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554FBD3-3BBD-4D14-9EA8-6ACA1582CBA0}" xr6:coauthVersionLast="47" xr6:coauthVersionMax="47" xr10:uidLastSave="{00000000-0000-0000-0000-000000000000}"/>
  <workbookProtection lockStructure="1"/>
  <bookViews>
    <workbookView xWindow="-120" yWindow="-16320" windowWidth="29040" windowHeight="15840" tabRatio="752" firstSheet="6" activeTab="8"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33" i="7" l="1"/>
  <c r="CD33" i="7"/>
  <c r="CB33" i="7"/>
  <c r="CG32" i="7"/>
  <c r="CD32" i="7"/>
  <c r="CB32" i="7"/>
  <c r="CG31" i="7"/>
  <c r="CD31" i="7"/>
  <c r="CB31" i="7"/>
  <c r="CG30" i="7"/>
  <c r="CD30" i="7"/>
  <c r="CB30" i="7"/>
  <c r="CG29" i="7"/>
  <c r="CD29" i="7"/>
  <c r="CA29" i="7"/>
  <c r="CG28" i="7"/>
  <c r="CD28" i="7"/>
  <c r="CA28" i="7"/>
  <c r="CG27" i="7"/>
  <c r="CD27" i="7"/>
  <c r="CA27" i="7"/>
  <c r="CG26" i="7"/>
  <c r="CD26" i="7"/>
  <c r="CA26" i="7"/>
  <c r="CG25" i="7"/>
  <c r="CD25" i="7"/>
  <c r="CA25" i="7"/>
  <c r="CG24" i="7"/>
  <c r="CD24" i="7"/>
  <c r="CA24" i="7"/>
  <c r="CG23" i="7"/>
  <c r="CD23" i="7"/>
  <c r="CB23" i="7"/>
  <c r="CG22" i="7"/>
  <c r="CD22" i="7"/>
  <c r="CB22" i="7"/>
  <c r="CG21" i="7"/>
  <c r="CD21" i="7"/>
  <c r="CB21" i="7"/>
  <c r="CG20" i="7"/>
  <c r="CD20" i="7"/>
  <c r="CB20" i="7"/>
  <c r="CG19" i="7"/>
  <c r="CD19" i="7"/>
  <c r="CA19" i="7"/>
  <c r="CG18" i="7"/>
  <c r="CD18" i="7"/>
  <c r="CA18" i="7"/>
  <c r="CG17" i="7"/>
  <c r="CD17" i="7"/>
  <c r="CA17" i="7"/>
  <c r="CG16" i="7"/>
  <c r="CD16" i="7"/>
  <c r="CA16" i="7"/>
  <c r="CG15" i="7"/>
  <c r="CD15" i="7"/>
  <c r="CA15" i="7"/>
  <c r="CG14" i="7"/>
  <c r="CD14" i="7"/>
  <c r="CA14" i="7"/>
  <c r="CH35" i="7"/>
  <c r="CG35" i="7"/>
  <c r="CD35" i="7"/>
  <c r="CC35" i="7"/>
  <c r="CA35" i="7"/>
  <c r="CH37" i="7"/>
  <c r="CG37" i="7"/>
  <c r="CD37" i="7"/>
  <c r="CC37" i="7"/>
  <c r="CB37" i="7"/>
  <c r="CA37" i="7"/>
  <c r="CH39" i="7"/>
  <c r="CG39" i="7"/>
  <c r="CD39" i="7"/>
  <c r="CC39" i="7"/>
  <c r="CB39" i="7"/>
  <c r="CA39"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<sst xmlns="http://schemas.openxmlformats.org/spreadsheetml/2006/main" count="4771" uniqueCount="1011">
  <si>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</si>
  <si>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</si>
  <si>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</si>
  <si>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</si>
  <si>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</si>
  <si>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</si>
  <si>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</si>
  <si>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</si>
  <si>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</si>
  <si>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</si>
  <si>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</si>
  <si>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</si>
  <si>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</si>
  <si>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</si>
  <si>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</si>
  <si>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</si>
  <si>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</si>
  <si>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</si>
  <si>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</si>
  <si>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</si>
  <si>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</si>
  <si>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</si>
  <si>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</si>
  <si>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</si>
  <si>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</si>
  <si>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</si>
  <si>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</si>
  <si>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</si>
  <si>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</si>
  <si>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</si>
  <si>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</si>
  <si>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</si>
  <si>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</si>
  <si>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</si>
  <si>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</si>
  <si>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</si>
  <si>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</si>
  <si>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</si>
  <si>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</si>
  <si>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</si>
  <si>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</si>
  <si>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</si>
  <si>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</si>
  <si>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</si>
  <si>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</si>
  <si>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</si>
  <si>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</si>
  <si>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</si>
  <si>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</si>
  <si>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</si>
  <si>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</si>
  <si>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</si>
  <si>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</si>
  <si>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</si>
  <si>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</si>
  <si>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</si>
  <si>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</si>
  <si>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</si>
  <si>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</si>
  <si>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</si>
  <si>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</si>
  <si>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</si>
  <si>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</si>
  <si>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</si>
  <si>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</si>
  <si>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</si>
  <si>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</si>
  <si>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</si>
  <si>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</si>
  <si>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</si>
  <si>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</si>
  <si>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</si>
  <si>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</si>
  <si>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</si>
  <si>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</si>
  <si>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</si>
  <si>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</si>
  <si>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</si>
  <si>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</si>
  <si>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</si>
  <si>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</si>
  <si>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</si>
  <si>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</si>
  <si>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</si>
  <si>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</si>
  <si>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</si>
  <si>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</si>
  <si>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</si>
  <si>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</si>
  <si>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</si>
  <si>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</si>
  <si>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</si>
  <si>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</si>
  <si>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</si>
  <si>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</si>
  <si>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</si>
  <si>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</si>
  <si>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</si>
  <si>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</si>
  <si>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</si>
  <si>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</si>
  <si>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</si>
  <si>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</si>
  <si>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</si>
  <si>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</si>
  <si>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</si>
  <si>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</si>
  <si>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</si>
  <si>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</si>
  <si>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</si>
  <si>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</si>
  <si>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</si>
  <si>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</si>
  <si>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</si>
  <si>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</si>
  <si>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</si>
  <si>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</si>
  <si>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</si>
  <si>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</si>
  <si>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</si>
  <si>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</si>
  <si>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</si>
  <si>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</si>
  <si>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</si>
  <si>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</si>
  <si>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</si>
  <si>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</si>
  <si>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</si>
  <si>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</si>
  <si>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</si>
  <si>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</si>
  <si>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</si>
  <si>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</si>
  <si>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</si>
  <si>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</si>
  <si>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</si>
  <si>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</si>
  <si>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</si>
  <si>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</si>
  <si>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</si>
  <si>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</si>
  <si>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</si>
  <si>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</si>
  <si>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</si>
  <si>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</si>
  <si>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</si>
  <si>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</si>
  <si>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</si>
  <si>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</si>
  <si>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</si>
  <si>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</si>
  <si>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</si>
  <si>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</si>
  <si>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</si>
  <si>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</si>
  <si>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</si>
  <si>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</si>
  <si>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</si>
  <si>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</si>
  <si>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</si>
  <si>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</si>
  <si>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</si>
  <si>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</si>
  <si>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</si>
  <si>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</si>
  <si>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</si>
  <si>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</si>
  <si>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</si>
  <si>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</si>
  <si>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</si>
  <si>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</si>
  <si>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</si>
  <si>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</si>
  <si>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</si>
  <si>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</si>
  <si>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</si>
  <si>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</si>
  <si>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</si>
  <si>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</si>
  <si>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</si>
  <si>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</si>
  <si>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</si>
  <si>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</si>
  <si>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</si>
  <si>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</si>
  <si>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</si>
  <si>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</si>
  <si>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</si>
  <si>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</si>
  <si>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</si>
  <si>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</si>
  <si>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</si>
  <si>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</si>
  <si>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</si>
  <si>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</si>
  <si>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</si>
  <si>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</si>
  <si>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</si>
  <si>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</si>
  <si>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</si>
  <si>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</si>
  <si>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</si>
  <si>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</si>
  <si>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</si>
  <si>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</si>
  <si>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</si>
  <si>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</si>
  <si>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</si>
  <si>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</si>
  <si>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</si>
  <si>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</si>
  <si>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</si>
  <si>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</si>
  <si>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</si>
  <si>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</si>
  <si>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</si>
  <si>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</si>
  <si>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</si>
  <si>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</si>
  <si>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</si>
  <si>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</si>
  <si>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</si>
  <si>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</si>
  <si>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</si>
  <si>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</si>
  <si>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</si>
  <si>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</si>
  <si>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</si>
  <si>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</si>
  <si>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</si>
  <si>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</si>
  <si>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</si>
  <si>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</si>
  <si>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</si>
  <si>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</si>
  <si>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</si>
  <si>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</si>
  <si>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</si>
  <si>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</si>
  <si>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</si>
  <si>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</si>
  <si>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</si>
  <si>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</si>
  <si>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</si>
  <si>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</si>
  <si>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</si>
  <si>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</si>
  <si>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</si>
  <si>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</si>
  <si>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</si>
  <si>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</si>
  <si>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</si>
  <si>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</si>
  <si>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</si>
  <si>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</si>
  <si>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</si>
  <si>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</si>
  <si>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</si>
  <si>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</si>
  <si>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</si>
  <si>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</si>
  <si>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</si>
  <si>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</si>
  <si>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</si>
  <si>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</si>
  <si>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</si>
  <si>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</si>
  <si>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</si>
  <si>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</si>
  <si>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</si>
  <si>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</si>
  <si>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</si>
  <si>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</si>
  <si>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</si>
  <si>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</si>
  <si>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</si>
  <si>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</si>
  <si>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</si>
  <si>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</si>
  <si>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</si>
  <si>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</si>
  <si>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</si>
  <si>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</si>
  <si>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</si>
  <si>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</si>
  <si>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</si>
  <si>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</si>
  <si>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</si>
  <si>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</si>
  <si>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</si>
  <si>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</si>
  <si>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</si>
  <si>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</si>
  <si>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</si>
  <si>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</si>
  <si>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</si>
  <si>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</si>
  <si>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</si>
  <si>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</si>
  <si>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</si>
  <si>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</si>
  <si>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</si>
  <si>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</si>
  <si>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</si>
  <si>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</si>
  <si>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</si>
  <si>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</si>
  <si>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</si>
  <si>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</si>
  <si>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</si>
  <si>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</si>
  <si>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</si>
  <si>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</si>
  <si>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</si>
  <si>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</si>
  <si>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</si>
  <si>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</si>
  <si>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</si>
  <si>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</si>
  <si>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</si>
  <si>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</si>
  <si>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</si>
  <si>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</si>
  <si>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</si>
  <si>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</si>
  <si>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</si>
  <si>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</si>
  <si>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</si>
  <si>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</si>
  <si>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</si>
  <si>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</si>
  <si>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</si>
  <si>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</si>
  <si>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</si>
  <si>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</si>
  <si>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</si>
  <si>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</si>
  <si>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</si>
  <si>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</si>
  <si>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</si>
  <si>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</si>
  <si>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</si>
  <si>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</si>
  <si>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</si>
  <si>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</si>
  <si>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</si>
  <si>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</si>
  <si>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</si>
  <si>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</si>
  <si>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</si>
  <si>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</si>
  <si>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</si>
  <si>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</si>
  <si>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</si>
  <si>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</si>
  <si>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</si>
  <si>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</si>
  <si>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</si>
  <si>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</si>
  <si>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</si>
  <si>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</si>
  <si>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</si>
  <si>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</si>
  <si>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</si>
  <si>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</si>
  <si>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</si>
  <si>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</si>
  <si>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</si>
  <si>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</si>
  <si>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</si>
  <si>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</si>
  <si>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</si>
  <si>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</si>
  <si>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</si>
  <si>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</si>
  <si>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</si>
  <si>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</si>
  <si>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</si>
  <si>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</si>
  <si>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</si>
  <si>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</si>
  <si>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</si>
  <si>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</si>
  <si>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</si>
  <si>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</si>
  <si>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</si>
  <si>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</si>
  <si>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</si>
  <si>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</si>
  <si>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</si>
  <si>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</si>
  <si>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</si>
  <si>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</si>
  <si>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</si>
  <si>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</si>
  <si>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</si>
  <si>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</si>
  <si>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</si>
  <si>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</si>
  <si>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</si>
  <si>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</si>
  <si>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</si>
  <si>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</si>
  <si>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</si>
  <si>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</si>
  <si>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</si>
  <si>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</si>
  <si>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</si>
  <si>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</si>
  <si>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</si>
  <si>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</si>
  <si>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</si>
  <si>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</si>
  <si>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</si>
  <si>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</si>
  <si>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</si>
  <si>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</si>
  <si>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</si>
  <si>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</si>
  <si>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</si>
  <si>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</si>
  <si>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</si>
  <si>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</si>
  <si>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</si>
  <si>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</si>
  <si>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</si>
  <si>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</si>
  <si>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</si>
  <si>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</si>
  <si>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</si>
  <si>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</si>
  <si>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</si>
  <si>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</si>
  <si>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</si>
  <si>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</si>
  <si>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</si>
  <si>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</si>
  <si>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</si>
  <si>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</si>
  <si>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</si>
  <si>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</si>
  <si>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</si>
  <si>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</si>
  <si>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</si>
  <si>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</si>
  <si>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</si>
  <si>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</si>
  <si>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</si>
  <si>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</si>
  <si>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</si>
  <si>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</si>
  <si>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</si>
  <si>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</si>
  <si>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</si>
  <si>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</si>
  <si>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</si>
  <si>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</si>
  <si>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</si>
  <si>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</si>
  <si>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</si>
  <si>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</si>
  <si>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</si>
  <si>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</si>
  <si>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</si>
  <si>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</si>
  <si>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</si>
  <si>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</si>
  <si>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</si>
  <si>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</si>
  <si>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</si>
  <si>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</si>
  <si>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</si>
  <si>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</si>
  <si>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</si>
  <si>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</si>
  <si>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</si>
  <si>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</si>
  <si>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</si>
  <si>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</si>
  <si>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</si>
  <si>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</si>
  <si>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</si>
  <si>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</si>
  <si>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</si>
  <si>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</si>
  <si>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</si>
  <si>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</si>
  <si>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</si>
  <si>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</si>
  <si>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</si>
  <si>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</si>
  <si>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</si>
  <si>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</si>
  <si>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</si>
  <si>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</si>
  <si>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</si>
  <si>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</si>
  <si>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</si>
  <si>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</si>
  <si>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</si>
  <si>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</si>
  <si>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</si>
  <si>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</si>
  <si>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</si>
  <si>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</si>
  <si>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</si>
  <si>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</si>
  <si>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</si>
  <si>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</si>
  <si>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</si>
  <si>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</si>
  <si>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</si>
  <si>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</si>
  <si>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</si>
  <si>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</si>
  <si>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</si>
  <si>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</si>
  <si>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</si>
  <si>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</si>
  <si>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</si>
  <si>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</si>
  <si>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</si>
  <si>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</si>
  <si>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</si>
  <si>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</si>
  <si>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</si>
  <si>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</si>
  <si>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</si>
  <si>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</si>
  <si>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</si>
  <si>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</si>
  <si>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</si>
  <si>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</si>
  <si>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</si>
  <si>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</si>
  <si>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</si>
  <si>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</si>
  <si>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</si>
  <si>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</si>
  <si>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</si>
  <si>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</si>
  <si>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</si>
  <si>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</si>
  <si>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</si>
  <si>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</si>
  <si>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</si>
  <si>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</si>
  <si>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</si>
  <si>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</si>
  <si>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</si>
  <si>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</si>
  <si>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</si>
  <si>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</si>
  <si>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</si>
  <si>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</si>
  <si>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</si>
  <si>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</si>
  <si>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</si>
  <si>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</si>
  <si>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</si>
  <si>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</si>
  <si>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</si>
  <si>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</si>
  <si>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</si>
  <si>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</si>
  <si>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</si>
  <si>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</si>
  <si>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</si>
  <si>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</si>
  <si>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</si>
  <si>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</si>
  <si>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</si>
  <si>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</si>
  <si>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</si>
  <si>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</si>
  <si>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</si>
  <si>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</si>
  <si>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</si>
  <si>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</si>
  <si>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</si>
  <si>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</si>
  <si>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</si>
  <si>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</si>
  <si>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</si>
  <si>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</si>
  <si>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</si>
  <si>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</si>
  <si>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</si>
  <si>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</si>
  <si>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</si>
  <si>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</si>
  <si>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</si>
  <si>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</si>
  <si>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</si>
  <si>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</si>
  <si>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</si>
  <si>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</si>
  <si>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</si>
  <si>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</si>
  <si>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</si>
  <si>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</si>
  <si>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</si>
  <si>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</si>
  <si>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</si>
  <si>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</si>
  <si>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</si>
  <si>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</si>
  <si>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</si>
  <si>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</si>
  <si>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</si>
  <si>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</si>
  <si>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</si>
  <si>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</si>
  <si>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</si>
  <si>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</si>
  <si>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</si>
  <si>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</si>
  <si>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</si>
  <si>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</si>
  <si>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</si>
  <si>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</si>
  <si>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</si>
  <si>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</si>
  <si>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</si>
  <si>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</si>
  <si>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</si>
  <si>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</si>
  <si>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</si>
  <si>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</si>
  <si>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</si>
  <si>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</si>
  <si>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</si>
  <si>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</si>
  <si>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</si>
  <si>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</si>
  <si>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</si>
  <si>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</si>
  <si>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</si>
  <si>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</si>
  <si>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</si>
  <si>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</si>
  <si>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</si>
  <si>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</si>
  <si>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</si>
  <si>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</si>
  <si>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</si>
  <si>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</si>
  <si>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</si>
  <si>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</si>
  <si>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</si>
  <si>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</si>
  <si>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</si>
  <si>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</si>
  <si>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</si>
  <si>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</si>
  <si>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</si>
  <si>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</si>
  <si>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</si>
  <si>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</si>
  <si>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</si>
  <si>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</si>
  <si>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</si>
  <si>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</si>
  <si>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</si>
  <si>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</si>
  <si>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</si>
  <si>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</si>
  <si>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</si>
  <si>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</si>
  <si>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</si>
  <si>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</si>
  <si>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</si>
  <si>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</si>
  <si>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</si>
  <si>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</si>
  <si>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</si>
  <si>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</si>
  <si>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</si>
  <si>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</si>
  <si>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</si>
  <si>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</si>
  <si>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</si>
  <si>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</si>
  <si>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</si>
  <si>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</si>
  <si>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</si>
  <si>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</si>
  <si>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</si>
  <si>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</si>
  <si>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</si>
  <si>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</si>
  <si>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</si>
  <si>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</si>
  <si>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</si>
  <si>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</si>
  <si>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</si>
  <si>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</si>
  <si>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</si>
  <si>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</si>
  <si>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</si>
  <si>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</si>
  <si>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</si>
  <si>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</si>
  <si>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</si>
  <si>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</si>
  <si>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</si>
  <si>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</si>
  <si>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</si>
  <si>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</si>
  <si>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</si>
  <si>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</si>
  <si>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</si>
  <si>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</si>
  <si>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</si>
  <si>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</si>
  <si>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</si>
  <si>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</si>
  <si>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</si>
  <si>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</si>
  <si>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</si>
  <si>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</si>
  <si>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</si>
  <si>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</si>
  <si>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</si>
  <si>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</si>
  <si>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</si>
  <si>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</si>
  <si>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</si>
  <si>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</si>
  <si>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</si>
  <si>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</si>
  <si>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</si>
  <si>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</si>
  <si>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</si>
  <si>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</si>
  <si>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</si>
  <si>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</si>
  <si>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</si>
  <si>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</si>
  <si>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</si>
  <si>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</si>
  <si>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</si>
  <si>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</si>
  <si>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</si>
  <si>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</si>
  <si>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</si>
  <si>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</si>
  <si>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</si>
  <si>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</si>
  <si>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</si>
  <si>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</si>
  <si>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</si>
  <si>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</si>
  <si>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</si>
  <si>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</si>
  <si>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</si>
  <si>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</si>
  <si>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</si>
  <si>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</si>
  <si>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</si>
  <si>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</si>
  <si>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</si>
  <si>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</si>
  <si>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</si>
  <si>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</si>
  <si>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</si>
  <si>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</si>
  <si>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</si>
  <si>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</si>
  <si>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</si>
  <si>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</si>
  <si>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</si>
  <si>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</si>
  <si>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</si>
  <si>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</si>
  <si>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</si>
  <si>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</si>
  <si>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</si>
  <si>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</si>
  <si>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</si>
  <si>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</si>
  <si>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</si>
  <si>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</si>
  <si>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</si>
  <si>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</si>
  <si>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</si>
  <si>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</si>
  <si>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</si>
  <si>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</si>
  <si>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</si>
  <si>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</si>
  <si>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</si>
  <si>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</si>
  <si>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</si>
  <si>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</si>
  <si>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</si>
  <si>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</si>
  <si>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</si>
  <si>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</si>
  <si>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</si>
  <si>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</si>
  <si>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</si>
  <si>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</si>
  <si>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</si>
  <si>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</si>
  <si>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</si>
  <si>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</si>
  <si>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</si>
  <si>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</si>
  <si>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</si>
  <si>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</si>
  <si>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</si>
  <si>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</si>
  <si>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</si>
  <si>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</si>
  <si>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</si>
  <si>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</si>
  <si>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</si>
  <si>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</si>
  <si>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</si>
  <si>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</si>
  <si>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</si>
  <si>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</si>
  <si>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</si>
  <si>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</si>
  <si>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</si>
  <si>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</si>
  <si>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</si>
  <si>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</si>
  <si>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</si>
  <si>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</si>
  <si>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</si>
  <si>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</si>
  <si>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</si>
  <si>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</si>
  <si>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</si>
  <si>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</si>
  <si>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</si>
  <si>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</si>
  <si>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</si>
  <si>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</si>
  <si>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</si>
  <si>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</si>
  <si>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</si>
  <si>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</si>
  <si>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</si>
  <si>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</si>
  <si>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</si>
  <si>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</si>
  <si>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</si>
  <si>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</si>
  <si>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</si>
  <si>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</si>
  <si>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</si>
  <si>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</si>
  <si>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</si>
  <si>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</si>
  <si>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</si>
  <si>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</si>
  <si>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</si>
  <si>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</si>
  <si>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</si>
  <si>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</si>
  <si>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</si>
  <si>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</si>
  <si>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</si>
  <si>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</si>
  <si>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</si>
  <si>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</si>
  <si>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</si>
  <si>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</si>
  <si>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</si>
  <si>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</si>
  <si>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</si>
  <si>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</si>
  <si>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</si>
  <si>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</si>
  <si>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</si>
  <si>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</si>
  <si>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</si>
  <si>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</si>
  <si>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</si>
  <si>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</si>
  <si>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</si>
  <si>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</si>
  <si>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</si>
  <si>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</si>
  <si>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</si>
  <si>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</si>
  <si>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</si>
  <si>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</si>
  <si>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</si>
  <si>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</si>
  <si>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</si>
  <si>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</si>
  <si>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</si>
  <si>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</si>
  <si>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</si>
  <si>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</si>
  <si>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</si>
  <si>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</si>
  <si>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</si>
  <si>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</si>
  <si>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</si>
  <si>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</si>
  <si>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</si>
  <si>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</si>
  <si>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</si>
  <si>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</si>
  <si>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</si>
  <si>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</si>
  <si>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</si>
  <si>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</si>
  <si>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</si>
  <si>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</si>
  <si>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</si>
  <si>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</si>
  <si>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</si>
  <si>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</si>
  <si>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</si>
  <si>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</si>
  <si>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</si>
  <si>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</si>
  <si>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</si>
  <si>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</si>
  <si>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</si>
  <si>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</si>
  <si>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</si>
  <si>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</si>
  <si>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</si>
  <si>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</si>
  <si>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</si>
  <si>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</si>
  <si>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</si>
  <si>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</si>
  <si>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</si>
  <si>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</si>
  <si>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</si>
  <si>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</si>
  <si>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</si>
  <si>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</si>
  <si>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</si>
  <si>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</si>
  <si>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</si>
  <si>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</si>
  <si>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</si>
  <si>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</si>
  <si>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</si>
  <si>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</si>
  <si>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</si>
  <si>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</si>
  <si>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</si>
  <si>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</si>
  <si>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</si>
  <si>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</si>
  <si>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</si>
  <si>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</si>
  <si>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</si>
  <si>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OGI</t>
  </si>
  <si>
    <t>Process vessel</t>
  </si>
  <si>
    <t>Storage Tanks, Dehy Flash Tank, VRT, LP Separator</t>
  </si>
  <si>
    <t>Dehy Vent</t>
  </si>
  <si>
    <t>BTEX Condenser</t>
  </si>
  <si>
    <t>Condensate and Produced water</t>
  </si>
  <si>
    <t>Wet Gas</t>
  </si>
  <si>
    <t>Storage Tanks</t>
  </si>
  <si>
    <t>Small Dehydrator Standards</t>
  </si>
  <si>
    <t>Combusted</t>
  </si>
  <si>
    <t>Condenser gas or dry sales gas</t>
  </si>
  <si>
    <t>Saturated</t>
  </si>
  <si>
    <t>Gas injection</t>
  </si>
  <si>
    <t>COND LOAD1</t>
  </si>
  <si>
    <t>PW LOAD1</t>
  </si>
  <si>
    <t>Not on Federal or Indian Land</t>
  </si>
  <si>
    <t>NORTH CHEYENNE C-FLARE1, NORTH CHEYENNE C-CONDENSER1</t>
  </si>
  <si>
    <t>NORTH CHEYENNE C-CONDENSER1</t>
  </si>
  <si>
    <t>NORTH CHEYENNE C-FLARE1</t>
  </si>
  <si>
    <t>Flare Status</t>
  </si>
  <si>
    <t>NORTH CHEYENNE C-DEHY1</t>
  </si>
  <si>
    <t>Submerged fill</t>
  </si>
  <si>
    <t>NORTH CHEYENNE C-TANK-159812</t>
  </si>
  <si>
    <t>NORTH CHEYENNE C-TANK-159813</t>
  </si>
  <si>
    <t>NORTH CHEYENNE C-TANK-159815</t>
  </si>
  <si>
    <t>NORTH CHEYENNE C-TANK-159809</t>
  </si>
  <si>
    <t>NORTH CHEYENNE C-TANK-159823</t>
  </si>
  <si>
    <t>NORTH CHEYENNE C-TANK-159824</t>
  </si>
  <si>
    <t>NORTH CHEYENNE C-TANK-159817</t>
  </si>
  <si>
    <t>NORTH CHEYENNE C-TANK-159819</t>
  </si>
  <si>
    <t>NORTH CHEYENNE C-TANK-159816</t>
  </si>
  <si>
    <t>NORTH CHEYENNE C-TANK-159818</t>
  </si>
  <si>
    <t>NORTH CHEYENNE C-SALES SEPARATOR-2017193</t>
  </si>
  <si>
    <t>NORTH CHEYENNE C-LP SEPARATOR-410442</t>
  </si>
  <si>
    <t>NORTH CHEYENNE C-LP SEPARATOR-410461</t>
  </si>
  <si>
    <t>NORTH CHEYENNE C-HP SEPARATOR-410457</t>
  </si>
  <si>
    <t>NORTH CHEYENNE C-HP SEPARATOR-410493</t>
  </si>
  <si>
    <t>NORTH CHEYENNE C-VRT-2017207</t>
  </si>
  <si>
    <t>VRTs</t>
  </si>
  <si>
    <t>NORTH CHEYENNE C-VRT-2017206</t>
  </si>
  <si>
    <t>LP Sep</t>
  </si>
  <si>
    <t>Federally Enforceable Limits &lt; 6 tpy VOC</t>
  </si>
  <si>
    <t>NORTH CHEYENNE C</t>
  </si>
  <si>
    <t>10 - 4N - 6W</t>
  </si>
  <si>
    <t>Lindsay</t>
  </si>
  <si>
    <t>Grady</t>
  </si>
  <si>
    <t>Jennifer Huffhines</t>
  </si>
  <si>
    <t>Environmental &amp; Air Manager</t>
  </si>
  <si>
    <t>405-593-9924</t>
  </si>
  <si>
    <t>jhuffhines@gulfportenergy.com</t>
  </si>
  <si>
    <t>Daily</t>
  </si>
  <si>
    <t>Grid</t>
  </si>
  <si>
    <t>Unassisted candlestick flare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</si>
</sst>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rWiGct23nWQUS8FJkbzOt7jImAQ4bqmYjXvm7b743aQcafiSBkrAWTOir5Odw2nhRD+oIX4W6MKzIPPHlnhdeQ==" saltValue="yAhMVrOETWasVfDR3MwTY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E19" sqref="E1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NORTH CHEYENNE C</v>
      </c>
    </row>
    <row r="6" spans="2:79" x14ac:dyDescent="0.3">
      <c r="C6" s="10"/>
    </row>
    <row r="7" spans="2:79" ht="15.6" x14ac:dyDescent="0.3">
      <c r="B7" s="49" t="s">
        <v>582</v>
      </c>
      <c r="C7" s="10"/>
    </row>
    <row r="8" spans="2:79" x14ac:dyDescent="0.3">
      <c r="B8" s="173" t="s">
        <v>469</v>
      </c>
      <c r="C8" s="227">
        <v>2</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SN/wS/8cevPURG25V8O38s52coqBC48yBKnJKwfsl6/KFcdGQCPjaTokUXrISowhO7itGWm/SvN4CRGVZhmwIA==" saltValue="UBoCTP4gJ3nBg+Ni3IreC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H18" sqref="H18"/>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NORTH CHEYENNE C</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c r="C11" s="264"/>
      <c r="D11" s="263" t="s">
        <v>80</v>
      </c>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91"/>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HvIWVWAIJYO6dUmGQwZzQS3A5QWGzmzzyU0Zlfs9a86HUE9T0XCOigjcuABSEk8AIVSvb1GK7h476EUyGlrqFw==" saltValue="aepXLXMNonB1G76RnaW0I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NORTH CHEYENNE C</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lDypuMa9n8Z832vaOLELl+yn6aNMc6QUG9YM9MIdPhJH4O+ztm2fL2+aPwgvfzwAeCV5tjxAHgCJ4QNfHCRhlw==" saltValue="/ybRcqqiTIQdWOGdzgMRb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BM15" sqref="BM1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NORTH CHEYENNE C</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971</v>
      </c>
      <c r="C14" s="164">
        <v>4.7122002275207491</v>
      </c>
      <c r="D14" s="164">
        <v>5.553962941754062E-2</v>
      </c>
      <c r="E14" s="164" t="s">
        <v>80</v>
      </c>
      <c r="F14" s="164">
        <v>4.9003038391267897E-3</v>
      </c>
      <c r="G14" s="164"/>
      <c r="H14" s="164"/>
      <c r="I14" s="164">
        <v>9.9642633756596142E-4</v>
      </c>
      <c r="J14" s="164"/>
      <c r="K14" s="164"/>
      <c r="L14" s="164">
        <v>0.15965600390291987</v>
      </c>
      <c r="M14" s="164"/>
      <c r="N14" s="164">
        <v>6.8382329012892694E-3</v>
      </c>
      <c r="O14" s="164">
        <v>1.206321331736211E-3</v>
      </c>
      <c r="P14" s="164">
        <v>3.8945882749303225E-3</v>
      </c>
      <c r="Q14" s="164">
        <v>1.7961511954695346E-3</v>
      </c>
      <c r="R14" s="164">
        <v>2.0984370794607876E-3</v>
      </c>
      <c r="S14" s="164" t="s">
        <v>80</v>
      </c>
      <c r="T14" s="164" t="s">
        <v>80</v>
      </c>
      <c r="U14" s="164" t="s">
        <v>80</v>
      </c>
      <c r="V14" s="164" t="s">
        <v>80</v>
      </c>
      <c r="W14" s="164" t="s">
        <v>80</v>
      </c>
      <c r="X14" s="164" t="s">
        <v>80</v>
      </c>
      <c r="Y14" s="164" t="s">
        <v>80</v>
      </c>
      <c r="Z14" s="164" t="s">
        <v>80</v>
      </c>
      <c r="AA14" s="164" t="s">
        <v>80</v>
      </c>
      <c r="AB14" s="164" t="s">
        <v>80</v>
      </c>
      <c r="AC14" s="164">
        <v>0.17749187658756843</v>
      </c>
      <c r="AD14" s="164" t="s">
        <v>954</v>
      </c>
      <c r="AE14" s="164" t="s">
        <v>955</v>
      </c>
      <c r="AF14" s="164"/>
      <c r="AG14" s="164" t="s">
        <v>949</v>
      </c>
      <c r="AH14" s="164"/>
      <c r="AI14" s="164" t="s">
        <v>897</v>
      </c>
      <c r="AJ14" s="164" t="s">
        <v>979</v>
      </c>
      <c r="AK14" s="164"/>
      <c r="AL14" s="164">
        <v>1.9498759562154813</v>
      </c>
      <c r="AM14" s="164">
        <v>2.2981915621051282E-2</v>
      </c>
      <c r="AN14" s="164" t="s">
        <v>80</v>
      </c>
      <c r="AO14" s="164">
        <v>2.0277119334317743E-3</v>
      </c>
      <c r="AP14" s="164"/>
      <c r="AQ14" s="164"/>
      <c r="AR14" s="164">
        <v>4.1231434657901836E-4</v>
      </c>
      <c r="AS14" s="164"/>
      <c r="AT14" s="164"/>
      <c r="AU14" s="164">
        <v>6.6064553339139229E-2</v>
      </c>
      <c r="AV14" s="164"/>
      <c r="AW14" s="164">
        <v>2.829613614326593E-3</v>
      </c>
      <c r="AX14" s="164">
        <v>4.9916744761498361E-4</v>
      </c>
      <c r="AY14" s="164">
        <v>1.6115537689366842E-3</v>
      </c>
      <c r="AZ14" s="164">
        <v>7.4323497743566914E-4</v>
      </c>
      <c r="BA14" s="164">
        <v>8.683187915010151E-4</v>
      </c>
      <c r="BB14" s="164" t="s">
        <v>80</v>
      </c>
      <c r="BC14" s="164" t="s">
        <v>80</v>
      </c>
      <c r="BD14" s="164" t="s">
        <v>80</v>
      </c>
      <c r="BE14" s="164" t="s">
        <v>80</v>
      </c>
      <c r="BF14" s="164" t="s">
        <v>80</v>
      </c>
      <c r="BG14" s="164" t="s">
        <v>80</v>
      </c>
      <c r="BH14" s="164" t="s">
        <v>80</v>
      </c>
      <c r="BI14" s="164" t="s">
        <v>80</v>
      </c>
      <c r="BJ14" s="164" t="s">
        <v>80</v>
      </c>
      <c r="BK14" s="164" t="s">
        <v>80</v>
      </c>
      <c r="BL14" s="164">
        <v>7.3444914450028279E-2</v>
      </c>
      <c r="BM14" s="164" t="s">
        <v>949</v>
      </c>
      <c r="BN14" s="164"/>
    </row>
    <row r="15" spans="2:66" s="10" customFormat="1" x14ac:dyDescent="0.3">
      <c r="B15" s="224" t="s">
        <v>972</v>
      </c>
      <c r="C15" s="164">
        <v>0.59852721057750646</v>
      </c>
      <c r="D15" s="164">
        <v>0.40583198681574828</v>
      </c>
      <c r="E15" s="164" t="s">
        <v>80</v>
      </c>
      <c r="F15" s="164">
        <v>9.6512610199948307E-2</v>
      </c>
      <c r="G15" s="164"/>
      <c r="H15" s="164"/>
      <c r="I15" s="164">
        <v>2.0742530897669597E-2</v>
      </c>
      <c r="J15" s="164"/>
      <c r="K15" s="164"/>
      <c r="L15" s="164">
        <v>2.9984561826606554E-4</v>
      </c>
      <c r="M15" s="164"/>
      <c r="N15" s="164">
        <v>0.14466849527540548</v>
      </c>
      <c r="O15" s="164">
        <v>2.9788349406855066E-6</v>
      </c>
      <c r="P15" s="164">
        <v>8.029559342415156E-2</v>
      </c>
      <c r="Q15" s="164">
        <v>3.919199732252289E-2</v>
      </c>
      <c r="R15" s="164">
        <v>4.110359610162867E-2</v>
      </c>
      <c r="S15" s="164" t="s">
        <v>80</v>
      </c>
      <c r="T15" s="164" t="s">
        <v>80</v>
      </c>
      <c r="U15" s="164" t="s">
        <v>80</v>
      </c>
      <c r="V15" s="164" t="s">
        <v>80</v>
      </c>
      <c r="W15" s="164" t="s">
        <v>80</v>
      </c>
      <c r="X15" s="164" t="s">
        <v>80</v>
      </c>
      <c r="Y15" s="164" t="s">
        <v>80</v>
      </c>
      <c r="Z15" s="164" t="s">
        <v>80</v>
      </c>
      <c r="AA15" s="164" t="s">
        <v>80</v>
      </c>
      <c r="AB15" s="164" t="s">
        <v>80</v>
      </c>
      <c r="AC15" s="164">
        <v>0.34252205425038168</v>
      </c>
      <c r="AD15" s="164" t="s">
        <v>954</v>
      </c>
      <c r="AE15" s="164" t="s">
        <v>955</v>
      </c>
      <c r="AF15" s="164"/>
      <c r="AG15" s="164" t="s">
        <v>949</v>
      </c>
      <c r="AH15" s="164"/>
      <c r="AI15" s="164" t="s">
        <v>897</v>
      </c>
      <c r="AJ15" s="164" t="s">
        <v>979</v>
      </c>
      <c r="AK15" s="164"/>
      <c r="AL15" s="164">
        <v>0.24766643196310584</v>
      </c>
      <c r="AM15" s="164">
        <v>0.16793047730306818</v>
      </c>
      <c r="AN15" s="164" t="s">
        <v>80</v>
      </c>
      <c r="AO15" s="164">
        <v>3.9936252496530322E-2</v>
      </c>
      <c r="AP15" s="164"/>
      <c r="AQ15" s="164"/>
      <c r="AR15" s="164">
        <v>8.5831162335184494E-3</v>
      </c>
      <c r="AS15" s="164"/>
      <c r="AT15" s="164"/>
      <c r="AU15" s="164">
        <v>1.2407404893768225E-4</v>
      </c>
      <c r="AV15" s="164"/>
      <c r="AW15" s="164">
        <v>5.9862825631202266E-2</v>
      </c>
      <c r="AX15" s="164">
        <v>1.2326213547664162E-6</v>
      </c>
      <c r="AY15" s="164">
        <v>3.3225762796200639E-2</v>
      </c>
      <c r="AZ15" s="164">
        <v>1.621737820242326E-2</v>
      </c>
      <c r="BA15" s="164">
        <v>1.7008384593777376E-2</v>
      </c>
      <c r="BB15" s="164" t="s">
        <v>80</v>
      </c>
      <c r="BC15" s="164" t="s">
        <v>80</v>
      </c>
      <c r="BD15" s="164" t="s">
        <v>80</v>
      </c>
      <c r="BE15" s="164" t="s">
        <v>80</v>
      </c>
      <c r="BF15" s="164" t="s">
        <v>80</v>
      </c>
      <c r="BG15" s="164" t="s">
        <v>80</v>
      </c>
      <c r="BH15" s="164" t="s">
        <v>80</v>
      </c>
      <c r="BI15" s="164" t="s">
        <v>80</v>
      </c>
      <c r="BJ15" s="164" t="s">
        <v>80</v>
      </c>
      <c r="BK15" s="164" t="s">
        <v>80</v>
      </c>
      <c r="BL15" s="164">
        <v>0.14173326382774412</v>
      </c>
      <c r="BM15" s="164" t="s">
        <v>949</v>
      </c>
      <c r="BN15" s="164"/>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kXSjuYGmYElCQpIPpwuI9F3nUja7r4lyKj+uOC5v6MV62BEIxzrn4CRQiuI/cs+0hsmA463oTrtRenMbh4hy8g==" saltValue="l/VtHN5z9rAZOXIRyfrKS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NORTH CHEYENNE C</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Nui9K3EUjmRHUmhmvGm8xXfMB9HeZHhkQLQ7ePAijKI72Zb5NwMeS4zgBmB+nw58SqF/1q3Rhv7PS5g2E2SE0g==" saltValue="F0KEAEHBPbU8G1Nc0TP40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NORTH CHEYENNE C</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78">
        <v>18</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0</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1</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0</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949</v>
      </c>
      <c r="D43" s="78"/>
      <c r="E43" s="78"/>
      <c r="F43" s="78"/>
      <c r="G43" s="78"/>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9vepIarWzY71BuLWobNuoji1NmoLLQUYPiHQQeFPgBcHYQXY3/M47EEwuKp9fWeolck7oKeW+hedm6+U9ypFjw==" saltValue="u40+O/WESnt2l0QKHz/F4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NORTH CHEYENNE C</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23</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949</v>
      </c>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949</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1" t="s">
        <v>958</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15</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H5YEj17QlKWoXVWhHD7eeTL6rCaTiBv70RcJ8ZEx3FpwsjRpLyUokkL06iCQIHYC3oi5ETu0c4rS1aevAGuS5A==" saltValue="Kmo7zDZ9tyHPGTRFUjxwD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NORTH CHEYENNE C-FLARE1</v>
      </c>
      <c r="B2" s="328" t="str">
        <f t="shared" si="0"/>
        <v>NORTH CHEYENNE C-FLARE1</v>
      </c>
    </row>
    <row r="3" spans="1:3" x14ac:dyDescent="0.3">
      <c r="A3" s="328" t="str">
        <f>'Control Devices'!B12</f>
        <v>NORTH CHEYENNE C-CONDENSER1</v>
      </c>
      <c r="B3" s="328" t="str">
        <f t="shared" si="0"/>
        <v>NORTH CHEYENNE C-CONDENSER1</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fWiimDA9QcibNxkmNZf5192em0EmFVbBM6QhR6ZW+iySKt+w26aHEfKaGV332kE1mwPGJnGfQ2x/Jv/J7CS1zQ==" saltValue="e9AtMa3jgEMzZquEN/xlE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oCcPlAv5Wq/xwRhXP0CS4Qc8VWW22PavjCqmEtkPRjz2h3VJFt1hwpgS5UkCoJBH5In/6g1hlvA1IscBm3xjfA==" saltValue="Wb3R/OV2RqI3xqknXbkUa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SzQHh0briZilUXCuOeKTo7w3CCRu1LZ9PRTlEpossflIiX2jTdLlZp3Qa79rMCFd+iX9vGHHwAbNf9nhAVHB5A==" saltValue="N6RHZuAWB5a3iqQbCVIJc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1" workbookViewId="0">
      <selection activeCell="C91" sqref="C9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1000</v>
      </c>
    </row>
    <row r="22" spans="2:3" x14ac:dyDescent="0.3">
      <c r="B22" s="76" t="s">
        <v>309</v>
      </c>
      <c r="C22" s="77">
        <v>23</v>
      </c>
    </row>
    <row r="23" spans="2:3" x14ac:dyDescent="0.3">
      <c r="B23" s="76" t="s">
        <v>310</v>
      </c>
      <c r="C23" s="80" t="s">
        <v>948</v>
      </c>
    </row>
    <row r="24" spans="2:3" x14ac:dyDescent="0.3">
      <c r="B24" s="76" t="s">
        <v>311</v>
      </c>
      <c r="C24" s="80"/>
    </row>
    <row r="25" spans="2:3" x14ac:dyDescent="0.3">
      <c r="B25" s="76" t="s">
        <v>312</v>
      </c>
      <c r="C25" s="77" t="s">
        <v>1001</v>
      </c>
    </row>
    <row r="26" spans="2:3" x14ac:dyDescent="0.3">
      <c r="B26" s="76" t="s">
        <v>313</v>
      </c>
      <c r="C26" s="77" t="s">
        <v>1002</v>
      </c>
    </row>
    <row r="27" spans="2:3" x14ac:dyDescent="0.3">
      <c r="B27" s="76" t="s">
        <v>314</v>
      </c>
      <c r="C27" s="77" t="s">
        <v>943</v>
      </c>
    </row>
    <row r="28" spans="2:3" x14ac:dyDescent="0.3">
      <c r="B28" s="76" t="s">
        <v>315</v>
      </c>
      <c r="C28" s="77">
        <v>73052</v>
      </c>
    </row>
    <row r="29" spans="2:3" x14ac:dyDescent="0.3">
      <c r="B29" s="76" t="s">
        <v>316</v>
      </c>
      <c r="C29" s="77" t="s">
        <v>1003</v>
      </c>
    </row>
    <row r="30" spans="2:3" x14ac:dyDescent="0.3">
      <c r="B30" s="76" t="s">
        <v>317</v>
      </c>
      <c r="C30" s="77">
        <v>34.835676999999997</v>
      </c>
    </row>
    <row r="31" spans="2:3" x14ac:dyDescent="0.3">
      <c r="B31" s="76" t="s">
        <v>318</v>
      </c>
      <c r="C31" s="77">
        <v>-97.815143000000006</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1004</v>
      </c>
    </row>
    <row r="38" spans="2:3" x14ac:dyDescent="0.3">
      <c r="B38" s="76" t="s">
        <v>302</v>
      </c>
      <c r="C38" s="77" t="s">
        <v>1005</v>
      </c>
    </row>
    <row r="39" spans="2:3" x14ac:dyDescent="0.3">
      <c r="B39" s="76" t="s">
        <v>303</v>
      </c>
      <c r="C39" s="77" t="s">
        <v>1006</v>
      </c>
    </row>
    <row r="40" spans="2:3" x14ac:dyDescent="0.3">
      <c r="B40" s="76" t="s">
        <v>304</v>
      </c>
      <c r="C40" s="77"/>
    </row>
    <row r="41" spans="2:3" x14ac:dyDescent="0.3">
      <c r="B41" s="76" t="s">
        <v>305</v>
      </c>
      <c r="C41" s="77" t="s">
        <v>1007</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1008</v>
      </c>
    </row>
    <row r="49" spans="2:3" ht="28.8" x14ac:dyDescent="0.3">
      <c r="B49" s="85" t="s">
        <v>323</v>
      </c>
      <c r="C49" s="77">
        <v>20</v>
      </c>
    </row>
    <row r="50" spans="2:3" ht="28.8" x14ac:dyDescent="0.3">
      <c r="B50" s="85" t="s">
        <v>324</v>
      </c>
      <c r="C50" s="77">
        <v>39</v>
      </c>
    </row>
    <row r="51" spans="2:3" x14ac:dyDescent="0.3">
      <c r="B51" s="86" t="s">
        <v>325</v>
      </c>
      <c r="C51" s="87">
        <v>12</v>
      </c>
    </row>
    <row r="52" spans="2:3" x14ac:dyDescent="0.3">
      <c r="B52" s="88" t="s">
        <v>326</v>
      </c>
      <c r="C52" s="89" t="s">
        <v>1009</v>
      </c>
    </row>
    <row r="53" spans="2:3" x14ac:dyDescent="0.3">
      <c r="B53" s="81"/>
      <c r="C53" s="82"/>
    </row>
    <row r="54" spans="2:3" ht="72" x14ac:dyDescent="0.3">
      <c r="B54" s="90" t="s">
        <v>327</v>
      </c>
      <c r="C54" s="91">
        <v>1094019.1999999997</v>
      </c>
    </row>
    <row r="55" spans="2:3" x14ac:dyDescent="0.3">
      <c r="B55" s="92" t="s">
        <v>328</v>
      </c>
      <c r="C55" s="77" t="s">
        <v>949</v>
      </c>
    </row>
    <row r="56" spans="2:3" ht="72" x14ac:dyDescent="0.3">
      <c r="B56" s="86" t="s">
        <v>329</v>
      </c>
      <c r="C56" s="77">
        <v>49160.98000000001</v>
      </c>
    </row>
    <row r="57" spans="2:3" ht="28.8" x14ac:dyDescent="0.3">
      <c r="B57" s="86" t="s">
        <v>330</v>
      </c>
      <c r="C57" s="93">
        <v>20.727333333333295</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949</v>
      </c>
    </row>
    <row r="92" spans="2:4" x14ac:dyDescent="0.3">
      <c r="B92" s="111" t="s">
        <v>356</v>
      </c>
      <c r="C92" s="110" t="s">
        <v>897</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558757</v>
      </c>
    </row>
  </sheetData>
  <sheetProtection algorithmName="SHA-512" hashValue="atSe4mj5wYGGluvHYJgmW3Y27C8OP42VhgjGMvLMzpjGMfz2V8SUg6IFYIikE3PqExTHKnNZvbem8pKfLMmFTQ==" saltValue="qS2CDVtHTgm2PEgUcOQmu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25" workbookViewId="0">
      <selection activeCell="F44" sqref="F44"/>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NORTH CHEYENNE C</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43445</v>
      </c>
      <c r="D10" s="121">
        <v>43084</v>
      </c>
    </row>
    <row r="11" spans="2:5" x14ac:dyDescent="0.3">
      <c r="B11" s="120"/>
      <c r="C11" s="122" t="s">
        <v>373</v>
      </c>
      <c r="D11" s="122" t="s">
        <v>374</v>
      </c>
    </row>
    <row r="12" spans="2:5" x14ac:dyDescent="0.3">
      <c r="B12" s="123" t="s">
        <v>375</v>
      </c>
      <c r="C12" s="124" t="s">
        <v>376</v>
      </c>
      <c r="D12" s="124" t="s">
        <v>376</v>
      </c>
    </row>
    <row r="13" spans="2:5" x14ac:dyDescent="0.3">
      <c r="B13" s="125" t="s">
        <v>377</v>
      </c>
      <c r="C13" s="126">
        <v>0.64100000000000001</v>
      </c>
      <c r="D13" s="126">
        <v>0.59399999999999997</v>
      </c>
    </row>
    <row r="14" spans="2:5" x14ac:dyDescent="0.3">
      <c r="B14" s="127" t="s">
        <v>378</v>
      </c>
      <c r="C14" s="126">
        <v>0.59399999999999997</v>
      </c>
      <c r="D14" s="126">
        <v>0.57999999999999996</v>
      </c>
    </row>
    <row r="15" spans="2:5" x14ac:dyDescent="0.3">
      <c r="B15" s="127" t="s">
        <v>379</v>
      </c>
      <c r="C15" s="126">
        <v>8.3209999999999997</v>
      </c>
      <c r="D15" s="126">
        <v>7.3090000000000002</v>
      </c>
      <c r="E15" s="128"/>
    </row>
    <row r="16" spans="2:5" x14ac:dyDescent="0.3">
      <c r="B16" s="127" t="s">
        <v>380</v>
      </c>
      <c r="C16" s="126">
        <v>2.903</v>
      </c>
      <c r="D16" s="126">
        <v>2.4820000000000002</v>
      </c>
      <c r="E16" s="128"/>
    </row>
    <row r="17" spans="2:5" x14ac:dyDescent="0.3">
      <c r="B17" s="127" t="s">
        <v>381</v>
      </c>
      <c r="C17" s="126">
        <v>0.33800000000000002</v>
      </c>
      <c r="D17" s="126">
        <v>0.28499999999999998</v>
      </c>
      <c r="E17" s="128"/>
    </row>
    <row r="18" spans="2:5" x14ac:dyDescent="0.3">
      <c r="B18" s="127" t="s">
        <v>382</v>
      </c>
      <c r="C18" s="126">
        <v>0.97799999999999998</v>
      </c>
      <c r="D18" s="126">
        <v>0.80300000000000005</v>
      </c>
      <c r="E18" s="128"/>
    </row>
    <row r="19" spans="2:5" x14ac:dyDescent="0.3">
      <c r="B19" s="127" t="s">
        <v>383</v>
      </c>
      <c r="C19" s="126">
        <v>0.249</v>
      </c>
      <c r="D19" s="126">
        <v>0.185</v>
      </c>
      <c r="E19" s="128"/>
    </row>
    <row r="20" spans="2:5" x14ac:dyDescent="0.3">
      <c r="B20" s="127" t="s">
        <v>384</v>
      </c>
      <c r="C20" s="126">
        <v>0.42099999999999999</v>
      </c>
      <c r="D20" s="126">
        <v>0.28599999999999998</v>
      </c>
      <c r="E20" s="128"/>
    </row>
    <row r="21" spans="2:5" x14ac:dyDescent="0.3">
      <c r="B21" s="127" t="s">
        <v>385</v>
      </c>
      <c r="C21" s="126">
        <v>0</v>
      </c>
      <c r="D21" s="126" t="s">
        <v>890</v>
      </c>
      <c r="E21" s="128"/>
    </row>
    <row r="22" spans="2:5" x14ac:dyDescent="0.3">
      <c r="B22" s="127" t="s">
        <v>386</v>
      </c>
      <c r="C22" s="126">
        <v>0.14199999999999999</v>
      </c>
      <c r="D22" s="126" t="s">
        <v>890</v>
      </c>
      <c r="E22" s="128"/>
    </row>
    <row r="23" spans="2:5" x14ac:dyDescent="0.3">
      <c r="B23" s="127" t="s">
        <v>387</v>
      </c>
      <c r="C23" s="126">
        <v>7.8E-2</v>
      </c>
      <c r="D23" s="126" t="s">
        <v>890</v>
      </c>
      <c r="E23" s="128"/>
    </row>
    <row r="24" spans="2:5" x14ac:dyDescent="0.3">
      <c r="B24" s="127" t="s">
        <v>388</v>
      </c>
      <c r="C24" s="126">
        <v>0.224</v>
      </c>
      <c r="D24" s="126" t="s">
        <v>890</v>
      </c>
      <c r="E24" s="128"/>
    </row>
    <row r="25" spans="2:5" ht="14.85" customHeight="1" x14ac:dyDescent="0.3">
      <c r="B25" s="129" t="s">
        <v>389</v>
      </c>
      <c r="C25" s="126" t="s">
        <v>890</v>
      </c>
      <c r="D25" s="126" t="s">
        <v>890</v>
      </c>
      <c r="E25" s="128"/>
    </row>
    <row r="26" spans="2:5" ht="14.85" customHeight="1" x14ac:dyDescent="0.3">
      <c r="B26" s="129" t="s">
        <v>390</v>
      </c>
      <c r="C26" s="126">
        <v>1.4E-2</v>
      </c>
      <c r="D26" s="126" t="s">
        <v>890</v>
      </c>
      <c r="E26" s="128"/>
    </row>
    <row r="27" spans="2:5" ht="14.85" customHeight="1" x14ac:dyDescent="0.3">
      <c r="B27" s="129" t="s">
        <v>391</v>
      </c>
      <c r="C27" s="126" t="s">
        <v>890</v>
      </c>
      <c r="D27" s="126" t="s">
        <v>890</v>
      </c>
      <c r="E27" s="128"/>
    </row>
    <row r="28" spans="2:5" x14ac:dyDescent="0.3">
      <c r="B28" s="129" t="s">
        <v>392</v>
      </c>
      <c r="C28" s="126" t="s">
        <v>890</v>
      </c>
      <c r="D28" s="126" t="s">
        <v>890</v>
      </c>
      <c r="E28" s="128"/>
    </row>
    <row r="29" spans="2:5" x14ac:dyDescent="0.3">
      <c r="B29" s="129" t="s">
        <v>393</v>
      </c>
      <c r="C29" s="126">
        <v>2E-3</v>
      </c>
      <c r="D29" s="126" t="s">
        <v>890</v>
      </c>
      <c r="E29" s="128"/>
    </row>
    <row r="30" spans="2:5" x14ac:dyDescent="0.3">
      <c r="B30" s="129" t="s">
        <v>394</v>
      </c>
      <c r="C30" s="126" t="s">
        <v>890</v>
      </c>
      <c r="D30" s="126" t="s">
        <v>890</v>
      </c>
      <c r="E30" s="128"/>
    </row>
    <row r="31" spans="2:5" x14ac:dyDescent="0.3">
      <c r="B31" s="129" t="s">
        <v>395</v>
      </c>
      <c r="C31" s="126" t="s">
        <v>890</v>
      </c>
      <c r="D31" s="126" t="s">
        <v>890</v>
      </c>
      <c r="E31" s="128"/>
    </row>
    <row r="32" spans="2:5" x14ac:dyDescent="0.3">
      <c r="B32" s="129" t="s">
        <v>396</v>
      </c>
      <c r="C32" s="126">
        <v>0.14199999999999999</v>
      </c>
      <c r="D32" s="126" t="s">
        <v>890</v>
      </c>
      <c r="E32" s="128"/>
    </row>
    <row r="33" spans="2:5" x14ac:dyDescent="0.3">
      <c r="B33" s="129" t="s">
        <v>397</v>
      </c>
      <c r="C33" s="126" t="s">
        <v>890</v>
      </c>
      <c r="D33" s="126" t="s">
        <v>890</v>
      </c>
      <c r="E33" s="128"/>
    </row>
    <row r="34" spans="2:5" x14ac:dyDescent="0.3">
      <c r="B34" s="129" t="s">
        <v>398</v>
      </c>
      <c r="C34" s="126">
        <v>2.3E-2</v>
      </c>
      <c r="D34" s="126" t="s">
        <v>890</v>
      </c>
      <c r="E34" s="128"/>
    </row>
    <row r="35" spans="2:5" x14ac:dyDescent="0.3">
      <c r="B35" s="129" t="s">
        <v>399</v>
      </c>
      <c r="C35" s="126">
        <v>1.2999999999999999E-2</v>
      </c>
      <c r="D35" s="126" t="s">
        <v>890</v>
      </c>
      <c r="E35" s="128"/>
    </row>
    <row r="36" spans="2:5" x14ac:dyDescent="0.3">
      <c r="B36" s="129" t="s">
        <v>400</v>
      </c>
      <c r="C36" s="126">
        <v>1.0999999999999999E-2</v>
      </c>
      <c r="D36" s="126" t="s">
        <v>890</v>
      </c>
      <c r="E36" s="128"/>
    </row>
    <row r="37" spans="2:5" x14ac:dyDescent="0.3">
      <c r="B37" s="129" t="s">
        <v>401</v>
      </c>
      <c r="C37" s="126" t="s">
        <v>890</v>
      </c>
      <c r="D37" s="126" t="s">
        <v>890</v>
      </c>
      <c r="E37" s="128"/>
    </row>
    <row r="38" spans="2:5" x14ac:dyDescent="0.3">
      <c r="B38" s="129" t="s">
        <v>402</v>
      </c>
      <c r="C38" s="126" t="s">
        <v>890</v>
      </c>
      <c r="D38" s="126" t="s">
        <v>890</v>
      </c>
    </row>
    <row r="39" spans="2:5" x14ac:dyDescent="0.3">
      <c r="B39" s="129" t="s">
        <v>403</v>
      </c>
      <c r="C39" s="126" t="s">
        <v>890</v>
      </c>
      <c r="D39" s="126" t="s">
        <v>890</v>
      </c>
    </row>
    <row r="40" spans="2:5" x14ac:dyDescent="0.3">
      <c r="B40" s="129" t="s">
        <v>404</v>
      </c>
      <c r="C40" s="126" t="s">
        <v>890</v>
      </c>
      <c r="D40" s="126" t="s">
        <v>890</v>
      </c>
    </row>
    <row r="41" spans="2:5" x14ac:dyDescent="0.3">
      <c r="B41" s="129" t="s">
        <v>405</v>
      </c>
      <c r="C41" s="126" t="s">
        <v>890</v>
      </c>
      <c r="D41" s="126" t="s">
        <v>890</v>
      </c>
    </row>
    <row r="42" spans="2:5" x14ac:dyDescent="0.3">
      <c r="B42" s="129" t="s">
        <v>406</v>
      </c>
      <c r="C42" s="126" t="s">
        <v>890</v>
      </c>
      <c r="D42" s="126" t="s">
        <v>890</v>
      </c>
    </row>
    <row r="43" spans="2:5" x14ac:dyDescent="0.3">
      <c r="B43" s="129" t="s">
        <v>407</v>
      </c>
      <c r="C43" s="126" t="s">
        <v>890</v>
      </c>
      <c r="D43" s="126" t="s">
        <v>890</v>
      </c>
    </row>
    <row r="44" spans="2:5" x14ac:dyDescent="0.3">
      <c r="B44" s="129" t="s">
        <v>408</v>
      </c>
      <c r="C44" s="126" t="s">
        <v>890</v>
      </c>
      <c r="D44" s="126" t="s">
        <v>890</v>
      </c>
    </row>
    <row r="45" spans="2:5" x14ac:dyDescent="0.3">
      <c r="B45" s="129" t="s">
        <v>409</v>
      </c>
      <c r="C45" s="126" t="s">
        <v>890</v>
      </c>
      <c r="D45" s="126" t="s">
        <v>890</v>
      </c>
    </row>
    <row r="46" spans="2:5" x14ac:dyDescent="0.3">
      <c r="B46" s="129" t="s">
        <v>410</v>
      </c>
      <c r="C46" s="126" t="s">
        <v>890</v>
      </c>
      <c r="D46" s="126" t="s">
        <v>890</v>
      </c>
    </row>
    <row r="47" spans="2:5" x14ac:dyDescent="0.3">
      <c r="B47" s="129" t="s">
        <v>411</v>
      </c>
      <c r="C47" s="126" t="s">
        <v>890</v>
      </c>
      <c r="D47" s="126" t="s">
        <v>890</v>
      </c>
    </row>
    <row r="48" spans="2:5" x14ac:dyDescent="0.3">
      <c r="B48" s="125" t="s">
        <v>412</v>
      </c>
      <c r="C48" s="126" t="s">
        <v>890</v>
      </c>
      <c r="D48" s="126"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Ckx7AUwj5Vxv6fVJAMH4RLifU7v6dy09E+BTJ7ZgeyOqdTKAnW8MAjTZkLchMzK/dn+0ppMaUKeyvKR62a9TPA==" saltValue="0j6DnmXoHQYXX1d/wvn3u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K29" sqref="K29"/>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NORTH CHEYENNE C</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0" t="s">
        <v>976</v>
      </c>
      <c r="C11" s="80" t="s">
        <v>960</v>
      </c>
      <c r="D11" s="80" t="s">
        <v>129</v>
      </c>
      <c r="E11" s="80"/>
      <c r="F11" s="80">
        <v>20</v>
      </c>
      <c r="G11" s="80">
        <v>0.5</v>
      </c>
      <c r="H11" s="80" t="s">
        <v>890</v>
      </c>
      <c r="I11" s="80">
        <v>8760</v>
      </c>
      <c r="J11" s="80">
        <v>1508.568043471462</v>
      </c>
      <c r="K11" s="80">
        <v>6709328.6512785517</v>
      </c>
      <c r="L11" s="80">
        <v>1119</v>
      </c>
      <c r="M11" s="80" t="s">
        <v>890</v>
      </c>
      <c r="N11" s="80">
        <v>30</v>
      </c>
      <c r="O11" s="80" t="s">
        <v>890</v>
      </c>
      <c r="P11" s="80">
        <v>0.99</v>
      </c>
      <c r="Q11" s="80" t="s">
        <v>890</v>
      </c>
      <c r="R11" s="80"/>
      <c r="S11" s="80"/>
      <c r="T11" s="80"/>
      <c r="U11" s="80"/>
      <c r="V11" s="80"/>
      <c r="W11" s="80"/>
      <c r="X11" s="80"/>
      <c r="Y11" s="80" t="s">
        <v>897</v>
      </c>
      <c r="Z11" s="77" t="s">
        <v>977</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975</v>
      </c>
      <c r="C12" s="80" t="s">
        <v>961</v>
      </c>
      <c r="D12" s="80" t="s">
        <v>811</v>
      </c>
      <c r="E12" s="80" t="s">
        <v>962</v>
      </c>
      <c r="F12" s="80" t="s">
        <v>890</v>
      </c>
      <c r="G12" s="80" t="s">
        <v>890</v>
      </c>
      <c r="H12" s="80" t="s">
        <v>890</v>
      </c>
      <c r="I12" s="80">
        <v>8760</v>
      </c>
      <c r="J12" s="80" t="s">
        <v>890</v>
      </c>
      <c r="K12" s="80">
        <v>1100581.9967617332</v>
      </c>
      <c r="L12" s="80" t="s">
        <v>890</v>
      </c>
      <c r="M12" s="80" t="s">
        <v>890</v>
      </c>
      <c r="N12" s="80" t="s">
        <v>890</v>
      </c>
      <c r="O12" s="80">
        <v>1</v>
      </c>
      <c r="P12" s="80">
        <v>0.9</v>
      </c>
      <c r="Q12" s="80" t="s">
        <v>890</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80"/>
      <c r="C16" s="80"/>
      <c r="D16" s="80" t="s">
        <v>1010</v>
      </c>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ht="28.8" x14ac:dyDescent="0.3">
      <c r="A17" s="10"/>
      <c r="B17" s="80"/>
      <c r="C17" s="80"/>
      <c r="D17" s="80" t="s">
        <v>1010</v>
      </c>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NORTH CHEYENNE C-FLARE1</v>
      </c>
      <c r="C32" s="80" t="s">
        <v>890</v>
      </c>
      <c r="D32" s="80"/>
      <c r="E32" s="145" t="s">
        <v>890</v>
      </c>
      <c r="F32" s="145" t="s">
        <v>890</v>
      </c>
      <c r="G32" s="145" t="s">
        <v>890</v>
      </c>
      <c r="H32" s="146" t="s">
        <v>890</v>
      </c>
      <c r="I32" s="146"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NORTH CHEYENNE C-CONDENSER1</v>
      </c>
      <c r="C33" s="80" t="s">
        <v>890</v>
      </c>
      <c r="D33" s="80"/>
      <c r="E33" s="145" t="s">
        <v>890</v>
      </c>
      <c r="F33" s="145" t="s">
        <v>890</v>
      </c>
      <c r="G33" s="145" t="s">
        <v>890</v>
      </c>
      <c r="H33" s="146" t="s">
        <v>890</v>
      </c>
      <c r="I33" s="146" t="s">
        <v>890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i1G96OA4zP/4q1s117nrluuuftI8J9RU69XRZ3SWjbtLiSBg1nvb5vT53RiKk9cX9NGf9rF5XIuO+Ag9WZIDSA==" saltValue="GeFWKgCzt1n6IKrpKZzCl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H11"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C25" sqref="C25:K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NORTH CHEYENNE C</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868</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868</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868</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868</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868</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868</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868</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868</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UiHe2tqLWbDtdWAbQY77pHiAbq7hck5Ov5X2zm1M4aMLfmMVU/KAqxlYB+HEAAx4fXbjVd7rc19nacCtlReKQw==" saltValue="WjZA9rHFxRvFxcgLri70g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M1" zoomScale="70" zoomScaleNormal="70" workbookViewId="0">
      <selection activeCell="BS15" sqref="BS15:BS33"/>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NORTH CHEYENNE C</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2</v>
      </c>
      <c r="D9" s="175"/>
      <c r="I9" s="176"/>
      <c r="CC9" s="156"/>
      <c r="CF9" s="156"/>
    </row>
    <row r="10" spans="2:86" ht="30" customHeight="1" x14ac:dyDescent="0.3">
      <c r="B10" s="177" t="s">
        <v>470</v>
      </c>
      <c r="C10" s="178">
        <v>10</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28.8" x14ac:dyDescent="0.3">
      <c r="B14" s="202" t="s">
        <v>980</v>
      </c>
      <c r="C14" s="202" t="s">
        <v>113</v>
      </c>
      <c r="D14" s="202"/>
      <c r="E14" s="202" t="s">
        <v>819</v>
      </c>
      <c r="F14" s="202"/>
      <c r="G14" s="202" t="s">
        <v>952</v>
      </c>
      <c r="H14" s="202" t="s">
        <v>897</v>
      </c>
      <c r="I14" s="202" t="s">
        <v>965</v>
      </c>
      <c r="J14" s="203">
        <v>3.6506173666269048</v>
      </c>
      <c r="K14" s="203">
        <v>0.21397812452654091</v>
      </c>
      <c r="L14" s="204"/>
      <c r="M14" s="204">
        <v>3.994622290169096E-3</v>
      </c>
      <c r="N14" s="204"/>
      <c r="O14" s="204"/>
      <c r="P14" s="204">
        <v>8.6217339173359558E-4</v>
      </c>
      <c r="Q14" s="204"/>
      <c r="R14" s="204"/>
      <c r="S14" s="204">
        <v>0.13132757467070552</v>
      </c>
      <c r="T14" s="204"/>
      <c r="U14" s="204">
        <v>5.7480719693907773E-3</v>
      </c>
      <c r="V14" s="204">
        <v>1.0109765898427632E-3</v>
      </c>
      <c r="W14" s="204">
        <v>3.3781104123991081E-3</v>
      </c>
      <c r="X14" s="204">
        <v>1.5597638341901799E-3</v>
      </c>
      <c r="Y14" s="204">
        <v>1.8183465782089284E-3</v>
      </c>
      <c r="Z14" s="204"/>
      <c r="AA14" s="204"/>
      <c r="AB14" s="204"/>
      <c r="AC14" s="204"/>
      <c r="AD14" s="204"/>
      <c r="AE14" s="204"/>
      <c r="AF14" s="204"/>
      <c r="AG14" s="204"/>
      <c r="AH14" s="204"/>
      <c r="AI14" s="204"/>
      <c r="AJ14" s="204">
        <v>0.14632152932424086</v>
      </c>
      <c r="AK14" s="204" t="s">
        <v>954</v>
      </c>
      <c r="AL14" s="204" t="s">
        <v>955</v>
      </c>
      <c r="AM14" s="204"/>
      <c r="AN14" s="204" t="s">
        <v>897</v>
      </c>
      <c r="AO14" s="204" t="s">
        <v>976</v>
      </c>
      <c r="AP14" s="203">
        <v>7.3012347332538099E-2</v>
      </c>
      <c r="AQ14" s="203">
        <v>4.279562490530818E-3</v>
      </c>
      <c r="AR14" s="204"/>
      <c r="AS14" s="204">
        <v>7.9892445803381922E-5</v>
      </c>
      <c r="AT14" s="204"/>
      <c r="AU14" s="204"/>
      <c r="AV14" s="204">
        <v>1.7243467834671912E-5</v>
      </c>
      <c r="AW14" s="204"/>
      <c r="AX14" s="204"/>
      <c r="AY14" s="204">
        <v>2.6265514934141103E-3</v>
      </c>
      <c r="AZ14" s="204"/>
      <c r="BA14" s="204">
        <v>1.1496143938781555E-4</v>
      </c>
      <c r="BB14" s="204">
        <v>2.0219531796855264E-5</v>
      </c>
      <c r="BC14" s="204">
        <v>6.756220824798216E-5</v>
      </c>
      <c r="BD14" s="204">
        <v>3.1195276683803597E-5</v>
      </c>
      <c r="BE14" s="204">
        <v>3.636693156417857E-5</v>
      </c>
      <c r="BF14" s="204"/>
      <c r="BG14" s="204"/>
      <c r="BH14" s="204"/>
      <c r="BI14" s="204"/>
      <c r="BJ14" s="204"/>
      <c r="BK14" s="204"/>
      <c r="BL14" s="204"/>
      <c r="BM14" s="204"/>
      <c r="BN14" s="204"/>
      <c r="BO14" s="204"/>
      <c r="BP14" s="204">
        <v>2.9264305864848171E-3</v>
      </c>
      <c r="BQ14" s="202" t="s">
        <v>949</v>
      </c>
      <c r="BR14" s="205"/>
      <c r="BS14" s="205" t="s">
        <v>999</v>
      </c>
      <c r="BT14" s="205" t="s">
        <v>949</v>
      </c>
      <c r="BU14" s="205" t="s">
        <v>956</v>
      </c>
      <c r="BV14" s="205" t="s">
        <v>949</v>
      </c>
      <c r="BW14" s="205" t="s">
        <v>973</v>
      </c>
      <c r="BX14" s="164" t="s">
        <v>949</v>
      </c>
      <c r="BY14" s="205"/>
      <c r="BZ14" s="205">
        <v>12600</v>
      </c>
      <c r="CA14" s="206">
        <f>40.9739713930334/6</f>
        <v>6.8289952321722334</v>
      </c>
      <c r="CB14" s="206">
        <v>0</v>
      </c>
      <c r="CC14" s="206">
        <v>0</v>
      </c>
      <c r="CD14" s="206">
        <f>40.9739713930334/6</f>
        <v>6.8289952321722334</v>
      </c>
      <c r="CE14" s="206">
        <v>0</v>
      </c>
      <c r="CF14" s="206" t="s">
        <v>890</v>
      </c>
      <c r="CG14" s="206">
        <f>40.9739713930334/6</f>
        <v>6.8289952321722334</v>
      </c>
      <c r="CH14" s="207">
        <v>0</v>
      </c>
    </row>
    <row r="15" spans="2:86" s="10" customFormat="1" ht="28.8" x14ac:dyDescent="0.3">
      <c r="B15" s="202" t="s">
        <v>981</v>
      </c>
      <c r="C15" s="202" t="s">
        <v>113</v>
      </c>
      <c r="D15" s="202"/>
      <c r="E15" s="202" t="s">
        <v>819</v>
      </c>
      <c r="F15" s="202"/>
      <c r="G15" s="202" t="s">
        <v>952</v>
      </c>
      <c r="H15" s="202" t="s">
        <v>897</v>
      </c>
      <c r="I15" s="202" t="s">
        <v>965</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954</v>
      </c>
      <c r="AL15" s="204" t="s">
        <v>955</v>
      </c>
      <c r="AM15" s="204"/>
      <c r="AN15" s="204" t="s">
        <v>897</v>
      </c>
      <c r="AO15" s="204" t="s">
        <v>976</v>
      </c>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999</v>
      </c>
      <c r="BT15" s="205" t="s">
        <v>949</v>
      </c>
      <c r="BU15" s="205" t="s">
        <v>956</v>
      </c>
      <c r="BV15" s="205" t="s">
        <v>949</v>
      </c>
      <c r="BW15" s="205" t="s">
        <v>973</v>
      </c>
      <c r="BX15" s="164" t="s">
        <v>949</v>
      </c>
      <c r="BY15" s="205"/>
      <c r="BZ15" s="205">
        <v>12600</v>
      </c>
      <c r="CA15" s="206">
        <f t="shared" ref="CA15:CA19" si="0">40.9739713930334/6</f>
        <v>6.8289952321722334</v>
      </c>
      <c r="CB15" s="206">
        <v>0</v>
      </c>
      <c r="CC15" s="206">
        <v>0</v>
      </c>
      <c r="CD15" s="206">
        <f t="shared" ref="CD15:CD19" si="1">40.9739713930334/6</f>
        <v>6.8289952321722334</v>
      </c>
      <c r="CE15" s="206">
        <v>0</v>
      </c>
      <c r="CF15" s="206" t="s">
        <v>890</v>
      </c>
      <c r="CG15" s="206">
        <f t="shared" ref="CG15:CG19" si="2">40.9739713930334/6</f>
        <v>6.8289952321722334</v>
      </c>
      <c r="CH15" s="207">
        <v>0</v>
      </c>
    </row>
    <row r="16" spans="2:86" s="10" customFormat="1" ht="28.8" x14ac:dyDescent="0.3">
      <c r="B16" s="202" t="s">
        <v>982</v>
      </c>
      <c r="C16" s="202" t="s">
        <v>113</v>
      </c>
      <c r="D16" s="202"/>
      <c r="E16" s="202" t="s">
        <v>819</v>
      </c>
      <c r="F16" s="202"/>
      <c r="G16" s="202" t="s">
        <v>952</v>
      </c>
      <c r="H16" s="202" t="s">
        <v>897</v>
      </c>
      <c r="I16" s="202" t="s">
        <v>965</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954</v>
      </c>
      <c r="AL16" s="204" t="s">
        <v>955</v>
      </c>
      <c r="AM16" s="204"/>
      <c r="AN16" s="204" t="s">
        <v>897</v>
      </c>
      <c r="AO16" s="204" t="s">
        <v>976</v>
      </c>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999</v>
      </c>
      <c r="BT16" s="205" t="s">
        <v>949</v>
      </c>
      <c r="BU16" s="205" t="s">
        <v>956</v>
      </c>
      <c r="BV16" s="205" t="s">
        <v>949</v>
      </c>
      <c r="BW16" s="205" t="s">
        <v>973</v>
      </c>
      <c r="BX16" s="164" t="s">
        <v>949</v>
      </c>
      <c r="BY16" s="205"/>
      <c r="BZ16" s="205">
        <v>12600</v>
      </c>
      <c r="CA16" s="206">
        <f t="shared" si="0"/>
        <v>6.8289952321722334</v>
      </c>
      <c r="CB16" s="206">
        <v>0</v>
      </c>
      <c r="CC16" s="206">
        <v>0</v>
      </c>
      <c r="CD16" s="206">
        <f t="shared" si="1"/>
        <v>6.8289952321722334</v>
      </c>
      <c r="CE16" s="206">
        <v>0</v>
      </c>
      <c r="CF16" s="206" t="s">
        <v>890</v>
      </c>
      <c r="CG16" s="206">
        <f t="shared" si="2"/>
        <v>6.8289952321722334</v>
      </c>
      <c r="CH16" s="207">
        <v>0</v>
      </c>
    </row>
    <row r="17" spans="2:86" s="10" customFormat="1" ht="28.8" x14ac:dyDescent="0.3">
      <c r="B17" s="202" t="s">
        <v>983</v>
      </c>
      <c r="C17" s="202" t="s">
        <v>113</v>
      </c>
      <c r="D17" s="202"/>
      <c r="E17" s="202" t="s">
        <v>819</v>
      </c>
      <c r="F17" s="202"/>
      <c r="G17" s="202" t="s">
        <v>952</v>
      </c>
      <c r="H17" s="202" t="s">
        <v>897</v>
      </c>
      <c r="I17" s="202" t="s">
        <v>965</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954</v>
      </c>
      <c r="AL17" s="204" t="s">
        <v>955</v>
      </c>
      <c r="AM17" s="204"/>
      <c r="AN17" s="204" t="s">
        <v>897</v>
      </c>
      <c r="AO17" s="204" t="s">
        <v>976</v>
      </c>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999</v>
      </c>
      <c r="BT17" s="205" t="s">
        <v>949</v>
      </c>
      <c r="BU17" s="205" t="s">
        <v>956</v>
      </c>
      <c r="BV17" s="205" t="s">
        <v>949</v>
      </c>
      <c r="BW17" s="205" t="s">
        <v>973</v>
      </c>
      <c r="BX17" s="164" t="s">
        <v>949</v>
      </c>
      <c r="BY17" s="205"/>
      <c r="BZ17" s="205">
        <v>12600</v>
      </c>
      <c r="CA17" s="206">
        <f t="shared" si="0"/>
        <v>6.8289952321722334</v>
      </c>
      <c r="CB17" s="206">
        <v>0</v>
      </c>
      <c r="CC17" s="206">
        <v>0</v>
      </c>
      <c r="CD17" s="206">
        <f t="shared" si="1"/>
        <v>6.8289952321722334</v>
      </c>
      <c r="CE17" s="206">
        <v>0</v>
      </c>
      <c r="CF17" s="206" t="s">
        <v>890</v>
      </c>
      <c r="CG17" s="206">
        <f t="shared" si="2"/>
        <v>6.8289952321722334</v>
      </c>
      <c r="CH17" s="207">
        <v>0</v>
      </c>
    </row>
    <row r="18" spans="2:86" s="10" customFormat="1" ht="28.8" x14ac:dyDescent="0.3">
      <c r="B18" s="202" t="s">
        <v>984</v>
      </c>
      <c r="C18" s="202" t="s">
        <v>113</v>
      </c>
      <c r="D18" s="202"/>
      <c r="E18" s="202" t="s">
        <v>819</v>
      </c>
      <c r="F18" s="202"/>
      <c r="G18" s="202" t="s">
        <v>952</v>
      </c>
      <c r="H18" s="202" t="s">
        <v>897</v>
      </c>
      <c r="I18" s="202" t="s">
        <v>965</v>
      </c>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954</v>
      </c>
      <c r="AL18" s="204" t="s">
        <v>955</v>
      </c>
      <c r="AM18" s="204"/>
      <c r="AN18" s="204" t="s">
        <v>897</v>
      </c>
      <c r="AO18" s="204" t="s">
        <v>976</v>
      </c>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999</v>
      </c>
      <c r="BT18" s="205" t="s">
        <v>949</v>
      </c>
      <c r="BU18" s="205" t="s">
        <v>956</v>
      </c>
      <c r="BV18" s="205" t="s">
        <v>949</v>
      </c>
      <c r="BW18" s="205" t="s">
        <v>973</v>
      </c>
      <c r="BX18" s="164" t="s">
        <v>949</v>
      </c>
      <c r="BY18" s="205"/>
      <c r="BZ18" s="205">
        <v>12600</v>
      </c>
      <c r="CA18" s="206">
        <f t="shared" si="0"/>
        <v>6.8289952321722334</v>
      </c>
      <c r="CB18" s="206">
        <v>0</v>
      </c>
      <c r="CC18" s="206">
        <v>0</v>
      </c>
      <c r="CD18" s="206">
        <f t="shared" si="1"/>
        <v>6.8289952321722334</v>
      </c>
      <c r="CE18" s="206">
        <v>0</v>
      </c>
      <c r="CF18" s="206" t="s">
        <v>890</v>
      </c>
      <c r="CG18" s="206">
        <f t="shared" si="2"/>
        <v>6.8289952321722334</v>
      </c>
      <c r="CH18" s="207">
        <v>0</v>
      </c>
    </row>
    <row r="19" spans="2:86" s="10" customFormat="1" ht="28.8" x14ac:dyDescent="0.3">
      <c r="B19" s="202" t="s">
        <v>985</v>
      </c>
      <c r="C19" s="202" t="s">
        <v>113</v>
      </c>
      <c r="D19" s="202"/>
      <c r="E19" s="202" t="s">
        <v>819</v>
      </c>
      <c r="F19" s="202"/>
      <c r="G19" s="202" t="s">
        <v>952</v>
      </c>
      <c r="H19" s="202" t="s">
        <v>897</v>
      </c>
      <c r="I19" s="202" t="s">
        <v>965</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954</v>
      </c>
      <c r="AL19" s="204" t="s">
        <v>955</v>
      </c>
      <c r="AM19" s="204"/>
      <c r="AN19" s="204" t="s">
        <v>897</v>
      </c>
      <c r="AO19" s="204" t="s">
        <v>976</v>
      </c>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999</v>
      </c>
      <c r="BT19" s="205" t="s">
        <v>949</v>
      </c>
      <c r="BU19" s="205" t="s">
        <v>956</v>
      </c>
      <c r="BV19" s="205" t="s">
        <v>949</v>
      </c>
      <c r="BW19" s="205" t="s">
        <v>973</v>
      </c>
      <c r="BX19" s="164" t="s">
        <v>949</v>
      </c>
      <c r="BY19" s="205"/>
      <c r="BZ19" s="205">
        <v>12600</v>
      </c>
      <c r="CA19" s="206">
        <f t="shared" si="0"/>
        <v>6.8289952321722334</v>
      </c>
      <c r="CB19" s="206">
        <v>0</v>
      </c>
      <c r="CC19" s="206">
        <v>0</v>
      </c>
      <c r="CD19" s="206">
        <f t="shared" si="1"/>
        <v>6.8289952321722334</v>
      </c>
      <c r="CE19" s="206">
        <v>0</v>
      </c>
      <c r="CF19" s="206" t="s">
        <v>890</v>
      </c>
      <c r="CG19" s="206">
        <f t="shared" si="2"/>
        <v>6.8289952321722334</v>
      </c>
      <c r="CH19" s="207">
        <v>0</v>
      </c>
    </row>
    <row r="20" spans="2:86" s="10" customFormat="1" ht="28.8" x14ac:dyDescent="0.3">
      <c r="B20" s="202" t="s">
        <v>986</v>
      </c>
      <c r="C20" s="202" t="s">
        <v>951</v>
      </c>
      <c r="D20" s="202"/>
      <c r="E20" s="202" t="s">
        <v>819</v>
      </c>
      <c r="F20" s="202"/>
      <c r="G20" s="202" t="s">
        <v>952</v>
      </c>
      <c r="H20" s="202" t="s">
        <v>897</v>
      </c>
      <c r="I20" s="202" t="s">
        <v>965</v>
      </c>
      <c r="J20" s="202">
        <v>0.1718092370427039</v>
      </c>
      <c r="K20" s="202">
        <v>0.29509634566515824</v>
      </c>
      <c r="L20" s="204"/>
      <c r="M20" s="204">
        <v>1.0014686366334412E-3</v>
      </c>
      <c r="N20" s="204"/>
      <c r="O20" s="204"/>
      <c r="P20" s="204">
        <v>2.210289094481839E-4</v>
      </c>
      <c r="Q20" s="204"/>
      <c r="R20" s="204"/>
      <c r="S20" s="204">
        <v>1.1545549344920962E-3</v>
      </c>
      <c r="T20" s="204"/>
      <c r="U20" s="204">
        <v>1.4955875098042147E-3</v>
      </c>
      <c r="V20" s="204">
        <v>8.6862150983042799E-6</v>
      </c>
      <c r="W20" s="204">
        <v>8.9631022121055702E-4</v>
      </c>
      <c r="X20" s="204">
        <v>4.1521728587600164E-4</v>
      </c>
      <c r="Y20" s="204">
        <v>4.8109293533455543E-4</v>
      </c>
      <c r="Z20" s="204"/>
      <c r="AA20" s="204"/>
      <c r="AB20" s="204"/>
      <c r="AC20" s="204"/>
      <c r="AD20" s="204"/>
      <c r="AE20" s="204"/>
      <c r="AF20" s="204"/>
      <c r="AG20" s="204"/>
      <c r="AH20" s="204"/>
      <c r="AI20" s="204"/>
      <c r="AJ20" s="204">
        <v>4.7776364266867979E-3</v>
      </c>
      <c r="AK20" s="204" t="s">
        <v>954</v>
      </c>
      <c r="AL20" s="204" t="s">
        <v>955</v>
      </c>
      <c r="AM20" s="204"/>
      <c r="AN20" s="204" t="s">
        <v>897</v>
      </c>
      <c r="AO20" s="204" t="s">
        <v>976</v>
      </c>
      <c r="AP20" s="204">
        <v>3.4361847408540779E-3</v>
      </c>
      <c r="AQ20" s="204">
        <v>5.9019269133031649E-3</v>
      </c>
      <c r="AR20" s="204"/>
      <c r="AS20" s="204">
        <v>2.0029372732668824E-5</v>
      </c>
      <c r="AT20" s="204"/>
      <c r="AU20" s="204"/>
      <c r="AV20" s="204">
        <v>4.4205781889636784E-6</v>
      </c>
      <c r="AW20" s="204"/>
      <c r="AX20" s="204"/>
      <c r="AY20" s="204">
        <v>2.3091098689841926E-5</v>
      </c>
      <c r="AZ20" s="204"/>
      <c r="BA20" s="204">
        <v>2.9911750196084296E-5</v>
      </c>
      <c r="BB20" s="204">
        <v>1.7372430196608561E-7</v>
      </c>
      <c r="BC20" s="204">
        <v>1.7926204424211141E-5</v>
      </c>
      <c r="BD20" s="204">
        <v>8.3043457175200333E-6</v>
      </c>
      <c r="BE20" s="204">
        <v>9.6218587066911095E-6</v>
      </c>
      <c r="BF20" s="204"/>
      <c r="BG20" s="204"/>
      <c r="BH20" s="204"/>
      <c r="BI20" s="204"/>
      <c r="BJ20" s="204"/>
      <c r="BK20" s="204"/>
      <c r="BL20" s="204"/>
      <c r="BM20" s="204"/>
      <c r="BN20" s="204"/>
      <c r="BO20" s="204"/>
      <c r="BP20" s="204">
        <v>9.5552728533735966E-5</v>
      </c>
      <c r="BQ20" s="202" t="s">
        <v>949</v>
      </c>
      <c r="BR20" s="205"/>
      <c r="BS20" s="205" t="s">
        <v>999</v>
      </c>
      <c r="BT20" s="205" t="s">
        <v>949</v>
      </c>
      <c r="BU20" s="205" t="s">
        <v>956</v>
      </c>
      <c r="BV20" s="205" t="s">
        <v>949</v>
      </c>
      <c r="BW20" s="205" t="s">
        <v>973</v>
      </c>
      <c r="BX20" s="164" t="s">
        <v>949</v>
      </c>
      <c r="BY20" s="205"/>
      <c r="BZ20" s="205">
        <v>12600</v>
      </c>
      <c r="CA20" s="206">
        <v>0</v>
      </c>
      <c r="CB20" s="206">
        <f>57.0008330576136/4</f>
        <v>14.250208264403399</v>
      </c>
      <c r="CC20" s="206">
        <v>0</v>
      </c>
      <c r="CD20" s="206">
        <f>57.0008330576136/4</f>
        <v>14.250208264403399</v>
      </c>
      <c r="CE20" s="206">
        <v>0</v>
      </c>
      <c r="CF20" s="206" t="s">
        <v>890</v>
      </c>
      <c r="CG20" s="206">
        <f>57.0008330576136/4</f>
        <v>14.250208264403399</v>
      </c>
      <c r="CH20" s="207">
        <v>0</v>
      </c>
    </row>
    <row r="21" spans="2:86" s="10" customFormat="1" ht="28.8" x14ac:dyDescent="0.3">
      <c r="B21" s="202" t="s">
        <v>987</v>
      </c>
      <c r="C21" s="202" t="s">
        <v>951</v>
      </c>
      <c r="D21" s="202"/>
      <c r="E21" s="202" t="s">
        <v>819</v>
      </c>
      <c r="F21" s="202"/>
      <c r="G21" s="202" t="s">
        <v>952</v>
      </c>
      <c r="H21" s="202" t="s">
        <v>897</v>
      </c>
      <c r="I21" s="202" t="s">
        <v>965</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954</v>
      </c>
      <c r="AL21" s="204" t="s">
        <v>955</v>
      </c>
      <c r="AM21" s="204"/>
      <c r="AN21" s="204" t="s">
        <v>897</v>
      </c>
      <c r="AO21" s="204" t="s">
        <v>976</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999</v>
      </c>
      <c r="BT21" s="205" t="s">
        <v>949</v>
      </c>
      <c r="BU21" s="205" t="s">
        <v>956</v>
      </c>
      <c r="BV21" s="205" t="s">
        <v>949</v>
      </c>
      <c r="BW21" s="205" t="s">
        <v>973</v>
      </c>
      <c r="BX21" s="164" t="s">
        <v>949</v>
      </c>
      <c r="BY21" s="205"/>
      <c r="BZ21" s="205">
        <v>12600</v>
      </c>
      <c r="CA21" s="206">
        <v>0</v>
      </c>
      <c r="CB21" s="206">
        <f t="shared" ref="CB21:CB23" si="3">57.0008330576136/4</f>
        <v>14.250208264403399</v>
      </c>
      <c r="CC21" s="206">
        <v>0</v>
      </c>
      <c r="CD21" s="206">
        <f t="shared" ref="CD21:CD23" si="4">57.0008330576136/4</f>
        <v>14.250208264403399</v>
      </c>
      <c r="CE21" s="206">
        <v>0</v>
      </c>
      <c r="CF21" s="206" t="s">
        <v>890</v>
      </c>
      <c r="CG21" s="206">
        <f t="shared" ref="CG21:CG23" si="5">57.0008330576136/4</f>
        <v>14.250208264403399</v>
      </c>
      <c r="CH21" s="207">
        <v>0</v>
      </c>
    </row>
    <row r="22" spans="2:86" s="10" customFormat="1" ht="28.8" x14ac:dyDescent="0.3">
      <c r="B22" s="202" t="s">
        <v>988</v>
      </c>
      <c r="C22" s="202" t="s">
        <v>951</v>
      </c>
      <c r="D22" s="202"/>
      <c r="E22" s="202" t="s">
        <v>819</v>
      </c>
      <c r="F22" s="202"/>
      <c r="G22" s="202" t="s">
        <v>952</v>
      </c>
      <c r="H22" s="202" t="s">
        <v>897</v>
      </c>
      <c r="I22" s="202" t="s">
        <v>965</v>
      </c>
      <c r="J22" s="202"/>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954</v>
      </c>
      <c r="AL22" s="204" t="s">
        <v>955</v>
      </c>
      <c r="AM22" s="204"/>
      <c r="AN22" s="204" t="s">
        <v>897</v>
      </c>
      <c r="AO22" s="204" t="s">
        <v>976</v>
      </c>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999</v>
      </c>
      <c r="BT22" s="205" t="s">
        <v>949</v>
      </c>
      <c r="BU22" s="205" t="s">
        <v>956</v>
      </c>
      <c r="BV22" s="205" t="s">
        <v>949</v>
      </c>
      <c r="BW22" s="205" t="s">
        <v>973</v>
      </c>
      <c r="BX22" s="164" t="s">
        <v>949</v>
      </c>
      <c r="BY22" s="205"/>
      <c r="BZ22" s="205">
        <v>12600</v>
      </c>
      <c r="CA22" s="206">
        <v>0</v>
      </c>
      <c r="CB22" s="206">
        <f t="shared" si="3"/>
        <v>14.250208264403399</v>
      </c>
      <c r="CC22" s="206">
        <v>0</v>
      </c>
      <c r="CD22" s="206">
        <f t="shared" si="4"/>
        <v>14.250208264403399</v>
      </c>
      <c r="CE22" s="206">
        <v>0</v>
      </c>
      <c r="CF22" s="206" t="s">
        <v>890</v>
      </c>
      <c r="CG22" s="206">
        <f t="shared" si="5"/>
        <v>14.250208264403399</v>
      </c>
      <c r="CH22" s="207">
        <v>0</v>
      </c>
    </row>
    <row r="23" spans="2:86" s="10" customFormat="1" ht="28.8" x14ac:dyDescent="0.3">
      <c r="B23" s="202" t="s">
        <v>989</v>
      </c>
      <c r="C23" s="202" t="s">
        <v>951</v>
      </c>
      <c r="D23" s="202"/>
      <c r="E23" s="202" t="s">
        <v>819</v>
      </c>
      <c r="F23" s="202"/>
      <c r="G23" s="202" t="s">
        <v>952</v>
      </c>
      <c r="H23" s="202" t="s">
        <v>897</v>
      </c>
      <c r="I23" s="202" t="s">
        <v>965</v>
      </c>
      <c r="J23" s="202"/>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954</v>
      </c>
      <c r="AL23" s="204" t="s">
        <v>955</v>
      </c>
      <c r="AM23" s="204"/>
      <c r="AN23" s="204" t="s">
        <v>897</v>
      </c>
      <c r="AO23" s="204" t="s">
        <v>976</v>
      </c>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999</v>
      </c>
      <c r="BT23" s="205" t="s">
        <v>949</v>
      </c>
      <c r="BU23" s="205" t="s">
        <v>956</v>
      </c>
      <c r="BV23" s="205" t="s">
        <v>949</v>
      </c>
      <c r="BW23" s="205" t="s">
        <v>973</v>
      </c>
      <c r="BX23" s="164" t="s">
        <v>949</v>
      </c>
      <c r="BY23" s="205"/>
      <c r="BZ23" s="205">
        <v>12600</v>
      </c>
      <c r="CA23" s="206">
        <v>0</v>
      </c>
      <c r="CB23" s="206">
        <f t="shared" si="3"/>
        <v>14.250208264403399</v>
      </c>
      <c r="CC23" s="206">
        <v>0</v>
      </c>
      <c r="CD23" s="206">
        <f t="shared" si="4"/>
        <v>14.250208264403399</v>
      </c>
      <c r="CE23" s="206">
        <v>0</v>
      </c>
      <c r="CF23" s="206" t="s">
        <v>890</v>
      </c>
      <c r="CG23" s="206">
        <f t="shared" si="5"/>
        <v>14.250208264403399</v>
      </c>
      <c r="CH23" s="207">
        <v>0</v>
      </c>
    </row>
    <row r="24" spans="2:86" s="10" customFormat="1" ht="28.8" x14ac:dyDescent="0.3">
      <c r="B24" s="202" t="s">
        <v>980</v>
      </c>
      <c r="C24" s="202" t="s">
        <v>113</v>
      </c>
      <c r="D24" s="202"/>
      <c r="E24" s="202" t="s">
        <v>819</v>
      </c>
      <c r="F24" s="202"/>
      <c r="G24" s="202" t="s">
        <v>953</v>
      </c>
      <c r="H24" s="202" t="s">
        <v>897</v>
      </c>
      <c r="I24" s="202" t="s">
        <v>965</v>
      </c>
      <c r="J24" s="202">
        <v>14.234565184166438</v>
      </c>
      <c r="K24" s="202">
        <v>0.16777353191215785</v>
      </c>
      <c r="L24" s="204"/>
      <c r="M24" s="204">
        <v>1.4802786607599474E-2</v>
      </c>
      <c r="N24" s="204"/>
      <c r="O24" s="204"/>
      <c r="P24" s="204">
        <v>3.0099942635004378E-3</v>
      </c>
      <c r="Q24" s="204"/>
      <c r="R24" s="204"/>
      <c r="S24" s="204">
        <v>0.4822871874855274</v>
      </c>
      <c r="T24" s="204"/>
      <c r="U24" s="204">
        <v>2.0656862458734535E-2</v>
      </c>
      <c r="V24" s="204">
        <v>3.6440428675680574E-3</v>
      </c>
      <c r="W24" s="204">
        <v>1.1764731545406703E-2</v>
      </c>
      <c r="X24" s="204">
        <v>5.4257947536285982E-3</v>
      </c>
      <c r="Y24" s="204">
        <v>6.3389367917781048E-3</v>
      </c>
      <c r="Z24" s="204"/>
      <c r="AA24" s="204"/>
      <c r="AB24" s="204"/>
      <c r="AC24" s="204"/>
      <c r="AD24" s="204"/>
      <c r="AE24" s="204"/>
      <c r="AF24" s="204"/>
      <c r="AG24" s="204"/>
      <c r="AH24" s="204"/>
      <c r="AI24" s="204"/>
      <c r="AJ24" s="204">
        <v>0.53616560522833656</v>
      </c>
      <c r="AK24" s="204" t="s">
        <v>954</v>
      </c>
      <c r="AL24" s="204" t="s">
        <v>955</v>
      </c>
      <c r="AM24" s="204"/>
      <c r="AN24" s="204" t="s">
        <v>897</v>
      </c>
      <c r="AO24" s="204" t="s">
        <v>976</v>
      </c>
      <c r="AP24" s="204">
        <v>0.28469130368332879</v>
      </c>
      <c r="AQ24" s="204">
        <v>3.3554706382431573E-3</v>
      </c>
      <c r="AR24" s="204"/>
      <c r="AS24" s="204">
        <v>2.9605573215198952E-4</v>
      </c>
      <c r="AT24" s="204"/>
      <c r="AU24" s="204"/>
      <c r="AV24" s="204">
        <v>6.0199885270008759E-5</v>
      </c>
      <c r="AW24" s="204"/>
      <c r="AX24" s="204"/>
      <c r="AY24" s="204">
        <v>9.6457437497105489E-3</v>
      </c>
      <c r="AZ24" s="204"/>
      <c r="BA24" s="204">
        <v>4.131372491746907E-4</v>
      </c>
      <c r="BB24" s="204">
        <v>7.288085735136115E-5</v>
      </c>
      <c r="BC24" s="204">
        <v>2.3529463090813407E-4</v>
      </c>
      <c r="BD24" s="204">
        <v>1.0851589507257197E-4</v>
      </c>
      <c r="BE24" s="204">
        <v>1.267787358355621E-4</v>
      </c>
      <c r="BF24" s="204"/>
      <c r="BG24" s="204"/>
      <c r="BH24" s="204"/>
      <c r="BI24" s="204"/>
      <c r="BJ24" s="204"/>
      <c r="BK24" s="204"/>
      <c r="BL24" s="204"/>
      <c r="BM24" s="204"/>
      <c r="BN24" s="204"/>
      <c r="BO24" s="204"/>
      <c r="BP24" s="204">
        <v>1.0723312104566731E-2</v>
      </c>
      <c r="BQ24" s="202" t="s">
        <v>949</v>
      </c>
      <c r="BR24" s="205"/>
      <c r="BS24" s="205" t="s">
        <v>999</v>
      </c>
      <c r="BT24" s="205" t="s">
        <v>949</v>
      </c>
      <c r="BU24" s="205" t="s">
        <v>956</v>
      </c>
      <c r="BV24" s="205" t="s">
        <v>949</v>
      </c>
      <c r="BW24" s="205" t="s">
        <v>973</v>
      </c>
      <c r="BX24" s="164" t="s">
        <v>949</v>
      </c>
      <c r="BY24" s="205"/>
      <c r="BZ24" s="205">
        <v>12600</v>
      </c>
      <c r="CA24" s="206">
        <f>40.9739713930334/6</f>
        <v>6.8289952321722334</v>
      </c>
      <c r="CB24" s="206">
        <v>0</v>
      </c>
      <c r="CC24" s="206">
        <v>0</v>
      </c>
      <c r="CD24" s="206">
        <f>40.9739713930334/6</f>
        <v>6.8289952321722334</v>
      </c>
      <c r="CE24" s="206">
        <v>0</v>
      </c>
      <c r="CF24" s="206" t="s">
        <v>890</v>
      </c>
      <c r="CG24" s="206">
        <f>40.9739713930334/6</f>
        <v>6.8289952321722334</v>
      </c>
      <c r="CH24" s="207">
        <v>0</v>
      </c>
    </row>
    <row r="25" spans="2:86" s="10" customFormat="1" ht="28.8" x14ac:dyDescent="0.3">
      <c r="B25" s="202" t="s">
        <v>981</v>
      </c>
      <c r="C25" s="202" t="s">
        <v>113</v>
      </c>
      <c r="D25" s="202" t="s">
        <v>963</v>
      </c>
      <c r="E25" s="202" t="s">
        <v>819</v>
      </c>
      <c r="F25" s="202"/>
      <c r="G25" s="202" t="s">
        <v>953</v>
      </c>
      <c r="H25" s="202" t="s">
        <v>897</v>
      </c>
      <c r="I25" s="202" t="s">
        <v>965</v>
      </c>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954</v>
      </c>
      <c r="AL25" s="204" t="s">
        <v>955</v>
      </c>
      <c r="AM25" s="204"/>
      <c r="AN25" s="204" t="s">
        <v>897</v>
      </c>
      <c r="AO25" s="204" t="s">
        <v>976</v>
      </c>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999</v>
      </c>
      <c r="BT25" s="205" t="s">
        <v>949</v>
      </c>
      <c r="BU25" s="205" t="s">
        <v>956</v>
      </c>
      <c r="BV25" s="205" t="s">
        <v>949</v>
      </c>
      <c r="BW25" s="205" t="s">
        <v>973</v>
      </c>
      <c r="BX25" s="164" t="s">
        <v>949</v>
      </c>
      <c r="BY25" s="205"/>
      <c r="BZ25" s="205">
        <v>12600</v>
      </c>
      <c r="CA25" s="206">
        <f t="shared" ref="CA25:CA29" si="6">40.9739713930334/6</f>
        <v>6.8289952321722334</v>
      </c>
      <c r="CB25" s="206">
        <v>0</v>
      </c>
      <c r="CC25" s="206">
        <v>0</v>
      </c>
      <c r="CD25" s="206">
        <f t="shared" ref="CD25:CD29" si="7">40.9739713930334/6</f>
        <v>6.8289952321722334</v>
      </c>
      <c r="CE25" s="206">
        <v>0</v>
      </c>
      <c r="CF25" s="206" t="s">
        <v>890</v>
      </c>
      <c r="CG25" s="206">
        <f t="shared" ref="CG25:CG29" si="8">40.9739713930334/6</f>
        <v>6.8289952321722334</v>
      </c>
      <c r="CH25" s="207">
        <v>0</v>
      </c>
    </row>
    <row r="26" spans="2:86" s="10" customFormat="1" ht="28.8" x14ac:dyDescent="0.3">
      <c r="B26" s="202" t="s">
        <v>982</v>
      </c>
      <c r="C26" s="202" t="s">
        <v>113</v>
      </c>
      <c r="D26" s="202" t="s">
        <v>963</v>
      </c>
      <c r="E26" s="202" t="s">
        <v>819</v>
      </c>
      <c r="F26" s="202"/>
      <c r="G26" s="202" t="s">
        <v>953</v>
      </c>
      <c r="H26" s="202" t="s">
        <v>897</v>
      </c>
      <c r="I26" s="202" t="s">
        <v>965</v>
      </c>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954</v>
      </c>
      <c r="AL26" s="204" t="s">
        <v>955</v>
      </c>
      <c r="AM26" s="204"/>
      <c r="AN26" s="204" t="s">
        <v>897</v>
      </c>
      <c r="AO26" s="204" t="s">
        <v>976</v>
      </c>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999</v>
      </c>
      <c r="BT26" s="205" t="s">
        <v>949</v>
      </c>
      <c r="BU26" s="205" t="s">
        <v>956</v>
      </c>
      <c r="BV26" s="205" t="s">
        <v>949</v>
      </c>
      <c r="BW26" s="205" t="s">
        <v>973</v>
      </c>
      <c r="BX26" s="164" t="s">
        <v>949</v>
      </c>
      <c r="BY26" s="205"/>
      <c r="BZ26" s="205">
        <v>12600</v>
      </c>
      <c r="CA26" s="206">
        <f t="shared" si="6"/>
        <v>6.8289952321722334</v>
      </c>
      <c r="CB26" s="206">
        <v>0</v>
      </c>
      <c r="CC26" s="206">
        <v>0</v>
      </c>
      <c r="CD26" s="206">
        <f t="shared" si="7"/>
        <v>6.8289952321722334</v>
      </c>
      <c r="CE26" s="206">
        <v>0</v>
      </c>
      <c r="CF26" s="206" t="s">
        <v>890</v>
      </c>
      <c r="CG26" s="206">
        <f t="shared" si="8"/>
        <v>6.8289952321722334</v>
      </c>
      <c r="CH26" s="207">
        <v>0</v>
      </c>
    </row>
    <row r="27" spans="2:86" s="10" customFormat="1" ht="28.8" x14ac:dyDescent="0.3">
      <c r="B27" s="202" t="s">
        <v>983</v>
      </c>
      <c r="C27" s="202" t="s">
        <v>113</v>
      </c>
      <c r="D27" s="202" t="s">
        <v>964</v>
      </c>
      <c r="E27" s="202" t="s">
        <v>819</v>
      </c>
      <c r="F27" s="202"/>
      <c r="G27" s="202" t="s">
        <v>953</v>
      </c>
      <c r="H27" s="202" t="s">
        <v>897</v>
      </c>
      <c r="I27" s="202" t="s">
        <v>965</v>
      </c>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954</v>
      </c>
      <c r="AL27" s="204" t="s">
        <v>955</v>
      </c>
      <c r="AM27" s="204"/>
      <c r="AN27" s="204" t="s">
        <v>897</v>
      </c>
      <c r="AO27" s="204" t="s">
        <v>976</v>
      </c>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999</v>
      </c>
      <c r="BT27" s="205" t="s">
        <v>949</v>
      </c>
      <c r="BU27" s="205" t="s">
        <v>956</v>
      </c>
      <c r="BV27" s="205" t="s">
        <v>949</v>
      </c>
      <c r="BW27" s="205" t="s">
        <v>973</v>
      </c>
      <c r="BX27" s="164" t="s">
        <v>949</v>
      </c>
      <c r="BY27" s="205"/>
      <c r="BZ27" s="205">
        <v>12600</v>
      </c>
      <c r="CA27" s="206">
        <f t="shared" si="6"/>
        <v>6.8289952321722334</v>
      </c>
      <c r="CB27" s="206">
        <v>0</v>
      </c>
      <c r="CC27" s="206">
        <v>0</v>
      </c>
      <c r="CD27" s="206">
        <f t="shared" si="7"/>
        <v>6.8289952321722334</v>
      </c>
      <c r="CE27" s="206">
        <v>0</v>
      </c>
      <c r="CF27" s="206" t="s">
        <v>890</v>
      </c>
      <c r="CG27" s="206">
        <f t="shared" si="8"/>
        <v>6.8289952321722334</v>
      </c>
      <c r="CH27" s="207">
        <v>0</v>
      </c>
    </row>
    <row r="28" spans="2:86" s="10" customFormat="1" ht="28.8" x14ac:dyDescent="0.3">
      <c r="B28" s="202" t="s">
        <v>984</v>
      </c>
      <c r="C28" s="202" t="s">
        <v>113</v>
      </c>
      <c r="D28" s="202"/>
      <c r="E28" s="202" t="s">
        <v>819</v>
      </c>
      <c r="F28" s="202"/>
      <c r="G28" s="202" t="s">
        <v>953</v>
      </c>
      <c r="H28" s="202" t="s">
        <v>897</v>
      </c>
      <c r="I28" s="202" t="s">
        <v>965</v>
      </c>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954</v>
      </c>
      <c r="AL28" s="204" t="s">
        <v>955</v>
      </c>
      <c r="AM28" s="204"/>
      <c r="AN28" s="204" t="s">
        <v>897</v>
      </c>
      <c r="AO28" s="204" t="s">
        <v>976</v>
      </c>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999</v>
      </c>
      <c r="BT28" s="205" t="s">
        <v>949</v>
      </c>
      <c r="BU28" s="205" t="s">
        <v>956</v>
      </c>
      <c r="BV28" s="205" t="s">
        <v>949</v>
      </c>
      <c r="BW28" s="205" t="s">
        <v>973</v>
      </c>
      <c r="BX28" s="164" t="s">
        <v>949</v>
      </c>
      <c r="BY28" s="205"/>
      <c r="BZ28" s="205">
        <v>12600</v>
      </c>
      <c r="CA28" s="206">
        <f t="shared" si="6"/>
        <v>6.8289952321722334</v>
      </c>
      <c r="CB28" s="206">
        <v>0</v>
      </c>
      <c r="CC28" s="206">
        <v>0</v>
      </c>
      <c r="CD28" s="206">
        <f t="shared" si="7"/>
        <v>6.8289952321722334</v>
      </c>
      <c r="CE28" s="206">
        <v>0</v>
      </c>
      <c r="CF28" s="206" t="s">
        <v>890</v>
      </c>
      <c r="CG28" s="206">
        <f t="shared" si="8"/>
        <v>6.8289952321722334</v>
      </c>
      <c r="CH28" s="207">
        <v>0</v>
      </c>
    </row>
    <row r="29" spans="2:86" s="10" customFormat="1" ht="28.8" x14ac:dyDescent="0.3">
      <c r="B29" s="202" t="s">
        <v>985</v>
      </c>
      <c r="C29" s="202" t="s">
        <v>113</v>
      </c>
      <c r="D29" s="202"/>
      <c r="E29" s="202" t="s">
        <v>819</v>
      </c>
      <c r="F29" s="202"/>
      <c r="G29" s="202" t="s">
        <v>953</v>
      </c>
      <c r="H29" s="202" t="s">
        <v>897</v>
      </c>
      <c r="I29" s="202" t="s">
        <v>965</v>
      </c>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954</v>
      </c>
      <c r="AL29" s="204" t="s">
        <v>955</v>
      </c>
      <c r="AM29" s="204"/>
      <c r="AN29" s="204" t="s">
        <v>897</v>
      </c>
      <c r="AO29" s="204" t="s">
        <v>976</v>
      </c>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999</v>
      </c>
      <c r="BT29" s="205" t="s">
        <v>949</v>
      </c>
      <c r="BU29" s="205" t="s">
        <v>956</v>
      </c>
      <c r="BV29" s="205" t="s">
        <v>949</v>
      </c>
      <c r="BW29" s="205" t="s">
        <v>973</v>
      </c>
      <c r="BX29" s="164" t="s">
        <v>949</v>
      </c>
      <c r="BY29" s="205"/>
      <c r="BZ29" s="205">
        <v>12600</v>
      </c>
      <c r="CA29" s="206">
        <f t="shared" si="6"/>
        <v>6.8289952321722334</v>
      </c>
      <c r="CB29" s="206">
        <v>0</v>
      </c>
      <c r="CC29" s="206">
        <v>0</v>
      </c>
      <c r="CD29" s="206">
        <f t="shared" si="7"/>
        <v>6.8289952321722334</v>
      </c>
      <c r="CE29" s="206">
        <v>0</v>
      </c>
      <c r="CF29" s="206" t="s">
        <v>890</v>
      </c>
      <c r="CG29" s="206">
        <f t="shared" si="8"/>
        <v>6.8289952321722334</v>
      </c>
      <c r="CH29" s="207">
        <v>0</v>
      </c>
    </row>
    <row r="30" spans="2:86" s="10" customFormat="1" ht="28.8" x14ac:dyDescent="0.3">
      <c r="B30" s="202" t="s">
        <v>986</v>
      </c>
      <c r="C30" s="202" t="s">
        <v>951</v>
      </c>
      <c r="D30" s="202"/>
      <c r="E30" s="202" t="s">
        <v>819</v>
      </c>
      <c r="F30" s="202"/>
      <c r="G30" s="202" t="s">
        <v>953</v>
      </c>
      <c r="H30" s="202" t="s">
        <v>897</v>
      </c>
      <c r="I30" s="202" t="s">
        <v>965</v>
      </c>
      <c r="J30" s="202">
        <v>6.8426175717648224E-2</v>
      </c>
      <c r="K30" s="202">
        <v>4.6396438375629526E-2</v>
      </c>
      <c r="L30" s="204"/>
      <c r="M30" s="204">
        <v>1.1033731980436622E-2</v>
      </c>
      <c r="N30" s="204"/>
      <c r="O30" s="204"/>
      <c r="P30" s="204">
        <v>2.3713743317755006E-3</v>
      </c>
      <c r="Q30" s="204"/>
      <c r="R30" s="204"/>
      <c r="S30" s="204">
        <v>3.4279626057174555E-5</v>
      </c>
      <c r="T30" s="204"/>
      <c r="U30" s="204">
        <v>1.6539117526455017E-2</v>
      </c>
      <c r="V30" s="204">
        <v>3.4055307675743815E-7</v>
      </c>
      <c r="W30" s="204">
        <v>9.1797336660642131E-3</v>
      </c>
      <c r="X30" s="204">
        <v>4.4805957826528553E-3</v>
      </c>
      <c r="Y30" s="204">
        <v>4.699137883411357E-3</v>
      </c>
      <c r="Z30" s="204"/>
      <c r="AA30" s="204"/>
      <c r="AB30" s="204"/>
      <c r="AC30" s="204"/>
      <c r="AD30" s="204"/>
      <c r="AE30" s="204"/>
      <c r="AF30" s="204"/>
      <c r="AG30" s="204"/>
      <c r="AH30" s="204"/>
      <c r="AI30" s="204"/>
      <c r="AJ30" s="204">
        <v>3.9158577683865284E-2</v>
      </c>
      <c r="AK30" s="204" t="s">
        <v>954</v>
      </c>
      <c r="AL30" s="204" t="s">
        <v>955</v>
      </c>
      <c r="AM30" s="204"/>
      <c r="AN30" s="204" t="s">
        <v>897</v>
      </c>
      <c r="AO30" s="204" t="s">
        <v>976</v>
      </c>
      <c r="AP30" s="204">
        <v>1.3685235143529645E-3</v>
      </c>
      <c r="AQ30" s="204">
        <v>9.2792876751259055E-4</v>
      </c>
      <c r="AR30" s="204"/>
      <c r="AS30" s="204">
        <v>2.2067463960873245E-4</v>
      </c>
      <c r="AT30" s="204"/>
      <c r="AU30" s="204"/>
      <c r="AV30" s="204">
        <v>4.7427486635510011E-5</v>
      </c>
      <c r="AW30" s="204"/>
      <c r="AX30" s="204"/>
      <c r="AY30" s="204">
        <v>6.8559252114349111E-7</v>
      </c>
      <c r="AZ30" s="204"/>
      <c r="BA30" s="204">
        <v>3.3078235052910038E-4</v>
      </c>
      <c r="BB30" s="204">
        <v>6.8110615351487632E-9</v>
      </c>
      <c r="BC30" s="204">
        <v>1.8359467332128426E-4</v>
      </c>
      <c r="BD30" s="204">
        <v>8.9611915653057113E-5</v>
      </c>
      <c r="BE30" s="204">
        <v>9.3982757668227145E-5</v>
      </c>
      <c r="BF30" s="204"/>
      <c r="BG30" s="204"/>
      <c r="BH30" s="204"/>
      <c r="BI30" s="204"/>
      <c r="BJ30" s="204"/>
      <c r="BK30" s="204"/>
      <c r="BL30" s="204"/>
      <c r="BM30" s="204"/>
      <c r="BN30" s="204"/>
      <c r="BO30" s="204"/>
      <c r="BP30" s="204">
        <v>7.8317155367730565E-4</v>
      </c>
      <c r="BQ30" s="202" t="s">
        <v>949</v>
      </c>
      <c r="BR30" s="205"/>
      <c r="BS30" s="205" t="s">
        <v>999</v>
      </c>
      <c r="BT30" s="205" t="s">
        <v>949</v>
      </c>
      <c r="BU30" s="205" t="s">
        <v>956</v>
      </c>
      <c r="BV30" s="205" t="s">
        <v>949</v>
      </c>
      <c r="BW30" s="205" t="s">
        <v>973</v>
      </c>
      <c r="BX30" s="164" t="s">
        <v>949</v>
      </c>
      <c r="BY30" s="205"/>
      <c r="BZ30" s="205">
        <v>12600</v>
      </c>
      <c r="CA30" s="206">
        <v>0</v>
      </c>
      <c r="CB30" s="206">
        <f>57.0008330576136/4</f>
        <v>14.250208264403399</v>
      </c>
      <c r="CC30" s="206">
        <v>0</v>
      </c>
      <c r="CD30" s="206">
        <f>57.0008330576136/4</f>
        <v>14.250208264403399</v>
      </c>
      <c r="CE30" s="206">
        <v>0</v>
      </c>
      <c r="CF30" s="206" t="s">
        <v>890</v>
      </c>
      <c r="CG30" s="206">
        <f>57.0008330576136/4</f>
        <v>14.250208264403399</v>
      </c>
      <c r="CH30" s="207">
        <v>0</v>
      </c>
    </row>
    <row r="31" spans="2:86" s="10" customFormat="1" ht="28.8" x14ac:dyDescent="0.3">
      <c r="B31" s="202" t="s">
        <v>987</v>
      </c>
      <c r="C31" s="202" t="s">
        <v>951</v>
      </c>
      <c r="D31" s="202"/>
      <c r="E31" s="202" t="s">
        <v>819</v>
      </c>
      <c r="F31" s="202"/>
      <c r="G31" s="202" t="s">
        <v>953</v>
      </c>
      <c r="H31" s="202" t="s">
        <v>897</v>
      </c>
      <c r="I31" s="202" t="s">
        <v>965</v>
      </c>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954</v>
      </c>
      <c r="AL31" s="204" t="s">
        <v>955</v>
      </c>
      <c r="AM31" s="204"/>
      <c r="AN31" s="204" t="s">
        <v>897</v>
      </c>
      <c r="AO31" s="204" t="s">
        <v>976</v>
      </c>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999</v>
      </c>
      <c r="BT31" s="205" t="s">
        <v>949</v>
      </c>
      <c r="BU31" s="205" t="s">
        <v>956</v>
      </c>
      <c r="BV31" s="205" t="s">
        <v>949</v>
      </c>
      <c r="BW31" s="205" t="s">
        <v>973</v>
      </c>
      <c r="BX31" s="164" t="s">
        <v>949</v>
      </c>
      <c r="BY31" s="205"/>
      <c r="BZ31" s="205">
        <v>12600</v>
      </c>
      <c r="CA31" s="206">
        <v>0</v>
      </c>
      <c r="CB31" s="206">
        <f t="shared" ref="CB31:CB33" si="9">57.0008330576136/4</f>
        <v>14.250208264403399</v>
      </c>
      <c r="CC31" s="206">
        <v>0</v>
      </c>
      <c r="CD31" s="206">
        <f t="shared" ref="CD31:CD33" si="10">57.0008330576136/4</f>
        <v>14.250208264403399</v>
      </c>
      <c r="CE31" s="206">
        <v>0</v>
      </c>
      <c r="CF31" s="206" t="s">
        <v>890</v>
      </c>
      <c r="CG31" s="206">
        <f t="shared" ref="CG31:CG33" si="11">57.0008330576136/4</f>
        <v>14.250208264403399</v>
      </c>
      <c r="CH31" s="207">
        <v>0</v>
      </c>
    </row>
    <row r="32" spans="2:86" s="10" customFormat="1" ht="28.8" x14ac:dyDescent="0.3">
      <c r="B32" s="202" t="s">
        <v>988</v>
      </c>
      <c r="C32" s="202" t="s">
        <v>951</v>
      </c>
      <c r="D32" s="202"/>
      <c r="E32" s="202" t="s">
        <v>819</v>
      </c>
      <c r="F32" s="202"/>
      <c r="G32" s="202" t="s">
        <v>953</v>
      </c>
      <c r="H32" s="202" t="s">
        <v>897</v>
      </c>
      <c r="I32" s="202" t="s">
        <v>965</v>
      </c>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t="s">
        <v>954</v>
      </c>
      <c r="AL32" s="204" t="s">
        <v>955</v>
      </c>
      <c r="AM32" s="204"/>
      <c r="AN32" s="204" t="s">
        <v>897</v>
      </c>
      <c r="AO32" s="204" t="s">
        <v>976</v>
      </c>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t="s">
        <v>949</v>
      </c>
      <c r="BR32" s="205"/>
      <c r="BS32" s="205" t="s">
        <v>999</v>
      </c>
      <c r="BT32" s="205" t="s">
        <v>949</v>
      </c>
      <c r="BU32" s="205" t="s">
        <v>956</v>
      </c>
      <c r="BV32" s="205" t="s">
        <v>949</v>
      </c>
      <c r="BW32" s="205" t="s">
        <v>973</v>
      </c>
      <c r="BX32" s="164" t="s">
        <v>949</v>
      </c>
      <c r="BY32" s="205"/>
      <c r="BZ32" s="205">
        <v>12600</v>
      </c>
      <c r="CA32" s="206">
        <v>0</v>
      </c>
      <c r="CB32" s="206">
        <f t="shared" si="9"/>
        <v>14.250208264403399</v>
      </c>
      <c r="CC32" s="206">
        <v>0</v>
      </c>
      <c r="CD32" s="206">
        <f t="shared" si="10"/>
        <v>14.250208264403399</v>
      </c>
      <c r="CE32" s="206">
        <v>0</v>
      </c>
      <c r="CF32" s="206" t="s">
        <v>890</v>
      </c>
      <c r="CG32" s="206">
        <f t="shared" si="11"/>
        <v>14.250208264403399</v>
      </c>
      <c r="CH32" s="207">
        <v>0</v>
      </c>
    </row>
    <row r="33" spans="2:86" s="10" customFormat="1" ht="28.8" x14ac:dyDescent="0.3">
      <c r="B33" s="202" t="s">
        <v>989</v>
      </c>
      <c r="C33" s="202" t="s">
        <v>951</v>
      </c>
      <c r="D33" s="202"/>
      <c r="E33" s="202" t="s">
        <v>819</v>
      </c>
      <c r="F33" s="202"/>
      <c r="G33" s="202" t="s">
        <v>953</v>
      </c>
      <c r="H33" s="202" t="s">
        <v>897</v>
      </c>
      <c r="I33" s="202" t="s">
        <v>965</v>
      </c>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t="s">
        <v>954</v>
      </c>
      <c r="AL33" s="204" t="s">
        <v>955</v>
      </c>
      <c r="AM33" s="204"/>
      <c r="AN33" s="204" t="s">
        <v>897</v>
      </c>
      <c r="AO33" s="204" t="s">
        <v>976</v>
      </c>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t="s">
        <v>949</v>
      </c>
      <c r="BR33" s="205"/>
      <c r="BS33" s="205" t="s">
        <v>999</v>
      </c>
      <c r="BT33" s="205" t="s">
        <v>949</v>
      </c>
      <c r="BU33" s="205" t="s">
        <v>956</v>
      </c>
      <c r="BV33" s="205" t="s">
        <v>949</v>
      </c>
      <c r="BW33" s="205" t="s">
        <v>973</v>
      </c>
      <c r="BX33" s="164" t="s">
        <v>949</v>
      </c>
      <c r="BY33" s="205"/>
      <c r="BZ33" s="205">
        <v>12600</v>
      </c>
      <c r="CA33" s="206">
        <v>0</v>
      </c>
      <c r="CB33" s="206">
        <f t="shared" si="9"/>
        <v>14.250208264403399</v>
      </c>
      <c r="CC33" s="206">
        <v>0</v>
      </c>
      <c r="CD33" s="206">
        <f t="shared" si="10"/>
        <v>14.250208264403399</v>
      </c>
      <c r="CE33" s="206">
        <v>0</v>
      </c>
      <c r="CF33" s="206" t="s">
        <v>890</v>
      </c>
      <c r="CG33" s="206">
        <f t="shared" si="11"/>
        <v>14.250208264403399</v>
      </c>
      <c r="CH33" s="207">
        <v>0</v>
      </c>
    </row>
    <row r="34" spans="2:86" s="10" customFormat="1" ht="28.8" x14ac:dyDescent="0.3">
      <c r="B34" s="202" t="s">
        <v>995</v>
      </c>
      <c r="C34" s="202" t="s">
        <v>113</v>
      </c>
      <c r="D34" s="202"/>
      <c r="E34" s="202" t="s">
        <v>819</v>
      </c>
      <c r="F34" s="202"/>
      <c r="G34" s="202" t="s">
        <v>952</v>
      </c>
      <c r="H34" s="202" t="s">
        <v>897</v>
      </c>
      <c r="I34" s="202" t="s">
        <v>996</v>
      </c>
      <c r="J34" s="202">
        <v>54.64608718570571</v>
      </c>
      <c r="K34" s="202">
        <v>6.8280020117293159</v>
      </c>
      <c r="L34" s="204"/>
      <c r="M34" s="204">
        <v>5.9447522260655597E-2</v>
      </c>
      <c r="N34" s="204"/>
      <c r="O34" s="204"/>
      <c r="P34" s="204">
        <v>1.3118215888690801E-2</v>
      </c>
      <c r="Q34" s="204"/>
      <c r="R34" s="204"/>
      <c r="S34" s="204">
        <v>1.9607224555559661</v>
      </c>
      <c r="T34" s="204"/>
      <c r="U34" s="204">
        <v>8.6493514151189013E-2</v>
      </c>
      <c r="V34" s="204">
        <v>1.5201832489500362E-2</v>
      </c>
      <c r="W34" s="204">
        <v>5.1447550753872348E-2</v>
      </c>
      <c r="X34" s="204">
        <v>2.3765382358447516E-2</v>
      </c>
      <c r="Y34" s="204">
        <v>2.7682168395424835E-2</v>
      </c>
      <c r="Z34" s="204"/>
      <c r="AA34" s="204"/>
      <c r="AB34" s="204"/>
      <c r="AC34" s="204"/>
      <c r="AD34" s="204"/>
      <c r="AE34" s="204"/>
      <c r="AF34" s="204"/>
      <c r="AG34" s="204"/>
      <c r="AH34" s="204"/>
      <c r="AI34" s="204"/>
      <c r="AJ34" s="204">
        <v>2.1864310910998741</v>
      </c>
      <c r="AK34" s="204" t="s">
        <v>954</v>
      </c>
      <c r="AL34" s="204" t="s">
        <v>955</v>
      </c>
      <c r="AM34" s="204"/>
      <c r="AN34" s="204" t="s">
        <v>897</v>
      </c>
      <c r="AO34" s="204" t="s">
        <v>976</v>
      </c>
      <c r="AP34" s="204">
        <v>1.0929217437141143</v>
      </c>
      <c r="AQ34" s="204">
        <v>0.13656004023458632</v>
      </c>
      <c r="AR34" s="204"/>
      <c r="AS34" s="204">
        <v>1.1889504452131121E-3</v>
      </c>
      <c r="AT34" s="204"/>
      <c r="AU34" s="204"/>
      <c r="AV34" s="204">
        <v>2.6236431777381601E-4</v>
      </c>
      <c r="AW34" s="204"/>
      <c r="AX34" s="204"/>
      <c r="AY34" s="204">
        <v>3.9214449111119321E-2</v>
      </c>
      <c r="AZ34" s="204"/>
      <c r="BA34" s="204">
        <v>1.7298702830237803E-3</v>
      </c>
      <c r="BB34" s="204">
        <v>3.0403664979000727E-4</v>
      </c>
      <c r="BC34" s="204">
        <v>1.0289510150774471E-3</v>
      </c>
      <c r="BD34" s="204">
        <v>4.7530764716895033E-4</v>
      </c>
      <c r="BE34" s="204">
        <v>5.5364336790849668E-4</v>
      </c>
      <c r="BF34" s="204"/>
      <c r="BG34" s="204"/>
      <c r="BH34" s="204"/>
      <c r="BI34" s="204"/>
      <c r="BJ34" s="204"/>
      <c r="BK34" s="204"/>
      <c r="BL34" s="204"/>
      <c r="BM34" s="204"/>
      <c r="BN34" s="204"/>
      <c r="BO34" s="204"/>
      <c r="BP34" s="204">
        <v>4.3728621821997486E-2</v>
      </c>
      <c r="BQ34" s="202" t="s">
        <v>949</v>
      </c>
      <c r="BR34" s="205"/>
      <c r="BS34" s="205" t="s">
        <v>959</v>
      </c>
      <c r="BT34" s="205" t="s">
        <v>949</v>
      </c>
      <c r="BU34" s="205" t="s">
        <v>956</v>
      </c>
      <c r="BV34" s="205" t="s">
        <v>949</v>
      </c>
      <c r="BW34" s="205" t="s">
        <v>973</v>
      </c>
      <c r="BX34" s="164" t="s">
        <v>949</v>
      </c>
      <c r="BY34" s="205"/>
      <c r="BZ34" s="205">
        <v>1644.3</v>
      </c>
      <c r="CA34" s="206">
        <v>20.844535575458149</v>
      </c>
      <c r="CB34" s="206">
        <v>0</v>
      </c>
      <c r="CC34" s="206">
        <v>1.3984018655182799</v>
      </c>
      <c r="CD34" s="206">
        <v>20.844535575458149</v>
      </c>
      <c r="CE34" s="206">
        <v>3</v>
      </c>
      <c r="CF34" s="206" t="s">
        <v>890</v>
      </c>
      <c r="CG34" s="206">
        <v>20.844535575458149</v>
      </c>
      <c r="CH34" s="207">
        <v>1.3984018655182799</v>
      </c>
    </row>
    <row r="35" spans="2:86" s="10" customFormat="1" ht="28.8" x14ac:dyDescent="0.3">
      <c r="B35" s="202" t="s">
        <v>997</v>
      </c>
      <c r="C35" s="202" t="s">
        <v>113</v>
      </c>
      <c r="D35" s="202"/>
      <c r="E35" s="202" t="s">
        <v>819</v>
      </c>
      <c r="F35" s="202"/>
      <c r="G35" s="202" t="s">
        <v>952</v>
      </c>
      <c r="H35" s="202" t="s">
        <v>897</v>
      </c>
      <c r="I35" s="202" t="s">
        <v>996</v>
      </c>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t="s">
        <v>954</v>
      </c>
      <c r="AL35" s="204" t="s">
        <v>955</v>
      </c>
      <c r="AM35" s="204"/>
      <c r="AN35" s="204" t="s">
        <v>897</v>
      </c>
      <c r="AO35" s="204" t="s">
        <v>976</v>
      </c>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t="s">
        <v>949</v>
      </c>
      <c r="BR35" s="205"/>
      <c r="BS35" s="205" t="s">
        <v>959</v>
      </c>
      <c r="BT35" s="205" t="s">
        <v>949</v>
      </c>
      <c r="BU35" s="205" t="s">
        <v>956</v>
      </c>
      <c r="BV35" s="205" t="s">
        <v>949</v>
      </c>
      <c r="BW35" s="205" t="s">
        <v>973</v>
      </c>
      <c r="BX35" s="164" t="s">
        <v>949</v>
      </c>
      <c r="BY35" s="205"/>
      <c r="BZ35" s="205">
        <v>1644.3</v>
      </c>
      <c r="CA35" s="206">
        <f>41.6890711509163/2</f>
        <v>20.844535575458149</v>
      </c>
      <c r="CB35" s="206">
        <v>0</v>
      </c>
      <c r="CC35" s="206">
        <f>2.79680373103656/2</f>
        <v>1.3984018655182799</v>
      </c>
      <c r="CD35" s="206">
        <f>41.6890711509163/2</f>
        <v>20.844535575458149</v>
      </c>
      <c r="CE35" s="206">
        <v>3</v>
      </c>
      <c r="CF35" s="206" t="s">
        <v>890</v>
      </c>
      <c r="CG35" s="206">
        <f>41.6890711509163/2</f>
        <v>20.844535575458149</v>
      </c>
      <c r="CH35" s="207">
        <f>2.79680373103656/2</f>
        <v>1.3984018655182799</v>
      </c>
    </row>
    <row r="36" spans="2:86" s="10" customFormat="1" ht="28.8" x14ac:dyDescent="0.3">
      <c r="B36" s="202" t="s">
        <v>991</v>
      </c>
      <c r="C36" s="202" t="s">
        <v>796</v>
      </c>
      <c r="D36" s="202" t="s">
        <v>963</v>
      </c>
      <c r="E36" s="202" t="s">
        <v>819</v>
      </c>
      <c r="F36" s="202"/>
      <c r="G36" s="202" t="s">
        <v>952</v>
      </c>
      <c r="H36" s="202" t="s">
        <v>897</v>
      </c>
      <c r="I36" s="202" t="s">
        <v>998</v>
      </c>
      <c r="J36" s="202">
        <v>43.48537108489473</v>
      </c>
      <c r="K36" s="202">
        <v>57.865374968171388</v>
      </c>
      <c r="L36" s="204"/>
      <c r="M36" s="204">
        <v>3.9663422349594586E-2</v>
      </c>
      <c r="N36" s="204"/>
      <c r="O36" s="204"/>
      <c r="P36" s="204">
        <v>1.0068015036693842E-2</v>
      </c>
      <c r="Q36" s="204"/>
      <c r="R36" s="204"/>
      <c r="S36" s="204">
        <v>1.3387246857260717</v>
      </c>
      <c r="T36" s="204"/>
      <c r="U36" s="204">
        <v>6.1637001462588228E-2</v>
      </c>
      <c r="V36" s="204">
        <v>1.0914291161625808E-2</v>
      </c>
      <c r="W36" s="204">
        <v>3.9725688478545865E-2</v>
      </c>
      <c r="X36" s="204">
        <v>1.8405693558413008E-2</v>
      </c>
      <c r="Y36" s="204">
        <v>2.1319994920132861E-2</v>
      </c>
      <c r="Z36" s="204"/>
      <c r="AA36" s="204"/>
      <c r="AB36" s="204"/>
      <c r="AC36" s="204"/>
      <c r="AD36" s="204"/>
      <c r="AE36" s="204"/>
      <c r="AF36" s="204"/>
      <c r="AG36" s="204"/>
      <c r="AH36" s="204"/>
      <c r="AI36" s="204"/>
      <c r="AJ36" s="204">
        <v>1.5007331042151202</v>
      </c>
      <c r="AK36" s="204" t="s">
        <v>954</v>
      </c>
      <c r="AL36" s="204" t="s">
        <v>955</v>
      </c>
      <c r="AM36" s="204"/>
      <c r="AN36" s="204" t="s">
        <v>897</v>
      </c>
      <c r="AO36" s="204" t="s">
        <v>976</v>
      </c>
      <c r="AP36" s="204">
        <v>0.86970742169789461</v>
      </c>
      <c r="AQ36" s="204">
        <v>1.1573074993634278</v>
      </c>
      <c r="AR36" s="204"/>
      <c r="AS36" s="204">
        <v>7.9326844699189171E-4</v>
      </c>
      <c r="AT36" s="204"/>
      <c r="AU36" s="204"/>
      <c r="AV36" s="204">
        <v>2.0136030073387686E-4</v>
      </c>
      <c r="AW36" s="204"/>
      <c r="AX36" s="204"/>
      <c r="AY36" s="204">
        <v>2.6774493714521435E-2</v>
      </c>
      <c r="AZ36" s="204"/>
      <c r="BA36" s="204">
        <v>1.2327400292517646E-3</v>
      </c>
      <c r="BB36" s="204">
        <v>2.1828582323251615E-4</v>
      </c>
      <c r="BC36" s="204">
        <v>7.9451376957091735E-4</v>
      </c>
      <c r="BD36" s="204">
        <v>3.6811387116826013E-4</v>
      </c>
      <c r="BE36" s="204">
        <v>4.2639989840265722E-4</v>
      </c>
      <c r="BF36" s="204"/>
      <c r="BG36" s="204"/>
      <c r="BH36" s="204"/>
      <c r="BI36" s="204"/>
      <c r="BJ36" s="204"/>
      <c r="BK36" s="204"/>
      <c r="BL36" s="204"/>
      <c r="BM36" s="204"/>
      <c r="BN36" s="204"/>
      <c r="BO36" s="204"/>
      <c r="BP36" s="204">
        <v>3.0014662084302403E-2</v>
      </c>
      <c r="BQ36" s="202" t="s">
        <v>949</v>
      </c>
      <c r="BR36" s="205"/>
      <c r="BS36" s="205" t="s">
        <v>959</v>
      </c>
      <c r="BT36" s="205" t="s">
        <v>949</v>
      </c>
      <c r="BU36" s="205" t="s">
        <v>956</v>
      </c>
      <c r="BV36" s="205" t="s">
        <v>949</v>
      </c>
      <c r="BW36" s="205" t="s">
        <v>973</v>
      </c>
      <c r="BX36" s="164" t="s">
        <v>949</v>
      </c>
      <c r="BY36" s="205"/>
      <c r="BZ36" s="205">
        <v>1034.04</v>
      </c>
      <c r="CA36" s="206">
        <v>22.1136991261627</v>
      </c>
      <c r="CB36" s="206">
        <v>28.521731612690751</v>
      </c>
      <c r="CC36" s="206">
        <v>3.7294192979875751</v>
      </c>
      <c r="CD36" s="206">
        <v>50.635430738853501</v>
      </c>
      <c r="CE36" s="206">
        <v>90</v>
      </c>
      <c r="CF36" s="206" t="s">
        <v>890</v>
      </c>
      <c r="CG36" s="206">
        <v>50.635430738853501</v>
      </c>
      <c r="CH36" s="207">
        <v>3.9376821299554652</v>
      </c>
    </row>
    <row r="37" spans="2:86" s="10" customFormat="1" ht="28.8" x14ac:dyDescent="0.3">
      <c r="B37" s="202" t="s">
        <v>992</v>
      </c>
      <c r="C37" s="202" t="s">
        <v>796</v>
      </c>
      <c r="D37" s="202" t="s">
        <v>963</v>
      </c>
      <c r="E37" s="202" t="s">
        <v>819</v>
      </c>
      <c r="F37" s="202"/>
      <c r="G37" s="202" t="s">
        <v>952</v>
      </c>
      <c r="H37" s="202" t="s">
        <v>897</v>
      </c>
      <c r="I37" s="202" t="s">
        <v>998</v>
      </c>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t="s">
        <v>954</v>
      </c>
      <c r="AL37" s="204" t="s">
        <v>955</v>
      </c>
      <c r="AM37" s="204"/>
      <c r="AN37" s="204" t="s">
        <v>897</v>
      </c>
      <c r="AO37" s="204" t="s">
        <v>976</v>
      </c>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t="s">
        <v>949</v>
      </c>
      <c r="BR37" s="205"/>
      <c r="BS37" s="205" t="s">
        <v>959</v>
      </c>
      <c r="BT37" s="205" t="s">
        <v>949</v>
      </c>
      <c r="BU37" s="205" t="s">
        <v>956</v>
      </c>
      <c r="BV37" s="205" t="s">
        <v>949</v>
      </c>
      <c r="BW37" s="205" t="s">
        <v>973</v>
      </c>
      <c r="BX37" s="164" t="s">
        <v>949</v>
      </c>
      <c r="BY37" s="205"/>
      <c r="BZ37" s="205">
        <v>1034.04</v>
      </c>
      <c r="CA37" s="206">
        <f>44.2273982523254/2</f>
        <v>22.1136991261627</v>
      </c>
      <c r="CB37" s="206">
        <f>57.0434632253815/2</f>
        <v>28.521731612690751</v>
      </c>
      <c r="CC37" s="206">
        <f>7.45883859597515/2</f>
        <v>3.7294192979875751</v>
      </c>
      <c r="CD37" s="206">
        <f>101.270861477707/2</f>
        <v>50.635430738853501</v>
      </c>
      <c r="CE37" s="206">
        <v>90</v>
      </c>
      <c r="CF37" s="206" t="s">
        <v>890</v>
      </c>
      <c r="CG37" s="206">
        <f>101.270861477707/2</f>
        <v>50.635430738853501</v>
      </c>
      <c r="CH37" s="207">
        <f>7.87536425991093/2</f>
        <v>3.9376821299554652</v>
      </c>
    </row>
    <row r="38" spans="2:86" s="10" customFormat="1" ht="28.8" x14ac:dyDescent="0.3">
      <c r="B38" s="202" t="s">
        <v>993</v>
      </c>
      <c r="C38" s="202" t="s">
        <v>796</v>
      </c>
      <c r="D38" s="202" t="s">
        <v>963</v>
      </c>
      <c r="E38" s="202" t="s">
        <v>796</v>
      </c>
      <c r="F38" s="202" t="s">
        <v>957</v>
      </c>
      <c r="G38" s="202" t="s">
        <v>952</v>
      </c>
      <c r="H38" s="202" t="s">
        <v>949</v>
      </c>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t="s">
        <v>954</v>
      </c>
      <c r="AL38" s="204" t="s">
        <v>955</v>
      </c>
      <c r="AM38" s="204"/>
      <c r="AN38" s="204" t="s">
        <v>949</v>
      </c>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t="s">
        <v>949</v>
      </c>
      <c r="BR38" s="205"/>
      <c r="BS38" s="205" t="s">
        <v>959</v>
      </c>
      <c r="BT38" s="205" t="s">
        <v>949</v>
      </c>
      <c r="BU38" s="205" t="s">
        <v>956</v>
      </c>
      <c r="BV38" s="205" t="s">
        <v>949</v>
      </c>
      <c r="BW38" s="205" t="s">
        <v>973</v>
      </c>
      <c r="BX38" s="164" t="s">
        <v>949</v>
      </c>
      <c r="BY38" s="205"/>
      <c r="BZ38" s="205">
        <v>1034.04</v>
      </c>
      <c r="CA38" s="206">
        <v>24.81454084773975</v>
      </c>
      <c r="CB38" s="206">
        <v>28.5892870323765</v>
      </c>
      <c r="CC38" s="206">
        <v>1096.547184214505</v>
      </c>
      <c r="CD38" s="206">
        <v>53.403827880115998</v>
      </c>
      <c r="CE38" s="206">
        <v>550</v>
      </c>
      <c r="CF38" s="206" t="s">
        <v>890</v>
      </c>
      <c r="CG38" s="206">
        <v>53.403827880115998</v>
      </c>
      <c r="CH38" s="207">
        <v>1096.1315145808101</v>
      </c>
    </row>
    <row r="39" spans="2:86" s="10" customFormat="1" ht="28.8" x14ac:dyDescent="0.3">
      <c r="B39" s="202" t="s">
        <v>994</v>
      </c>
      <c r="C39" s="202" t="s">
        <v>796</v>
      </c>
      <c r="D39" s="202" t="s">
        <v>963</v>
      </c>
      <c r="E39" s="202" t="s">
        <v>796</v>
      </c>
      <c r="F39" s="202" t="s">
        <v>957</v>
      </c>
      <c r="G39" s="202" t="s">
        <v>952</v>
      </c>
      <c r="H39" s="202" t="s">
        <v>949</v>
      </c>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t="s">
        <v>954</v>
      </c>
      <c r="AL39" s="204" t="s">
        <v>955</v>
      </c>
      <c r="AM39" s="204"/>
      <c r="AN39" s="204" t="s">
        <v>949</v>
      </c>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t="s">
        <v>949</v>
      </c>
      <c r="BR39" s="205"/>
      <c r="BS39" s="205" t="s">
        <v>959</v>
      </c>
      <c r="BT39" s="205" t="s">
        <v>949</v>
      </c>
      <c r="BU39" s="205" t="s">
        <v>956</v>
      </c>
      <c r="BV39" s="205" t="s">
        <v>949</v>
      </c>
      <c r="BW39" s="205" t="s">
        <v>973</v>
      </c>
      <c r="BX39" s="164" t="s">
        <v>949</v>
      </c>
      <c r="BY39" s="205"/>
      <c r="BZ39" s="205">
        <v>1034.04</v>
      </c>
      <c r="CA39" s="206">
        <f>49.6290816954795/2</f>
        <v>24.81454084773975</v>
      </c>
      <c r="CB39" s="206">
        <f>57.178574064753/2</f>
        <v>28.5892870323765</v>
      </c>
      <c r="CC39" s="206">
        <f>2193.09436842901/2</f>
        <v>1096.547184214505</v>
      </c>
      <c r="CD39" s="206">
        <f>106.807655760232/2</f>
        <v>53.403827880115998</v>
      </c>
      <c r="CE39" s="206">
        <v>550</v>
      </c>
      <c r="CF39" s="206" t="s">
        <v>890</v>
      </c>
      <c r="CG39" s="206">
        <f>106.807655760232/2</f>
        <v>53.403827880115998</v>
      </c>
      <c r="CH39" s="207">
        <f>2192.26302916162/2</f>
        <v>1096.1315145808101</v>
      </c>
    </row>
    <row r="40" spans="2:86" s="10" customFormat="1" ht="28.8" x14ac:dyDescent="0.3">
      <c r="B40" s="202" t="s">
        <v>990</v>
      </c>
      <c r="C40" s="202" t="s">
        <v>796</v>
      </c>
      <c r="D40" s="202" t="s">
        <v>964</v>
      </c>
      <c r="E40" s="202" t="s">
        <v>819</v>
      </c>
      <c r="F40" s="202"/>
      <c r="G40" s="202"/>
      <c r="H40" s="202" t="s">
        <v>949</v>
      </c>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t="s">
        <v>954</v>
      </c>
      <c r="AL40" s="204" t="s">
        <v>955</v>
      </c>
      <c r="AM40" s="204"/>
      <c r="AN40" s="204" t="s">
        <v>949</v>
      </c>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t="s">
        <v>949</v>
      </c>
      <c r="BR40" s="205"/>
      <c r="BS40" s="205" t="s">
        <v>959</v>
      </c>
      <c r="BT40" s="205" t="s">
        <v>949</v>
      </c>
      <c r="BU40" s="205" t="s">
        <v>956</v>
      </c>
      <c r="BV40" s="205" t="s">
        <v>949</v>
      </c>
      <c r="BW40" s="205" t="s">
        <v>973</v>
      </c>
      <c r="BX40" s="164" t="s">
        <v>949</v>
      </c>
      <c r="BY40" s="205"/>
      <c r="BZ40" s="205">
        <v>213.78</v>
      </c>
      <c r="CA40" s="206">
        <v>0</v>
      </c>
      <c r="CB40" s="206">
        <v>0</v>
      </c>
      <c r="CC40" s="206">
        <v>2192.2630291616219</v>
      </c>
      <c r="CD40" s="206">
        <v>0</v>
      </c>
      <c r="CE40" s="206">
        <v>550</v>
      </c>
      <c r="CF40" s="206" t="s">
        <v>890</v>
      </c>
      <c r="CG40" s="206">
        <v>0</v>
      </c>
      <c r="CH40" s="207">
        <v>2192.2630291616219</v>
      </c>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Z8oMcaBxf6D1Sud1nzlvoIlqwXWFzi512V2j02AMSKtJL/wvr70zkSpYdNKwHID5Jwxg+V7JcDosbWXsEfU86Q==" saltValue="wYHZrbl3HJjrEz0cCstiy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T14:BT55 H14:H55 AN14:AN55 BX14:BX55 BV14:BV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abSelected="1" workbookViewId="0">
      <selection activeCell="J5" sqref="J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NORTH CHEYENNE C</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978</v>
      </c>
      <c r="C14" s="164" t="s">
        <v>855</v>
      </c>
      <c r="D14" s="164"/>
      <c r="E14" s="164">
        <v>11.617409638047896</v>
      </c>
      <c r="F14" s="164">
        <v>11.318373857933297</v>
      </c>
      <c r="G14" s="164"/>
      <c r="H14" s="164">
        <v>0.34161133784976927</v>
      </c>
      <c r="I14" s="164"/>
      <c r="J14" s="164"/>
      <c r="K14" s="164">
        <v>0</v>
      </c>
      <c r="L14" s="164"/>
      <c r="M14" s="164"/>
      <c r="N14" s="164">
        <v>0.47159549060333306</v>
      </c>
      <c r="O14" s="164"/>
      <c r="P14" s="164">
        <v>1.492613752696462</v>
      </c>
      <c r="Q14" s="164">
        <v>2.3230065105150841E-2</v>
      </c>
      <c r="R14" s="164">
        <v>1.8062579085164532</v>
      </c>
      <c r="S14" s="164">
        <v>0</v>
      </c>
      <c r="T14" s="164">
        <v>1.8062579085164532</v>
      </c>
      <c r="U14" s="164">
        <v>0</v>
      </c>
      <c r="V14" s="164"/>
      <c r="W14" s="164"/>
      <c r="X14" s="164"/>
      <c r="Y14" s="164"/>
      <c r="Z14" s="164"/>
      <c r="AA14" s="164"/>
      <c r="AB14" s="164"/>
      <c r="AC14" s="164"/>
      <c r="AD14" s="164"/>
      <c r="AE14" s="164">
        <v>4.1353085547711705</v>
      </c>
      <c r="AF14" s="164" t="s">
        <v>954</v>
      </c>
      <c r="AG14" s="164" t="s">
        <v>955</v>
      </c>
      <c r="AH14" s="164"/>
      <c r="AI14" s="164" t="s">
        <v>897</v>
      </c>
      <c r="AJ14" s="164" t="s">
        <v>974</v>
      </c>
      <c r="AK14" s="164" t="s">
        <v>949</v>
      </c>
      <c r="AL14" s="164"/>
      <c r="AM14" s="164">
        <v>0.4977496204801195</v>
      </c>
      <c r="AN14" s="164">
        <v>0.329650208441718</v>
      </c>
      <c r="AO14" s="164"/>
      <c r="AP14" s="164">
        <v>2.1166070350215428E-2</v>
      </c>
      <c r="AQ14" s="164"/>
      <c r="AR14" s="164"/>
      <c r="AS14" s="164">
        <v>0</v>
      </c>
      <c r="AT14" s="164"/>
      <c r="AU14" s="164"/>
      <c r="AV14" s="164">
        <v>2.2377637954113905E-2</v>
      </c>
      <c r="AW14" s="164"/>
      <c r="AX14" s="164">
        <v>3.4523302317809895E-2</v>
      </c>
      <c r="AY14" s="164">
        <v>6.8187470444819862E-4</v>
      </c>
      <c r="AZ14" s="164">
        <v>1.375892719735752E-2</v>
      </c>
      <c r="BA14" s="164">
        <v>0</v>
      </c>
      <c r="BB14" s="164">
        <v>1.375892719735752E-2</v>
      </c>
      <c r="BC14" s="164">
        <v>0</v>
      </c>
      <c r="BD14" s="164"/>
      <c r="BE14" s="164"/>
      <c r="BF14" s="164"/>
      <c r="BG14" s="164"/>
      <c r="BH14" s="164"/>
      <c r="BI14" s="164"/>
      <c r="BJ14" s="164"/>
      <c r="BK14" s="164"/>
      <c r="BL14" s="164"/>
      <c r="BM14" s="164">
        <v>9.2507812523945021E-2</v>
      </c>
      <c r="BN14" s="164" t="s">
        <v>949</v>
      </c>
      <c r="BO14" s="164" t="s">
        <v>949</v>
      </c>
      <c r="BP14" s="164" t="s">
        <v>966</v>
      </c>
      <c r="BQ14" s="164" t="s">
        <v>949</v>
      </c>
      <c r="BR14" s="164"/>
      <c r="BS14" s="164" t="s">
        <v>949</v>
      </c>
      <c r="BT14" s="164"/>
      <c r="BU14" s="164" t="s">
        <v>897</v>
      </c>
      <c r="BV14" s="164">
        <v>64.970034080009512</v>
      </c>
      <c r="BW14" s="164" t="s">
        <v>967</v>
      </c>
      <c r="BX14" s="164" t="s">
        <v>811</v>
      </c>
      <c r="BY14" s="164" t="s">
        <v>968</v>
      </c>
      <c r="BZ14" s="164">
        <v>3.2679999999999998</v>
      </c>
      <c r="CA14" s="164" t="s">
        <v>851</v>
      </c>
      <c r="CB14" s="164"/>
      <c r="CC14" s="164" t="s">
        <v>975</v>
      </c>
      <c r="CD14" s="164" t="s">
        <v>853</v>
      </c>
      <c r="CE14" s="164"/>
      <c r="CF14" s="164" t="s">
        <v>890</v>
      </c>
      <c r="CG14" s="164">
        <v>38</v>
      </c>
      <c r="CH14" s="164">
        <v>1</v>
      </c>
      <c r="CI14" s="164">
        <v>87</v>
      </c>
      <c r="CJ14" s="164">
        <v>2017.4479604008193</v>
      </c>
      <c r="CK14" s="164">
        <v>5</v>
      </c>
      <c r="CL14" s="164">
        <v>1</v>
      </c>
      <c r="CM14" s="164">
        <v>87</v>
      </c>
      <c r="CN14" s="225">
        <v>2019.8275466236041</v>
      </c>
      <c r="CO14" s="225">
        <v>2019.8275466236041</v>
      </c>
      <c r="CP14" s="225">
        <v>8760</v>
      </c>
      <c r="CQ14" s="225">
        <v>510</v>
      </c>
      <c r="CR14" s="225">
        <v>78</v>
      </c>
      <c r="CS14" s="225">
        <v>510</v>
      </c>
      <c r="CT14" s="225" t="s">
        <v>969</v>
      </c>
      <c r="CU14" s="225">
        <v>0.29986003673066802</v>
      </c>
      <c r="CV14" s="225" t="s">
        <v>970</v>
      </c>
      <c r="CW14" s="225" t="s">
        <v>890</v>
      </c>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3TKysflVewzcy+d/FzuPFGAuOrsq6j/+Al5egpJ+CdkKXMXUOBqz+IC6LxhjukHj3xJ+zY+OUPasRDslvTwejw==" saltValue="2p1ykjs9kdtsj3W627i77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FE5AB79-57AE-4775-A440-C771EE4B23F7}"/>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www.w3.org/XML/1998/namespace"/>
    <ds:schemaRef ds:uri="http://purl.org/dc/dcmitype/"/>
    <ds:schemaRef ds:uri="72d243af-6afd-4e14-b450-fc8b48978c0f"/>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143b1cc-7221-49c9-916e-e4275576838a"/>
    <ds:schemaRef ds:uri="http://purl.org/dc/terms/"/>
  </ds:schemaRefs>
</ds:datastoreItem>
</file>

<file path=customXml/itemProps4.xml><?xml version="1.0" encoding="utf-8"?>
<ds:datastoreItem xmlns:ds="http://schemas.openxmlformats.org/officeDocument/2006/customXml" ds:itemID="{3D6F18EA-6DE1-4197-BF4A-C41B2D10E3C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