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00AD761-7F3C-47FB-8E4F-EB49464F3FAE}" xr6:coauthVersionLast="47" xr6:coauthVersionMax="47" xr10:uidLastSave="{00000000-0000-0000-0000-000000000000}"/>
  <bookViews>
    <workbookView xWindow="-120" yWindow="-16320" windowWidth="29040" windowHeight="15840" tabRatio="819" firstSheet="4"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10" l="1"/>
  <c r="R14" i="8"/>
  <c r="P14" i="8"/>
  <c r="N14" i="8"/>
  <c r="K14" i="8"/>
  <c r="H14" i="8"/>
  <c r="F14" i="8"/>
  <c r="E14" i="8"/>
  <c r="R15" i="8"/>
  <c r="P15" i="8"/>
  <c r="N15" i="8"/>
  <c r="K15" i="8"/>
  <c r="H15" i="8"/>
  <c r="F15" i="8"/>
  <c r="E15" i="8"/>
  <c r="H11" i="6"/>
  <c r="H13" i="6"/>
  <c r="H12" i="6"/>
  <c r="BZ15" i="8"/>
  <c r="BZ14" i="8"/>
  <c r="C39" i="4"/>
  <c r="C38" i="4"/>
  <c r="K13" i="6"/>
  <c r="K12" i="6"/>
  <c r="K11" i="6"/>
  <c r="CJ14" i="8" l="1"/>
  <c r="CJ15" i="8"/>
  <c r="BM15" i="8" l="1"/>
  <c r="BM14" i="8"/>
  <c r="AE14" i="8"/>
  <c r="AE15"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<sst xmlns="http://schemas.openxmlformats.org/spreadsheetml/2006/main" count="5530" uniqueCount="986">
  <si>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</si>
  <si>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</si>
  <si>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</si>
  <si>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</si>
  <si>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</si>
  <si>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</si>
  <si>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</si>
  <si>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</si>
  <si>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</si>
  <si>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</si>
  <si>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</si>
  <si>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</si>
  <si>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</si>
  <si>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</si>
  <si>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</si>
  <si>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</si>
  <si>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</si>
  <si>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</si>
  <si>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</si>
  <si>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</si>
  <si>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</si>
  <si>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</si>
  <si>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</si>
  <si>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</si>
  <si>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</si>
  <si>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</si>
  <si>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</si>
  <si>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</si>
  <si>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</si>
  <si>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</si>
  <si>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</si>
  <si>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</si>
  <si>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</si>
  <si>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</si>
  <si>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</si>
  <si>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</si>
  <si>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</si>
  <si>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</si>
  <si>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</si>
  <si>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</si>
  <si>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</si>
  <si>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</si>
  <si>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</si>
  <si>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</si>
  <si>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</si>
  <si>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</si>
  <si>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</si>
  <si>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</si>
  <si>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</si>
  <si>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</si>
  <si>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</si>
  <si>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</si>
  <si>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</si>
  <si>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</si>
  <si>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</si>
  <si>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</si>
  <si>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</si>
  <si>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</si>
  <si>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</si>
  <si>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</si>
  <si>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</si>
  <si>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</si>
  <si>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</si>
  <si>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</si>
  <si>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</si>
  <si>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</si>
  <si>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</si>
  <si>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</si>
  <si>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</si>
  <si>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</si>
  <si>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</si>
  <si>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</si>
  <si>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</si>
  <si>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</si>
  <si>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</si>
  <si>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</si>
  <si>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</si>
  <si>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</si>
  <si>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</si>
  <si>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</si>
  <si>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</si>
  <si>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</si>
  <si>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</si>
  <si>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</si>
  <si>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</si>
  <si>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</si>
  <si>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</si>
  <si>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</si>
  <si>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</si>
  <si>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</si>
  <si>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</si>
  <si>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</si>
  <si>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</si>
  <si>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</si>
  <si>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</si>
  <si>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</si>
  <si>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</si>
  <si>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</si>
  <si>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</si>
  <si>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</si>
  <si>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</si>
  <si>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</si>
  <si>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</si>
  <si>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</si>
  <si>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</si>
  <si>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</si>
  <si>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</si>
  <si>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</si>
  <si>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</si>
  <si>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</si>
  <si>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</si>
  <si>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</si>
  <si>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</si>
  <si>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</si>
  <si>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</si>
  <si>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</si>
  <si>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</si>
  <si>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</si>
  <si>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</si>
  <si>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</si>
  <si>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</si>
  <si>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</si>
  <si>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</si>
  <si>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</si>
  <si>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</si>
  <si>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</si>
  <si>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</si>
  <si>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</si>
  <si>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</si>
  <si>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</si>
  <si>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</si>
  <si>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</si>
  <si>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</si>
  <si>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</si>
  <si>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</si>
  <si>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</si>
  <si>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</si>
  <si>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</si>
  <si>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</si>
  <si>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</si>
  <si>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</si>
  <si>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</si>
  <si>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</si>
  <si>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</si>
  <si>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</si>
  <si>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</si>
  <si>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</si>
  <si>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</si>
  <si>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</si>
  <si>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</si>
  <si>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</si>
  <si>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</si>
  <si>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</si>
  <si>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</si>
  <si>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</si>
  <si>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</si>
  <si>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</si>
  <si>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</si>
  <si>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</si>
  <si>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</si>
  <si>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</si>
  <si>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</si>
  <si>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</si>
  <si>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</si>
  <si>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</si>
  <si>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</si>
  <si>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</si>
  <si>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</si>
  <si>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</si>
  <si>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</si>
  <si>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</si>
  <si>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</si>
  <si>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</si>
  <si>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</si>
  <si>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</si>
  <si>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</si>
  <si>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</si>
  <si>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</si>
  <si>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</si>
  <si>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</si>
  <si>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</si>
  <si>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</si>
  <si>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</si>
  <si>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</si>
  <si>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</si>
  <si>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</si>
  <si>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</si>
  <si>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</si>
  <si>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</si>
  <si>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</si>
  <si>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</si>
  <si>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</si>
  <si>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</si>
  <si>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</si>
  <si>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</si>
  <si>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</si>
  <si>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</si>
  <si>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</si>
  <si>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</si>
  <si>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</si>
  <si>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</si>
  <si>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</si>
  <si>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</si>
  <si>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</si>
  <si>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</si>
  <si>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</si>
  <si>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</si>
  <si>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</si>
  <si>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</si>
  <si>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</si>
  <si>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</si>
  <si>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</si>
  <si>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</si>
  <si>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</si>
  <si>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</si>
  <si>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</si>
  <si>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</si>
  <si>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</si>
  <si>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</si>
  <si>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</si>
  <si>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</si>
  <si>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</si>
  <si>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</si>
  <si>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</si>
  <si>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</si>
  <si>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</si>
  <si>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</si>
  <si>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</si>
  <si>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</si>
  <si>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</si>
  <si>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</si>
  <si>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</si>
  <si>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</si>
  <si>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</si>
  <si>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</si>
  <si>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</si>
  <si>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</si>
  <si>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</si>
  <si>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</si>
  <si>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</si>
  <si>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</si>
  <si>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</si>
  <si>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</si>
  <si>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</si>
  <si>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</si>
  <si>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</si>
  <si>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</si>
  <si>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</si>
  <si>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</si>
  <si>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</si>
  <si>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</si>
  <si>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</si>
  <si>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</si>
  <si>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</si>
  <si>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</si>
  <si>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</si>
  <si>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</si>
  <si>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</si>
  <si>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</si>
  <si>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</si>
  <si>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</si>
  <si>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</si>
  <si>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</si>
  <si>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</si>
  <si>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</si>
  <si>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</si>
  <si>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</si>
  <si>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</si>
  <si>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</si>
  <si>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</si>
  <si>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</si>
  <si>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</si>
  <si>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</si>
  <si>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</si>
  <si>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</si>
  <si>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</si>
  <si>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</si>
  <si>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</si>
  <si>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</si>
  <si>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</si>
  <si>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</si>
  <si>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</si>
  <si>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</si>
  <si>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</si>
  <si>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</si>
  <si>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</si>
  <si>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</si>
  <si>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</si>
  <si>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</si>
  <si>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</si>
  <si>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</si>
  <si>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</si>
  <si>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</si>
  <si>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</si>
  <si>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</si>
  <si>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</si>
  <si>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</si>
  <si>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</si>
  <si>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</si>
  <si>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</si>
  <si>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</si>
  <si>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</si>
  <si>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</si>
  <si>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</si>
  <si>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</si>
  <si>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</si>
  <si>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</si>
  <si>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</si>
  <si>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</si>
  <si>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</si>
  <si>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</si>
  <si>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</si>
  <si>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</si>
  <si>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</si>
  <si>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</si>
  <si>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</si>
  <si>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</si>
  <si>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</si>
  <si>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</si>
  <si>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</si>
  <si>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Myer Mountain Compressor Station</t>
  </si>
  <si>
    <t>Assigned Facility ICR ID:</t>
  </si>
  <si>
    <t>MWF20</t>
  </si>
  <si>
    <t>Facility Type:</t>
  </si>
  <si>
    <t>Gathering and Boosting Station</t>
  </si>
  <si>
    <t xml:space="preserve">Other Facility Type, if applicable: </t>
  </si>
  <si>
    <t>Physical Address:</t>
  </si>
  <si>
    <t>Section 23, Township 7N, Range 12E</t>
  </si>
  <si>
    <t>Physical City:</t>
  </si>
  <si>
    <t>McAlester</t>
  </si>
  <si>
    <t>Physical State:</t>
  </si>
  <si>
    <t>OK</t>
  </si>
  <si>
    <t>Physical Zip:</t>
  </si>
  <si>
    <t>Physical County:</t>
  </si>
  <si>
    <t>Pittsburg</t>
  </si>
  <si>
    <t>Latitude (degrees decimal)</t>
  </si>
  <si>
    <t>Longitude (degrees decimal)</t>
  </si>
  <si>
    <t>1515 Arapahoe St., Tower 1, Suite 1600</t>
  </si>
  <si>
    <t>Denver</t>
  </si>
  <si>
    <t xml:space="preserve">CO </t>
  </si>
  <si>
    <t>Susanne Coolbroth</t>
  </si>
  <si>
    <t>Environmental Specialist</t>
  </si>
  <si>
    <t>918-470-0603</t>
  </si>
  <si>
    <t>scoolbroth@marathonpetroleum.com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</si>
  <si>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</si>
  <si>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</si>
  <si>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</si>
  <si>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</si>
  <si>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</si>
  <si>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</si>
  <si>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</si>
  <si>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</si>
  <si>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</si>
  <si>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</si>
  <si>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</si>
  <si>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</si>
  <si>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</si>
  <si>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</si>
  <si>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</si>
  <si>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</si>
  <si>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</si>
  <si>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</si>
  <si>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</si>
  <si>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</si>
  <si>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</si>
  <si>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</si>
  <si>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</si>
  <si>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</si>
  <si>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</si>
  <si>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</si>
  <si>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</si>
  <si>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</si>
  <si>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</si>
  <si>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</si>
  <si>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</si>
  <si>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</si>
  <si>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</si>
  <si>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</si>
  <si>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</si>
  <si>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</si>
  <si>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</si>
  <si>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</si>
  <si>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</si>
  <si>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</si>
  <si>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</si>
  <si>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</si>
  <si>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</si>
  <si>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</si>
  <si>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</si>
  <si>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</si>
  <si>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</si>
  <si>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</si>
  <si>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</si>
  <si>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</si>
  <si>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</si>
  <si>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</si>
  <si>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</si>
  <si>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</si>
  <si>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</si>
  <si>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</si>
  <si>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</si>
  <si>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</si>
  <si>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</si>
  <si>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</si>
  <si>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</si>
  <si>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</si>
  <si>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</si>
  <si>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</si>
  <si>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</si>
  <si>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</si>
  <si>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</si>
  <si>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</si>
  <si>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</si>
  <si>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</si>
  <si>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</si>
  <si>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</si>
  <si>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</si>
  <si>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reported with 2,3-Dimethylbutane</t>
  </si>
  <si>
    <t>n-Hexane</t>
  </si>
  <si>
    <t>Cyclohexane</t>
  </si>
  <si>
    <t>Heptanes</t>
  </si>
  <si>
    <t xml:space="preserve">Acetaldehyde </t>
  </si>
  <si>
    <t xml:space="preserve">Benzene        </t>
  </si>
  <si>
    <t xml:space="preserve">Carbon Disulfide </t>
  </si>
  <si>
    <t xml:space="preserve">Carbonyl Sulfide </t>
  </si>
  <si>
    <t xml:space="preserve">Ethylbenzene </t>
  </si>
  <si>
    <t>ND</t>
  </si>
  <si>
    <t xml:space="preserve">Ethylene Glycol </t>
  </si>
  <si>
    <t xml:space="preserve">Formaldehyde </t>
  </si>
  <si>
    <t xml:space="preserve">n-Hexane     </t>
  </si>
  <si>
    <t xml:space="preserve">Naphthalene   </t>
  </si>
  <si>
    <t xml:space="preserve">Toluene          </t>
  </si>
  <si>
    <t xml:space="preserve">2,2,4-Trimethylpentane </t>
  </si>
  <si>
    <t>reported with l,t-2-Dimethylcyclopentane</t>
  </si>
  <si>
    <t xml:space="preserve">Xylenes (isomers and mixture)         </t>
  </si>
  <si>
    <t xml:space="preserve">o-Xylenes       </t>
  </si>
  <si>
    <t xml:space="preserve">m-Xylenes      </t>
  </si>
  <si>
    <t>m-xylene and o-xylene reported as one value. Assumed 50% split between the two compounds.</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</si>
  <si>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</si>
  <si>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</si>
  <si>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</si>
  <si>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</si>
  <si>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</si>
  <si>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</si>
  <si>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</si>
  <si>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</si>
  <si>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</si>
  <si>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</si>
  <si>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</si>
  <si>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</si>
  <si>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</si>
  <si>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</si>
  <si>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</si>
  <si>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</si>
  <si>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</si>
  <si>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</si>
  <si>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</si>
  <si>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</si>
  <si>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</si>
  <si>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</si>
  <si>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</si>
  <si>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</si>
  <si>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</si>
  <si>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</si>
  <si>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</si>
  <si>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</si>
  <si>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</si>
  <si>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</si>
  <si>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</si>
  <si>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</si>
  <si>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</si>
  <si>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</si>
  <si>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</si>
  <si>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</si>
  <si>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</si>
  <si>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</si>
  <si>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</si>
  <si>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</si>
  <si>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F-1(Dehy)</t>
  </si>
  <si>
    <t>Dehydrator 1 and 2</t>
  </si>
  <si>
    <t>Air-assisted candlestick flare</t>
  </si>
  <si>
    <t>Single speed fan</t>
  </si>
  <si>
    <t>Tanks</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</si>
  <si>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</si>
  <si>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</si>
  <si>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</si>
  <si>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</si>
  <si>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</si>
  <si>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</si>
  <si>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</si>
  <si>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</si>
  <si>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</si>
  <si>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</si>
  <si>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</si>
  <si>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</si>
  <si>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</si>
  <si>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</si>
  <si>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</si>
  <si>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</si>
  <si>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</si>
  <si>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</si>
  <si>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</si>
  <si>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</si>
  <si>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</si>
  <si>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</si>
  <si>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</si>
  <si>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</si>
  <si>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NA</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</si>
  <si>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</si>
  <si>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</si>
  <si>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</si>
  <si>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</si>
  <si>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</si>
  <si>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</si>
  <si>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</si>
  <si>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</si>
  <si>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</si>
  <si>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</si>
  <si>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</si>
  <si>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</si>
  <si>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</si>
  <si>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</si>
  <si>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</si>
  <si>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</si>
  <si>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</si>
  <si>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</si>
  <si>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</si>
  <si>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</si>
  <si>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</si>
  <si>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</si>
  <si>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</si>
  <si>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</si>
  <si>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</si>
  <si>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</si>
  <si>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</si>
  <si>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</si>
  <si>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</si>
  <si>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</si>
  <si>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</si>
  <si>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</si>
  <si>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</si>
  <si>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</si>
  <si>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</si>
  <si>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</si>
  <si>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</si>
  <si>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</si>
  <si>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</si>
  <si>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</si>
  <si>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</si>
  <si>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</si>
  <si>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</si>
  <si>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</si>
  <si>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</si>
  <si>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</si>
  <si>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</si>
  <si>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</si>
  <si>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</si>
  <si>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</si>
  <si>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</si>
  <si>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</si>
  <si>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</si>
  <si>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</si>
  <si>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</si>
  <si>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</si>
  <si>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</si>
  <si>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</si>
  <si>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</si>
  <si>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</si>
  <si>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</si>
  <si>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</si>
  <si>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</si>
  <si>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</si>
  <si>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</si>
  <si>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</si>
  <si>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</si>
  <si>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</si>
  <si>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</si>
  <si>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</si>
  <si>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</si>
  <si>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</si>
  <si>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</si>
  <si>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</si>
  <si>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</si>
  <si>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</si>
  <si>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Another Atmospheric Tank</t>
  </si>
  <si>
    <t>Working and Breathing</t>
  </si>
  <si>
    <t>TK-2, TK-3, TK-4, TK-5, TK-6, TK-7</t>
  </si>
  <si>
    <t>Calculated/Modeled</t>
  </si>
  <si>
    <t>HYSYS</t>
  </si>
  <si>
    <t>F-2 F-3</t>
  </si>
  <si>
    <t>Less than 6 tpy VOC</t>
  </si>
  <si>
    <t>Not on Federal Land</t>
  </si>
  <si>
    <t>SPCC &amp; Air Permit</t>
  </si>
  <si>
    <t>TK-2</t>
  </si>
  <si>
    <t>TK-1, TK-3, TK-4, TK-5, TK-6, TK-7</t>
  </si>
  <si>
    <t>TK-3</t>
  </si>
  <si>
    <t>Cond/PW</t>
  </si>
  <si>
    <t>TK-1, TK-2, TK-4, TK-5, TK-6, TK-7</t>
  </si>
  <si>
    <t>TK-4 (Gunbarrel)</t>
  </si>
  <si>
    <t>Other</t>
  </si>
  <si>
    <t>Separator</t>
  </si>
  <si>
    <t>Flash</t>
  </si>
  <si>
    <t>TK-1, TK-2, TK-3, TK-5, TK-6, TK-7</t>
  </si>
  <si>
    <t>TK-5</t>
  </si>
  <si>
    <t>Produced Water</t>
  </si>
  <si>
    <t>TK-6</t>
  </si>
  <si>
    <t>TK-1, TK-2, TK-3, TK-4, TK-6, TK-7</t>
  </si>
  <si>
    <t>TK-7</t>
  </si>
  <si>
    <t>TK-1, TK-2, TK-3, TK-4, TK-5, TK-7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</si>
  <si>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</si>
  <si>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</si>
  <si>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</si>
  <si>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</si>
  <si>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</si>
  <si>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</si>
  <si>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</si>
  <si>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</si>
  <si>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</si>
  <si>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</si>
  <si>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</si>
  <si>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</si>
  <si>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</si>
  <si>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</si>
  <si>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</si>
  <si>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</si>
  <si>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</si>
  <si>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</si>
  <si>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</si>
  <si>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</si>
  <si>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</si>
  <si>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</si>
  <si>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</si>
  <si>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</si>
  <si>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</si>
  <si>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</si>
  <si>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</si>
  <si>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</si>
  <si>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</si>
  <si>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</si>
  <si>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</si>
  <si>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</si>
  <si>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</si>
  <si>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</si>
  <si>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</si>
  <si>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</si>
  <si>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</si>
  <si>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</si>
  <si>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</si>
  <si>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</si>
  <si>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</si>
  <si>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</si>
  <si>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</si>
  <si>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Dehy 1</t>
  </si>
  <si>
    <t>Triethylene glycol</t>
  </si>
  <si>
    <t>GlyCalc</t>
  </si>
  <si>
    <t>F-1</t>
  </si>
  <si>
    <t>Emissions routed to condenser and flare.</t>
  </si>
  <si>
    <t>Large Dehydrator Standards</t>
  </si>
  <si>
    <t>40CFR63.764(e)(1)(ii) Less than 0.9 MG benzene</t>
  </si>
  <si>
    <t>Air Permit</t>
  </si>
  <si>
    <t>Recycle/Recompression</t>
  </si>
  <si>
    <t>Dry (sales) natural gas</t>
  </si>
  <si>
    <t>Vented to flare or thermal oxidizer</t>
  </si>
  <si>
    <t>Optimize glycol circulation rates</t>
  </si>
  <si>
    <t>30-40</t>
  </si>
  <si>
    <t>Saturated</t>
  </si>
  <si>
    <t>Pneumatic</t>
  </si>
  <si>
    <t>Dehy 2</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</si>
  <si>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</si>
  <si>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</si>
  <si>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</si>
  <si>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</si>
  <si>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</si>
  <si>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</si>
  <si>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</si>
  <si>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</si>
  <si>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</si>
  <si>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</si>
  <si>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</si>
  <si>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</si>
  <si>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</si>
  <si>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</si>
  <si>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</si>
  <si>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</si>
  <si>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</si>
  <si>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</si>
  <si>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</si>
  <si>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</si>
  <si>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</si>
  <si>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</si>
  <si>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</si>
  <si>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</si>
  <si>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</si>
  <si>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</si>
  <si>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</si>
  <si>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</si>
  <si>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</si>
  <si>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</si>
  <si>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</si>
  <si>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</si>
  <si>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</si>
  <si>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</si>
  <si>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</si>
  <si>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</si>
  <si>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</si>
  <si>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</si>
  <si>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</si>
  <si>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</si>
  <si>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</si>
  <si>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</si>
  <si>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</si>
  <si>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</si>
  <si>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Ariel JGT-4</t>
  </si>
  <si>
    <t>Reciprocating</t>
  </si>
  <si>
    <t>Transportation</t>
  </si>
  <si>
    <t xml:space="preserve">Subpart W methods/factors </t>
  </si>
  <si>
    <t>Rod packing vent</t>
  </si>
  <si>
    <t>Change rod-packing at least every 26,000 hours</t>
  </si>
  <si>
    <t>Ariel JGT-5</t>
  </si>
  <si>
    <t>Ariel JGT-6</t>
  </si>
  <si>
    <t>Ariel JGT-7</t>
  </si>
  <si>
    <t>Ariel JGT-8</t>
  </si>
  <si>
    <t>Ariel JGT-9</t>
  </si>
  <si>
    <t>Ariel JGT-10</t>
  </si>
  <si>
    <t>Ariel JGT-11</t>
  </si>
  <si>
    <t>Ariel JGT-12</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</si>
  <si>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</si>
  <si>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</si>
  <si>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</si>
  <si>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</si>
  <si>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</si>
  <si>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</si>
  <si>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</si>
  <si>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</si>
  <si>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</si>
  <si>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</si>
  <si>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</si>
  <si>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</si>
  <si>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</si>
  <si>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</si>
  <si>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</si>
  <si>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</si>
  <si>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</si>
  <si>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</si>
  <si>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</si>
  <si>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</si>
  <si>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</si>
  <si>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</si>
  <si>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</si>
  <si>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</si>
  <si>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</si>
  <si>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</si>
  <si>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</si>
  <si>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</si>
  <si>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</si>
  <si>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</si>
  <si>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</si>
  <si>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</si>
  <si>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</si>
  <si>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</si>
  <si>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</si>
  <si>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</si>
  <si>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</si>
  <si>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</si>
  <si>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</si>
  <si>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</si>
  <si>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</si>
  <si>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</si>
  <si>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</si>
  <si>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</si>
  <si>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</si>
  <si>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</si>
  <si>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</si>
  <si>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CLOAD-1</t>
  </si>
  <si>
    <t>AP-42</t>
  </si>
  <si>
    <t>bottom loading</t>
  </si>
  <si>
    <t>Air Permit, SPCC</t>
  </si>
  <si>
    <t>WLOAD-1</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</si>
  <si>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</si>
  <si>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</si>
  <si>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</si>
  <si>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</si>
  <si>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</si>
  <si>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</si>
  <si>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</si>
  <si>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</si>
  <si>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</si>
  <si>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</si>
  <si>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</si>
  <si>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</si>
  <si>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</si>
  <si>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</si>
  <si>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</si>
  <si>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</si>
  <si>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</si>
  <si>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</si>
  <si>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</si>
  <si>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</si>
  <si>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</si>
  <si>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</si>
  <si>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</si>
  <si>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</si>
  <si>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</si>
  <si>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</si>
  <si>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</si>
  <si>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</si>
  <si>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</si>
  <si>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</si>
  <si>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</si>
  <si>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</si>
  <si>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</si>
  <si>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</si>
  <si>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</si>
  <si>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</si>
  <si>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</si>
  <si>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</si>
  <si>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</si>
  <si>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</si>
  <si>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Low-bleed and intermittent controllers throughout facility presently.</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</si>
  <si>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</si>
  <si>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</si>
  <si>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</si>
  <si>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</si>
  <si>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</si>
  <si>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</si>
  <si>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</si>
  <si>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</si>
  <si>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</si>
  <si>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</si>
  <si>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</si>
  <si>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</si>
  <si>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</si>
  <si>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</si>
  <si>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</si>
  <si>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</si>
  <si>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</si>
  <si>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</si>
  <si>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</si>
  <si>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</si>
  <si>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</si>
  <si>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</si>
  <si>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</si>
  <si>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ESD-001 (inlet gas)</t>
  </si>
  <si>
    <t>Rotary vane isolation valve actuator</t>
  </si>
  <si>
    <t>ESD-002 (fuel)</t>
  </si>
  <si>
    <t>ESD-003 (blowdown)</t>
  </si>
  <si>
    <t>ESD-004 (blowdown)</t>
  </si>
  <si>
    <t>ESD-005 (blowdown)</t>
  </si>
  <si>
    <t>ESD-006 (inlet gas)</t>
  </si>
  <si>
    <t>ESD-007 (blowdown)</t>
  </si>
  <si>
    <t>ESD-008 (blowdown)</t>
  </si>
  <si>
    <t>ESD-009 (lean fuel)</t>
  </si>
  <si>
    <t>Discharge actuated valve Lamar</t>
  </si>
  <si>
    <t>Discharge actuated valve Hickory Hills</t>
  </si>
  <si>
    <t>Discharge actuated valve Brewer</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</si>
  <si>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</si>
  <si>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</si>
  <si>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</si>
  <si>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</si>
  <si>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</si>
  <si>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</si>
  <si>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</si>
  <si>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</si>
  <si>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</si>
  <si>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</si>
  <si>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</si>
  <si>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</si>
  <si>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</si>
  <si>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</si>
  <si>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</si>
  <si>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</si>
  <si>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</si>
  <si>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</si>
  <si>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</si>
  <si>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</si>
  <si>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</si>
  <si>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</si>
  <si>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</si>
  <si>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</si>
  <si>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</si>
  <si>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</si>
  <si>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</si>
  <si>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</si>
  <si>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</si>
  <si>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</si>
  <si>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</si>
  <si>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</si>
  <si>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</si>
  <si>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</si>
  <si>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</si>
  <si>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</si>
  <si>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</si>
  <si>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</si>
  <si>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</si>
  <si>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</si>
  <si>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</si>
  <si>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</si>
  <si>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</si>
  <si>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</si>
  <si>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</si>
  <si>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</si>
  <si>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</si>
  <si>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</si>
  <si>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</si>
  <si>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</si>
  <si>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</si>
  <si>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</si>
  <si>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</si>
  <si>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</si>
  <si>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</si>
  <si>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</si>
  <si>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</si>
  <si>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</si>
  <si>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</si>
  <si>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</si>
  <si>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</si>
  <si>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</si>
  <si>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</si>
  <si>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</si>
  <si>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</si>
  <si>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</si>
  <si>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</si>
  <si>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</si>
  <si>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</si>
  <si>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</si>
  <si>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</si>
  <si>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</si>
  <si>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</si>
  <si>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</si>
  <si>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</si>
  <si>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</si>
  <si>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</si>
  <si>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</si>
  <si>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</si>
  <si>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</si>
  <si>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</si>
  <si>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</si>
  <si>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</si>
  <si>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</si>
  <si>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</si>
  <si>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</si>
  <si>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</si>
  <si>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</si>
  <si>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</si>
  <si>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</si>
  <si>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</si>
  <si>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</si>
  <si>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</si>
  <si>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</si>
  <si>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</si>
  <si>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</si>
  <si>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</si>
  <si>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</si>
  <si>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</si>
  <si>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</si>
  <si>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</si>
  <si>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</si>
  <si>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</si>
  <si>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</si>
  <si>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</si>
  <si>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</si>
  <si>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</si>
  <si>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</si>
  <si>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</si>
  <si>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</si>
  <si>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</si>
  <si>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</si>
  <si>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</si>
  <si>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Route reboiler condenser gas to fuel combustion units</t>
  </si>
  <si>
    <t>Ethylene glycol</t>
  </si>
  <si>
    <t>Other glycol</t>
  </si>
  <si>
    <t>Calcium chloride dessicant</t>
  </si>
  <si>
    <t>Lithium chloride dessicant</t>
  </si>
  <si>
    <t>Other dessicant</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</si>
  <si>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</si>
  <si>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</si>
  <si>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</si>
  <si>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</si>
  <si>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</si>
  <si>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</si>
  <si>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</si>
  <si>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</si>
  <si>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</si>
  <si>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F-2</t>
  </si>
  <si>
    <t>F-3</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</si>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</sst>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D0D0D"/>
        <bgColor indexed="64"/>
      </patternFill>
    </fill>
    <fill>
      <patternFill patternType="solid">
        <fgColor rgb="FF9BC2E6"/>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6" fillId="5" borderId="1" xfId="0" applyFont="1" applyFill="1" applyBorder="1" applyAlignment="1" applyProtection="1">
      <alignment vertical="top" wrapText="1"/>
    </xf>
    <xf numFmtId="0" fontId="0" fillId="2" borderId="1" xfId="0" applyFill="1" applyBorder="1" applyAlignment="1" applyProtection="1">
      <alignment vertical="top" wrapText="1"/>
    </xf>
    <xf numFmtId="0" fontId="6" fillId="5" borderId="1" xfId="0" applyFont="1" applyFill="1" applyBorder="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5" fillId="5" borderId="18" xfId="0" applyFont="1" applyFill="1" applyBorder="1" applyAlignment="1" applyProtection="1">
      <alignment vertical="top"/>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5" fillId="5" borderId="15" xfId="0" applyFont="1" applyFill="1" applyBorder="1" applyAlignment="1" applyProtection="1">
      <alignment vertical="top"/>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2" fillId="2" borderId="2" xfId="0"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26" borderId="1" xfId="0" applyFill="1" applyBorder="1" applyAlignment="1" applyProtection="1">
      <alignmen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27" borderId="0" xfId="0" applyFill="1" applyAlignment="1" applyProtection="1">
      <alignment horizont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8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coolbroth@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tWxfOR7S8+EtJYNCDlsZcQSCq4AXYT2oxH748KHnlDEcy3zRyrrpqKkN+cf7ItpobgHaeccRreu6y84wozzYg==" saltValue="JXjUAGz6Em314dyFDYxu8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2"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3" t="s">
        <v>695</v>
      </c>
      <c r="C1" s="143"/>
      <c r="D1" s="38"/>
    </row>
    <row r="2" spans="2:90" ht="18" customHeight="1" x14ac:dyDescent="0.3">
      <c r="B2" s="143"/>
      <c r="C2" s="143"/>
      <c r="D2" s="38"/>
    </row>
    <row r="4" spans="2:90" ht="15.6" x14ac:dyDescent="0.3">
      <c r="B4" s="40" t="s">
        <v>398</v>
      </c>
    </row>
    <row r="5" spans="2:90" x14ac:dyDescent="0.3">
      <c r="B5" s="103" t="s">
        <v>399</v>
      </c>
      <c r="C5" s="104" t="str">
        <f>Facility!C4</f>
        <v> MPLX LP</v>
      </c>
    </row>
    <row r="6" spans="2:90" x14ac:dyDescent="0.3">
      <c r="B6" s="103" t="s">
        <v>14</v>
      </c>
      <c r="C6" s="104" t="str">
        <f>Facility!C21</f>
        <v>Myer Mountain Compressor Station</v>
      </c>
      <c r="AK6" s="244"/>
      <c r="AL6" s="244"/>
      <c r="AM6" s="244"/>
      <c r="AN6" s="244"/>
      <c r="AO6" s="244"/>
      <c r="AP6" s="244"/>
      <c r="AQ6" s="244"/>
      <c r="AR6" s="244"/>
      <c r="AS6" s="244"/>
      <c r="AT6" s="244"/>
      <c r="AU6" s="244"/>
      <c r="AV6" s="244"/>
    </row>
    <row r="7" spans="2:90" x14ac:dyDescent="0.3">
      <c r="BW7" s="148"/>
    </row>
    <row r="8" spans="2:90" ht="15.6" x14ac:dyDescent="0.3">
      <c r="B8" s="40" t="s">
        <v>696</v>
      </c>
      <c r="H8" s="147"/>
      <c r="I8" s="147"/>
      <c r="J8" s="147"/>
      <c r="K8" s="147"/>
      <c r="L8" s="147"/>
      <c r="M8" s="147"/>
      <c r="AN8" s="154"/>
      <c r="BW8" s="122"/>
    </row>
    <row r="9" spans="2:90" x14ac:dyDescent="0.3">
      <c r="B9" s="152" t="s">
        <v>697</v>
      </c>
      <c r="C9" s="152" t="s">
        <v>698</v>
      </c>
      <c r="D9" s="152" t="s">
        <v>614</v>
      </c>
      <c r="E9" s="152" t="s">
        <v>699</v>
      </c>
      <c r="F9" s="152" t="s">
        <v>614</v>
      </c>
      <c r="G9" s="245" t="s">
        <v>518</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519</v>
      </c>
      <c r="AI9" s="246"/>
      <c r="AJ9" s="247"/>
      <c r="AK9" s="248" t="s">
        <v>520</v>
      </c>
      <c r="AL9" s="249"/>
      <c r="AM9" s="249"/>
      <c r="AN9" s="249"/>
      <c r="AO9" s="249"/>
      <c r="AP9" s="249"/>
      <c r="AQ9" s="249"/>
      <c r="AR9" s="250"/>
      <c r="AS9" s="208" t="s">
        <v>521</v>
      </c>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51" t="s">
        <v>522</v>
      </c>
      <c r="BU9" s="252"/>
      <c r="BV9" s="253"/>
      <c r="BW9" s="254" t="s">
        <v>523</v>
      </c>
      <c r="BX9" s="255"/>
      <c r="BY9" s="255"/>
      <c r="BZ9" s="255"/>
      <c r="CA9" s="255"/>
      <c r="CB9" s="255"/>
      <c r="CC9" s="255"/>
      <c r="CD9" s="255"/>
      <c r="CE9" s="255"/>
      <c r="CF9" s="255"/>
      <c r="CG9" s="255"/>
      <c r="CH9" s="255"/>
      <c r="CI9" s="255"/>
      <c r="CJ9" s="255"/>
      <c r="CK9" s="255"/>
      <c r="CL9" s="255"/>
    </row>
    <row r="10" spans="2:90" ht="80.099999999999994" customHeight="1" x14ac:dyDescent="0.3">
      <c r="B10" s="152"/>
      <c r="C10" s="152"/>
      <c r="D10" s="152"/>
      <c r="E10" s="152"/>
      <c r="F10" s="152"/>
      <c r="G10" s="189" t="s">
        <v>532</v>
      </c>
      <c r="H10" s="189" t="s">
        <v>533</v>
      </c>
      <c r="I10" s="189" t="s">
        <v>534</v>
      </c>
      <c r="J10" s="189" t="s">
        <v>535</v>
      </c>
      <c r="K10" s="189" t="s">
        <v>536</v>
      </c>
      <c r="L10" s="189" t="s">
        <v>537</v>
      </c>
      <c r="M10" s="189" t="s">
        <v>538</v>
      </c>
      <c r="N10" s="189" t="s">
        <v>539</v>
      </c>
      <c r="O10" s="189" t="s">
        <v>540</v>
      </c>
      <c r="P10" s="189" t="s">
        <v>541</v>
      </c>
      <c r="Q10" s="189" t="s">
        <v>542</v>
      </c>
      <c r="R10" s="189" t="s">
        <v>543</v>
      </c>
      <c r="S10" s="189" t="s">
        <v>678</v>
      </c>
      <c r="T10" s="189" t="s">
        <v>545</v>
      </c>
      <c r="U10" s="189" t="s">
        <v>546</v>
      </c>
      <c r="V10" s="189" t="s">
        <v>547</v>
      </c>
      <c r="W10" s="189" t="s">
        <v>548</v>
      </c>
      <c r="X10" s="189" t="s">
        <v>549</v>
      </c>
      <c r="Y10" s="189" t="s">
        <v>615</v>
      </c>
      <c r="Z10" s="189" t="s">
        <v>551</v>
      </c>
      <c r="AA10" s="189" t="s">
        <v>552</v>
      </c>
      <c r="AB10" s="189" t="s">
        <v>553</v>
      </c>
      <c r="AC10" s="189" t="s">
        <v>554</v>
      </c>
      <c r="AD10" s="189" t="s">
        <v>700</v>
      </c>
      <c r="AE10" s="189" t="s">
        <v>556</v>
      </c>
      <c r="AF10" s="256" t="s">
        <v>557</v>
      </c>
      <c r="AG10" s="256" t="s">
        <v>558</v>
      </c>
      <c r="AH10" s="257" t="s">
        <v>559</v>
      </c>
      <c r="AI10" s="258" t="s">
        <v>560</v>
      </c>
      <c r="AJ10" s="258" t="s">
        <v>561</v>
      </c>
      <c r="AK10" s="256" t="s">
        <v>701</v>
      </c>
      <c r="AL10" s="256" t="s">
        <v>702</v>
      </c>
      <c r="AM10" s="256" t="s">
        <v>703</v>
      </c>
      <c r="AN10" s="256" t="s">
        <v>704</v>
      </c>
      <c r="AO10" s="256" t="s">
        <v>705</v>
      </c>
      <c r="AP10" s="256" t="s">
        <v>702</v>
      </c>
      <c r="AQ10" s="256" t="s">
        <v>703</v>
      </c>
      <c r="AR10" s="259" t="s">
        <v>706</v>
      </c>
      <c r="AS10" s="189" t="s">
        <v>532</v>
      </c>
      <c r="AT10" s="189" t="s">
        <v>533</v>
      </c>
      <c r="AU10" s="189" t="s">
        <v>534</v>
      </c>
      <c r="AV10" s="189" t="s">
        <v>535</v>
      </c>
      <c r="AW10" s="189" t="s">
        <v>536</v>
      </c>
      <c r="AX10" s="189" t="s">
        <v>537</v>
      </c>
      <c r="AY10" s="189" t="s">
        <v>538</v>
      </c>
      <c r="AZ10" s="189" t="s">
        <v>539</v>
      </c>
      <c r="BA10" s="189" t="s">
        <v>540</v>
      </c>
      <c r="BB10" s="189" t="s">
        <v>541</v>
      </c>
      <c r="BC10" s="189" t="s">
        <v>542</v>
      </c>
      <c r="BD10" s="189" t="s">
        <v>543</v>
      </c>
      <c r="BE10" s="189" t="s">
        <v>678</v>
      </c>
      <c r="BF10" s="189" t="s">
        <v>545</v>
      </c>
      <c r="BG10" s="189" t="s">
        <v>546</v>
      </c>
      <c r="BH10" s="189" t="s">
        <v>547</v>
      </c>
      <c r="BI10" s="189" t="s">
        <v>548</v>
      </c>
      <c r="BJ10" s="189" t="s">
        <v>549</v>
      </c>
      <c r="BK10" s="189" t="s">
        <v>707</v>
      </c>
      <c r="BL10" s="189" t="s">
        <v>551</v>
      </c>
      <c r="BM10" s="189" t="s">
        <v>552</v>
      </c>
      <c r="BN10" s="189" t="s">
        <v>553</v>
      </c>
      <c r="BO10" s="189" t="s">
        <v>554</v>
      </c>
      <c r="BP10" s="189" t="s">
        <v>708</v>
      </c>
      <c r="BQ10" s="189" t="s">
        <v>556</v>
      </c>
      <c r="BR10" s="256" t="s">
        <v>557</v>
      </c>
      <c r="BS10" s="260" t="s">
        <v>558</v>
      </c>
      <c r="BT10" s="256" t="s">
        <v>709</v>
      </c>
      <c r="BU10" s="256" t="s">
        <v>710</v>
      </c>
      <c r="BV10" s="256" t="s">
        <v>573</v>
      </c>
      <c r="BW10" s="259" t="s">
        <v>711</v>
      </c>
    </row>
    <row r="11" spans="2:90" s="10" customFormat="1" ht="28.8" x14ac:dyDescent="0.3">
      <c r="B11" s="261" t="s">
        <v>712</v>
      </c>
      <c r="C11" s="262" t="s">
        <v>713</v>
      </c>
      <c r="D11" s="261" t="s">
        <v>80</v>
      </c>
      <c r="E11" s="86" t="s">
        <v>714</v>
      </c>
      <c r="F11" s="261"/>
      <c r="G11" s="261">
        <v>6.2344581776468976E-2</v>
      </c>
      <c r="H11" s="261">
        <v>0.20099288461235318</v>
      </c>
      <c r="I11" s="261"/>
      <c r="J11" s="261">
        <v>7.681800971047519E-5</v>
      </c>
      <c r="K11" s="261"/>
      <c r="L11" s="261"/>
      <c r="M11" s="261">
        <v>1.7399312304134838E-5</v>
      </c>
      <c r="N11" s="261"/>
      <c r="O11" s="261"/>
      <c r="P11" s="261">
        <v>1.4646448175938923E-3</v>
      </c>
      <c r="Q11" s="261"/>
      <c r="R11" s="261">
        <v>1.6610010745104106E-4</v>
      </c>
      <c r="S11" s="261">
        <v>5.6162635910799775E-5</v>
      </c>
      <c r="T11" s="261">
        <v>1.2179174454995217E-4</v>
      </c>
      <c r="U11" s="261"/>
      <c r="V11" s="261"/>
      <c r="W11" s="261"/>
      <c r="X11" s="261"/>
      <c r="Y11" s="261"/>
      <c r="Z11" s="261"/>
      <c r="AA11" s="261"/>
      <c r="AB11" s="261"/>
      <c r="AC11" s="261"/>
      <c r="AD11" s="261"/>
      <c r="AE11" s="261"/>
      <c r="AF11" s="261"/>
      <c r="AG11" s="261">
        <f>SUM(I11:AF11)</f>
        <v>1.9029166275202952E-3</v>
      </c>
      <c r="AH11" s="263" t="s">
        <v>587</v>
      </c>
      <c r="AI11" s="261" t="s">
        <v>715</v>
      </c>
      <c r="AJ11" s="264"/>
      <c r="AK11" s="131" t="s">
        <v>345</v>
      </c>
      <c r="AL11" s="131"/>
      <c r="AM11" s="131"/>
      <c r="AN11" s="265"/>
      <c r="AO11" s="131" t="s">
        <v>357</v>
      </c>
      <c r="AP11" s="131" t="s">
        <v>716</v>
      </c>
      <c r="AQ11" s="131"/>
      <c r="AR11" s="265" t="s">
        <v>717</v>
      </c>
      <c r="AS11" s="266"/>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t="s">
        <v>357</v>
      </c>
      <c r="BU11" s="261" t="s">
        <v>357</v>
      </c>
      <c r="BV11" s="261" t="s">
        <v>659</v>
      </c>
      <c r="BW11" s="261">
        <v>1340</v>
      </c>
    </row>
    <row r="12" spans="2:90" s="10" customFormat="1" ht="28.8" x14ac:dyDescent="0.3">
      <c r="B12" s="261" t="s">
        <v>718</v>
      </c>
      <c r="C12" s="262" t="s">
        <v>713</v>
      </c>
      <c r="D12" s="261" t="s">
        <v>80</v>
      </c>
      <c r="E12" s="86" t="s">
        <v>714</v>
      </c>
      <c r="F12" s="261"/>
      <c r="G12" s="261">
        <v>6.2094581776468975E-2</v>
      </c>
      <c r="H12" s="261">
        <v>0.20018288461235317</v>
      </c>
      <c r="I12" s="261"/>
      <c r="J12" s="261">
        <v>7.681800971047519E-5</v>
      </c>
      <c r="K12" s="261"/>
      <c r="L12" s="261"/>
      <c r="M12" s="261">
        <v>1.7399312304134838E-5</v>
      </c>
      <c r="N12" s="261"/>
      <c r="O12" s="261"/>
      <c r="P12" s="261">
        <v>1.4546448175938923E-3</v>
      </c>
      <c r="Q12" s="261"/>
      <c r="R12" s="261">
        <v>1.6610010745104106E-4</v>
      </c>
      <c r="S12" s="261">
        <v>5.6162635910799775E-5</v>
      </c>
      <c r="T12" s="261">
        <v>1.2179174454995217E-4</v>
      </c>
      <c r="U12" s="261"/>
      <c r="V12" s="261"/>
      <c r="W12" s="261"/>
      <c r="X12" s="261"/>
      <c r="Y12" s="261"/>
      <c r="Z12" s="261"/>
      <c r="AA12" s="261"/>
      <c r="AB12" s="261"/>
      <c r="AC12" s="261"/>
      <c r="AD12" s="261"/>
      <c r="AE12" s="261"/>
      <c r="AF12" s="261"/>
      <c r="AG12" s="261">
        <v>8.5500621443261399E-2</v>
      </c>
      <c r="AH12" s="263" t="s">
        <v>587</v>
      </c>
      <c r="AI12" s="261" t="s">
        <v>715</v>
      </c>
      <c r="AJ12" s="264"/>
      <c r="AK12" s="131" t="s">
        <v>345</v>
      </c>
      <c r="AL12" s="131"/>
      <c r="AM12" s="131"/>
      <c r="AN12" s="265"/>
      <c r="AO12" s="131" t="s">
        <v>357</v>
      </c>
      <c r="AP12" s="131" t="s">
        <v>716</v>
      </c>
      <c r="AQ12" s="131" t="s">
        <v>507</v>
      </c>
      <c r="AR12" s="265" t="s">
        <v>717</v>
      </c>
      <c r="AS12" s="266"/>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t="s">
        <v>357</v>
      </c>
      <c r="BU12" s="261" t="s">
        <v>357</v>
      </c>
      <c r="BV12" s="261" t="s">
        <v>659</v>
      </c>
      <c r="BW12" s="261">
        <v>1340</v>
      </c>
    </row>
    <row r="13" spans="2:90" s="10" customFormat="1" ht="28.8" x14ac:dyDescent="0.3">
      <c r="B13" s="261" t="s">
        <v>719</v>
      </c>
      <c r="C13" s="262" t="s">
        <v>713</v>
      </c>
      <c r="D13" s="261" t="s">
        <v>80</v>
      </c>
      <c r="E13" s="86" t="s">
        <v>714</v>
      </c>
      <c r="F13" s="261"/>
      <c r="G13" s="261">
        <v>6.2094581776468975E-2</v>
      </c>
      <c r="H13" s="261">
        <v>0.20018288461235317</v>
      </c>
      <c r="I13" s="261"/>
      <c r="J13" s="261">
        <v>7.681800971047519E-5</v>
      </c>
      <c r="K13" s="261"/>
      <c r="L13" s="261"/>
      <c r="M13" s="261">
        <v>1.7399312304134838E-5</v>
      </c>
      <c r="N13" s="261"/>
      <c r="O13" s="261"/>
      <c r="P13" s="261">
        <v>1.4546448175938923E-3</v>
      </c>
      <c r="Q13" s="261"/>
      <c r="R13" s="261">
        <v>1.6610010745104106E-4</v>
      </c>
      <c r="S13" s="261">
        <v>5.6162635910799775E-5</v>
      </c>
      <c r="T13" s="261">
        <v>1.2179174454995217E-4</v>
      </c>
      <c r="U13" s="261"/>
      <c r="V13" s="261"/>
      <c r="W13" s="261"/>
      <c r="X13" s="261"/>
      <c r="Y13" s="261"/>
      <c r="Z13" s="261"/>
      <c r="AA13" s="261"/>
      <c r="AB13" s="261"/>
      <c r="AC13" s="261"/>
      <c r="AD13" s="261"/>
      <c r="AE13" s="261"/>
      <c r="AF13" s="261"/>
      <c r="AG13" s="261">
        <v>8.5500621443261399E-2</v>
      </c>
      <c r="AH13" s="263" t="s">
        <v>587</v>
      </c>
      <c r="AI13" s="261" t="s">
        <v>715</v>
      </c>
      <c r="AJ13" s="264"/>
      <c r="AK13" s="131" t="s">
        <v>345</v>
      </c>
      <c r="AL13" s="131"/>
      <c r="AM13" s="131"/>
      <c r="AN13" s="265"/>
      <c r="AO13" s="131" t="s">
        <v>357</v>
      </c>
      <c r="AP13" s="131" t="s">
        <v>716</v>
      </c>
      <c r="AQ13" s="131" t="s">
        <v>507</v>
      </c>
      <c r="AR13" s="265" t="s">
        <v>717</v>
      </c>
      <c r="AS13" s="266"/>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t="s">
        <v>357</v>
      </c>
      <c r="BU13" s="261" t="s">
        <v>357</v>
      </c>
      <c r="BV13" s="261" t="s">
        <v>659</v>
      </c>
      <c r="BW13" s="261">
        <v>1340</v>
      </c>
    </row>
    <row r="14" spans="2:90" s="10" customFormat="1" ht="28.8" x14ac:dyDescent="0.3">
      <c r="B14" s="261" t="s">
        <v>720</v>
      </c>
      <c r="C14" s="262" t="s">
        <v>713</v>
      </c>
      <c r="D14" s="261"/>
      <c r="E14" s="86" t="s">
        <v>714</v>
      </c>
      <c r="F14" s="261"/>
      <c r="G14" s="261">
        <v>6.5184581776468978E-2</v>
      </c>
      <c r="H14" s="261">
        <v>0.21018288461235318</v>
      </c>
      <c r="I14" s="261"/>
      <c r="J14" s="261">
        <v>7.681800971047519E-5</v>
      </c>
      <c r="K14" s="261"/>
      <c r="L14" s="261"/>
      <c r="M14" s="261">
        <v>1.7399312304134838E-5</v>
      </c>
      <c r="N14" s="261"/>
      <c r="O14" s="261"/>
      <c r="P14" s="261">
        <v>1.5246448175938922E-3</v>
      </c>
      <c r="Q14" s="261"/>
      <c r="R14" s="261">
        <v>1.7610010745104106E-4</v>
      </c>
      <c r="S14" s="261">
        <v>5.6162635910799775E-5</v>
      </c>
      <c r="T14" s="261">
        <v>1.3179174454995218E-4</v>
      </c>
      <c r="U14" s="261"/>
      <c r="V14" s="261"/>
      <c r="W14" s="261"/>
      <c r="X14" s="261"/>
      <c r="Y14" s="261"/>
      <c r="Z14" s="261"/>
      <c r="AA14" s="261"/>
      <c r="AB14" s="261"/>
      <c r="AC14" s="261"/>
      <c r="AD14" s="261"/>
      <c r="AE14" s="261"/>
      <c r="AF14" s="261"/>
      <c r="AG14" s="261">
        <v>8.5500621443261399E-2</v>
      </c>
      <c r="AH14" s="263" t="s">
        <v>587</v>
      </c>
      <c r="AI14" s="261" t="s">
        <v>715</v>
      </c>
      <c r="AJ14" s="264"/>
      <c r="AK14" s="131" t="s">
        <v>345</v>
      </c>
      <c r="AL14" s="131"/>
      <c r="AM14" s="131"/>
      <c r="AN14" s="265"/>
      <c r="AO14" s="131" t="s">
        <v>357</v>
      </c>
      <c r="AP14" s="131" t="s">
        <v>716</v>
      </c>
      <c r="AQ14" s="131" t="s">
        <v>507</v>
      </c>
      <c r="AR14" s="265" t="s">
        <v>717</v>
      </c>
      <c r="AS14" s="266"/>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t="s">
        <v>357</v>
      </c>
      <c r="BU14" s="261" t="s">
        <v>357</v>
      </c>
      <c r="BV14" s="261" t="s">
        <v>659</v>
      </c>
      <c r="BW14" s="261">
        <v>1340</v>
      </c>
    </row>
    <row r="15" spans="2:90" s="10" customFormat="1" ht="28.8" x14ac:dyDescent="0.3">
      <c r="B15" s="261" t="s">
        <v>721</v>
      </c>
      <c r="C15" s="262" t="s">
        <v>713</v>
      </c>
      <c r="D15" s="261"/>
      <c r="E15" s="86" t="s">
        <v>714</v>
      </c>
      <c r="F15" s="261"/>
      <c r="G15" s="261">
        <v>6.2094581776468975E-2</v>
      </c>
      <c r="H15" s="261">
        <v>0.20018288461235317</v>
      </c>
      <c r="I15" s="261"/>
      <c r="J15" s="261">
        <v>7.681800971047519E-5</v>
      </c>
      <c r="K15" s="261"/>
      <c r="L15" s="261"/>
      <c r="M15" s="261">
        <v>1.7399312304134838E-5</v>
      </c>
      <c r="N15" s="261"/>
      <c r="O15" s="261"/>
      <c r="P15" s="261">
        <v>1.4546448175938923E-3</v>
      </c>
      <c r="Q15" s="261"/>
      <c r="R15" s="261">
        <v>1.6610010745104106E-4</v>
      </c>
      <c r="S15" s="261">
        <v>5.6162635910799775E-5</v>
      </c>
      <c r="T15" s="261">
        <v>1.2179174454995217E-4</v>
      </c>
      <c r="U15" s="261"/>
      <c r="V15" s="261"/>
      <c r="W15" s="261"/>
      <c r="X15" s="261"/>
      <c r="Y15" s="261"/>
      <c r="Z15" s="261"/>
      <c r="AA15" s="261"/>
      <c r="AB15" s="261"/>
      <c r="AC15" s="261"/>
      <c r="AD15" s="261"/>
      <c r="AE15" s="261"/>
      <c r="AF15" s="261"/>
      <c r="AG15" s="261">
        <v>8.5500621443261399E-2</v>
      </c>
      <c r="AH15" s="263" t="s">
        <v>587</v>
      </c>
      <c r="AI15" s="261" t="s">
        <v>715</v>
      </c>
      <c r="AJ15" s="264"/>
      <c r="AK15" s="131" t="s">
        <v>345</v>
      </c>
      <c r="AL15" s="131"/>
      <c r="AM15" s="131"/>
      <c r="AN15" s="265"/>
      <c r="AO15" s="131" t="s">
        <v>357</v>
      </c>
      <c r="AP15" s="131" t="s">
        <v>716</v>
      </c>
      <c r="AQ15" s="131" t="s">
        <v>507</v>
      </c>
      <c r="AR15" s="265" t="s">
        <v>717</v>
      </c>
      <c r="AS15" s="266"/>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t="s">
        <v>357</v>
      </c>
      <c r="BU15" s="261" t="s">
        <v>357</v>
      </c>
      <c r="BV15" s="261" t="s">
        <v>659</v>
      </c>
      <c r="BW15" s="261">
        <v>2370</v>
      </c>
    </row>
    <row r="16" spans="2:90" s="10" customFormat="1" ht="28.8" x14ac:dyDescent="0.3">
      <c r="B16" s="261" t="s">
        <v>722</v>
      </c>
      <c r="C16" s="262" t="s">
        <v>713</v>
      </c>
      <c r="D16" s="261"/>
      <c r="E16" s="86" t="s">
        <v>714</v>
      </c>
      <c r="F16" s="261"/>
      <c r="G16" s="261">
        <v>6.2094581776468975E-2</v>
      </c>
      <c r="H16" s="261">
        <v>0.20018288461235317</v>
      </c>
      <c r="I16" s="261"/>
      <c r="J16" s="261">
        <v>7.681800971047519E-5</v>
      </c>
      <c r="K16" s="261"/>
      <c r="L16" s="261"/>
      <c r="M16" s="261">
        <v>1.7399312304134838E-5</v>
      </c>
      <c r="N16" s="261"/>
      <c r="O16" s="261"/>
      <c r="P16" s="261">
        <v>1.4546448175938923E-3</v>
      </c>
      <c r="Q16" s="261"/>
      <c r="R16" s="261">
        <v>1.6610010745104106E-4</v>
      </c>
      <c r="S16" s="261">
        <v>5.6162635910799775E-5</v>
      </c>
      <c r="T16" s="261">
        <v>1.2179174454995217E-4</v>
      </c>
      <c r="U16" s="261"/>
      <c r="V16" s="261"/>
      <c r="W16" s="261"/>
      <c r="X16" s="261"/>
      <c r="Y16" s="261"/>
      <c r="Z16" s="261"/>
      <c r="AA16" s="261"/>
      <c r="AB16" s="261"/>
      <c r="AC16" s="261"/>
      <c r="AD16" s="261"/>
      <c r="AE16" s="261"/>
      <c r="AF16" s="261"/>
      <c r="AG16" s="261">
        <v>8.5500621443261399E-2</v>
      </c>
      <c r="AH16" s="263" t="s">
        <v>587</v>
      </c>
      <c r="AI16" s="261" t="s">
        <v>715</v>
      </c>
      <c r="AJ16" s="264"/>
      <c r="AK16" s="131" t="s">
        <v>345</v>
      </c>
      <c r="AL16" s="131"/>
      <c r="AM16" s="131"/>
      <c r="AN16" s="265"/>
      <c r="AO16" s="131" t="s">
        <v>357</v>
      </c>
      <c r="AP16" s="131" t="s">
        <v>716</v>
      </c>
      <c r="AQ16" s="131" t="s">
        <v>507</v>
      </c>
      <c r="AR16" s="265" t="s">
        <v>717</v>
      </c>
      <c r="AS16" s="266"/>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t="s">
        <v>357</v>
      </c>
      <c r="BU16" s="261" t="s">
        <v>357</v>
      </c>
      <c r="BV16" s="261" t="s">
        <v>659</v>
      </c>
      <c r="BW16" s="261">
        <v>0</v>
      </c>
    </row>
    <row r="17" spans="2:75" s="10" customFormat="1" ht="28.8" x14ac:dyDescent="0.3">
      <c r="B17" s="261" t="s">
        <v>723</v>
      </c>
      <c r="C17" s="262" t="s">
        <v>713</v>
      </c>
      <c r="D17" s="261"/>
      <c r="E17" s="86" t="s">
        <v>714</v>
      </c>
      <c r="F17" s="261"/>
      <c r="G17" s="261">
        <v>6.4864581776468977E-2</v>
      </c>
      <c r="H17" s="261">
        <v>0.20912288461235318</v>
      </c>
      <c r="I17" s="261"/>
      <c r="J17" s="261">
        <v>7.681800971047519E-5</v>
      </c>
      <c r="K17" s="261"/>
      <c r="L17" s="261"/>
      <c r="M17" s="261">
        <v>1.7399312304134838E-5</v>
      </c>
      <c r="N17" s="261"/>
      <c r="O17" s="261"/>
      <c r="P17" s="261">
        <v>1.5146448175938922E-3</v>
      </c>
      <c r="Q17" s="261"/>
      <c r="R17" s="261">
        <v>1.6610010745104106E-4</v>
      </c>
      <c r="S17" s="261">
        <v>5.6162635910799775E-5</v>
      </c>
      <c r="T17" s="261">
        <v>1.2179174454995217E-4</v>
      </c>
      <c r="U17" s="261"/>
      <c r="V17" s="261"/>
      <c r="W17" s="261"/>
      <c r="X17" s="261"/>
      <c r="Y17" s="261"/>
      <c r="Z17" s="261"/>
      <c r="AA17" s="261"/>
      <c r="AB17" s="261"/>
      <c r="AC17" s="261"/>
      <c r="AD17" s="261"/>
      <c r="AE17" s="261"/>
      <c r="AF17" s="261"/>
      <c r="AG17" s="261">
        <v>8.5500621443261399E-2</v>
      </c>
      <c r="AH17" s="263" t="s">
        <v>587</v>
      </c>
      <c r="AI17" s="261" t="s">
        <v>715</v>
      </c>
      <c r="AJ17" s="264"/>
      <c r="AK17" s="131" t="s">
        <v>345</v>
      </c>
      <c r="AL17" s="131"/>
      <c r="AM17" s="131"/>
      <c r="AN17" s="265"/>
      <c r="AO17" s="131" t="s">
        <v>357</v>
      </c>
      <c r="AP17" s="131" t="s">
        <v>716</v>
      </c>
      <c r="AQ17" s="131" t="s">
        <v>507</v>
      </c>
      <c r="AR17" s="265" t="s">
        <v>717</v>
      </c>
      <c r="AS17" s="266"/>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t="s">
        <v>357</v>
      </c>
      <c r="BU17" s="261" t="s">
        <v>357</v>
      </c>
      <c r="BV17" s="261" t="s">
        <v>659</v>
      </c>
      <c r="BW17" s="261">
        <v>2370</v>
      </c>
    </row>
    <row r="18" spans="2:75" s="10" customFormat="1" ht="28.8" x14ac:dyDescent="0.3">
      <c r="B18" s="261" t="s">
        <v>724</v>
      </c>
      <c r="C18" s="262" t="s">
        <v>713</v>
      </c>
      <c r="D18" s="261"/>
      <c r="E18" s="86" t="s">
        <v>714</v>
      </c>
      <c r="F18" s="261"/>
      <c r="G18" s="261">
        <v>6.3644581776468978E-2</v>
      </c>
      <c r="H18" s="261">
        <v>0.20488288461235318</v>
      </c>
      <c r="I18" s="261"/>
      <c r="J18" s="261">
        <v>7.681800971047519E-5</v>
      </c>
      <c r="K18" s="261"/>
      <c r="L18" s="261"/>
      <c r="M18" s="261">
        <v>1.7399312304134838E-5</v>
      </c>
      <c r="N18" s="261"/>
      <c r="O18" s="261"/>
      <c r="P18" s="261">
        <v>1.4946448175938924E-3</v>
      </c>
      <c r="Q18" s="261"/>
      <c r="R18" s="261">
        <v>1.6610010745104106E-4</v>
      </c>
      <c r="S18" s="261">
        <v>5.6162635910799775E-5</v>
      </c>
      <c r="T18" s="261">
        <v>1.2179174454995217E-4</v>
      </c>
      <c r="U18" s="261"/>
      <c r="V18" s="261"/>
      <c r="W18" s="261"/>
      <c r="X18" s="261"/>
      <c r="Y18" s="261"/>
      <c r="Z18" s="261"/>
      <c r="AA18" s="261"/>
      <c r="AB18" s="261"/>
      <c r="AC18" s="261"/>
      <c r="AD18" s="261"/>
      <c r="AE18" s="261"/>
      <c r="AF18" s="261"/>
      <c r="AG18" s="261">
        <v>8.5500621443261399E-2</v>
      </c>
      <c r="AH18" s="263" t="s">
        <v>587</v>
      </c>
      <c r="AI18" s="261" t="s">
        <v>715</v>
      </c>
      <c r="AJ18" s="264"/>
      <c r="AK18" s="131" t="s">
        <v>345</v>
      </c>
      <c r="AL18" s="131"/>
      <c r="AM18" s="131"/>
      <c r="AN18" s="265"/>
      <c r="AO18" s="131" t="s">
        <v>357</v>
      </c>
      <c r="AP18" s="131" t="s">
        <v>716</v>
      </c>
      <c r="AQ18" s="131" t="s">
        <v>507</v>
      </c>
      <c r="AR18" s="265" t="s">
        <v>717</v>
      </c>
      <c r="AS18" s="266"/>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t="s">
        <v>357</v>
      </c>
      <c r="BU18" s="261" t="s">
        <v>357</v>
      </c>
      <c r="BV18" s="261" t="s">
        <v>659</v>
      </c>
      <c r="BW18" s="261">
        <v>1380</v>
      </c>
    </row>
    <row r="19" spans="2:75" s="10" customFormat="1" ht="28.8" x14ac:dyDescent="0.3">
      <c r="B19" s="261" t="s">
        <v>725</v>
      </c>
      <c r="C19" s="262" t="s">
        <v>713</v>
      </c>
      <c r="D19" s="261" t="s">
        <v>80</v>
      </c>
      <c r="E19" s="86" t="s">
        <v>714</v>
      </c>
      <c r="F19" s="261" t="s">
        <v>80</v>
      </c>
      <c r="G19" s="261">
        <v>6.2094581776468975E-2</v>
      </c>
      <c r="H19" s="261">
        <v>0.20018288461235317</v>
      </c>
      <c r="I19" s="261"/>
      <c r="J19" s="261">
        <v>7.681800971047519E-5</v>
      </c>
      <c r="K19" s="261"/>
      <c r="L19" s="261"/>
      <c r="M19" s="261">
        <v>1.7399312304134838E-5</v>
      </c>
      <c r="N19" s="261"/>
      <c r="O19" s="261"/>
      <c r="P19" s="261">
        <v>1.4546448175938923E-3</v>
      </c>
      <c r="Q19" s="261"/>
      <c r="R19" s="261">
        <v>1.6610010745104106E-4</v>
      </c>
      <c r="S19" s="261">
        <v>5.6162635910799775E-5</v>
      </c>
      <c r="T19" s="261">
        <v>1.2179174454995217E-4</v>
      </c>
      <c r="U19" s="261"/>
      <c r="V19" s="261"/>
      <c r="W19" s="261"/>
      <c r="X19" s="261"/>
      <c r="Y19" s="261"/>
      <c r="Z19" s="261"/>
      <c r="AA19" s="261"/>
      <c r="AB19" s="261"/>
      <c r="AC19" s="261"/>
      <c r="AD19" s="261"/>
      <c r="AE19" s="261"/>
      <c r="AF19" s="261"/>
      <c r="AG19" s="261">
        <v>8.5500621443261399E-2</v>
      </c>
      <c r="AH19" s="263" t="s">
        <v>587</v>
      </c>
      <c r="AI19" s="261" t="s">
        <v>715</v>
      </c>
      <c r="AJ19" s="264"/>
      <c r="AK19" s="131" t="s">
        <v>345</v>
      </c>
      <c r="AL19" s="131"/>
      <c r="AM19" s="131"/>
      <c r="AN19" s="265"/>
      <c r="AO19" s="131" t="s">
        <v>357</v>
      </c>
      <c r="AP19" s="131" t="s">
        <v>716</v>
      </c>
      <c r="AQ19" s="131" t="s">
        <v>507</v>
      </c>
      <c r="AR19" s="265" t="s">
        <v>717</v>
      </c>
      <c r="AS19" s="266"/>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t="s">
        <v>357</v>
      </c>
      <c r="BU19" s="261" t="s">
        <v>357</v>
      </c>
      <c r="BV19" s="261" t="s">
        <v>659</v>
      </c>
      <c r="BW19" s="261">
        <v>1340</v>
      </c>
    </row>
    <row r="20" spans="2:75" s="10" customFormat="1" x14ac:dyDescent="0.3">
      <c r="B20" s="261"/>
      <c r="C20" s="262"/>
      <c r="D20" s="261" t="s">
        <v>80</v>
      </c>
      <c r="E20" s="68"/>
      <c r="F20" s="261" t="s">
        <v>80</v>
      </c>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131"/>
      <c r="AL20" s="131"/>
      <c r="AM20" s="131"/>
      <c r="AN20" s="265"/>
      <c r="AO20" s="131"/>
      <c r="AP20" s="131"/>
      <c r="AQ20" s="131"/>
      <c r="AR20" s="265"/>
      <c r="AS20" s="266"/>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68"/>
      <c r="F21" s="261" t="s">
        <v>80</v>
      </c>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1"/>
      <c r="AK21" s="267"/>
      <c r="AL21" s="267"/>
      <c r="AM21" s="267"/>
      <c r="AN21" s="261"/>
      <c r="AO21" s="267"/>
      <c r="AP21" s="267"/>
      <c r="AQ21" s="267"/>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68"/>
      <c r="F22" s="261" t="s">
        <v>80</v>
      </c>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1"/>
      <c r="AK22" s="267"/>
      <c r="AL22" s="267"/>
      <c r="AM22" s="267"/>
      <c r="AN22" s="261"/>
      <c r="AO22" s="267"/>
      <c r="AP22" s="267"/>
      <c r="AQ22" s="267"/>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68"/>
      <c r="F23" s="261" t="s">
        <v>80</v>
      </c>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1"/>
      <c r="AK23" s="267"/>
      <c r="AL23" s="267"/>
      <c r="AM23" s="267"/>
      <c r="AN23" s="261"/>
      <c r="AO23" s="267"/>
      <c r="AP23" s="267"/>
      <c r="AQ23" s="267"/>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68"/>
      <c r="F24" s="261" t="s">
        <v>80</v>
      </c>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1"/>
      <c r="AK24" s="267"/>
      <c r="AL24" s="267"/>
      <c r="AM24" s="267"/>
      <c r="AN24" s="261"/>
      <c r="AO24" s="267"/>
      <c r="AP24" s="267"/>
      <c r="AQ24" s="267"/>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68"/>
      <c r="F25" s="261" t="s">
        <v>80</v>
      </c>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1"/>
      <c r="AK25" s="267"/>
      <c r="AL25" s="267"/>
      <c r="AM25" s="267"/>
      <c r="AN25" s="261"/>
      <c r="AO25" s="267"/>
      <c r="AP25" s="267"/>
      <c r="AQ25" s="267"/>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68"/>
      <c r="F26" s="261" t="s">
        <v>80</v>
      </c>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1"/>
      <c r="AK26" s="267"/>
      <c r="AL26" s="267"/>
      <c r="AM26" s="267"/>
      <c r="AN26" s="261"/>
      <c r="AO26" s="267"/>
      <c r="AP26" s="267"/>
      <c r="AQ26" s="267"/>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m0w6Yb0zL7+zXXw9IiV8CCPQQ/3zKyf13jq/qFAO9Xpillnj6BscLJUJ2R4nLcwnnWIl/8Wopi4brJeuPg7XSQ==" saltValue="RUPWW9l7D1WaQhvG6XoQN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2" priority="25">
      <formula>LEN(TRIM(B11))&gt;0</formula>
    </cfRule>
  </conditionalFormatting>
  <conditionalFormatting sqref="C5:C6">
    <cfRule type="cellIs" dxfId="71" priority="26" operator="equal">
      <formula>0</formula>
    </cfRule>
  </conditionalFormatting>
  <conditionalFormatting sqref="C11:AQ19 C20:BW26 AS11:BW19">
    <cfRule type="expression" dxfId="70" priority="24">
      <formula>NOT($B11="")</formula>
    </cfRule>
  </conditionalFormatting>
  <conditionalFormatting sqref="D11:D26">
    <cfRule type="expression" dxfId="69" priority="23">
      <formula>NOT($C11="Other (Specify)")</formula>
    </cfRule>
  </conditionalFormatting>
  <conditionalFormatting sqref="F11:F26">
    <cfRule type="expression" dxfId="68" priority="22">
      <formula>NOT($E11="Other (specify)")</formula>
    </cfRule>
  </conditionalFormatting>
  <conditionalFormatting sqref="AI11:AI26">
    <cfRule type="expression" dxfId="67" priority="21">
      <formula>NOT(OR($AH11="Calculated/Modeled"))</formula>
    </cfRule>
  </conditionalFormatting>
  <conditionalFormatting sqref="AJ11:AJ26">
    <cfRule type="expression" dxfId="66" priority="20">
      <formula>NOT($AH11="Measured")</formula>
    </cfRule>
  </conditionalFormatting>
  <conditionalFormatting sqref="AL11:AL26">
    <cfRule type="expression" dxfId="65" priority="19">
      <formula>NOT($AK11="Yes")</formula>
    </cfRule>
  </conditionalFormatting>
  <conditionalFormatting sqref="AM11:AM26">
    <cfRule type="expression" dxfId="64" priority="15">
      <formula>NOT($AL11="Other")</formula>
    </cfRule>
  </conditionalFormatting>
  <conditionalFormatting sqref="AN11:AN26">
    <cfRule type="expression" dxfId="63" priority="13">
      <formula>NOT($AK11="Yes")</formula>
    </cfRule>
  </conditionalFormatting>
  <conditionalFormatting sqref="AP11:AP26">
    <cfRule type="expression" dxfId="62" priority="16">
      <formula>NOT($AO11="Yes")</formula>
    </cfRule>
  </conditionalFormatting>
  <conditionalFormatting sqref="AQ11:AQ26">
    <cfRule type="expression" dxfId="61" priority="14">
      <formula>NOT($AP11="Other")</formula>
    </cfRule>
  </conditionalFormatting>
  <conditionalFormatting sqref="AR11:AR19">
    <cfRule type="expression" dxfId="60" priority="2">
      <formula>NOT($B11="")</formula>
    </cfRule>
  </conditionalFormatting>
  <conditionalFormatting sqref="AR11:AR26">
    <cfRule type="expression" dxfId="59" priority="1">
      <formula>NOT($AO11="Yes")</formula>
    </cfRule>
  </conditionalFormatting>
  <conditionalFormatting sqref="BV11:BV26">
    <cfRule type="expression" dxfId="58" priority="17">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8" t="s">
        <v>726</v>
      </c>
      <c r="D1" s="269" t="s">
        <v>727</v>
      </c>
      <c r="E1" s="269"/>
      <c r="F1" s="269"/>
      <c r="G1" s="269"/>
      <c r="J1" s="38"/>
    </row>
    <row r="2" spans="2:91" ht="14.7" customHeight="1" x14ac:dyDescent="0.3">
      <c r="D2" s="269"/>
      <c r="E2" s="269"/>
      <c r="F2" s="269"/>
      <c r="G2" s="269"/>
    </row>
    <row r="3" spans="2:91" ht="15.6" x14ac:dyDescent="0.3">
      <c r="B3" s="40" t="s">
        <v>398</v>
      </c>
    </row>
    <row r="4" spans="2:91" x14ac:dyDescent="0.3">
      <c r="B4" s="103" t="s">
        <v>399</v>
      </c>
      <c r="C4" s="104" t="str">
        <f>Facility!C4</f>
        <v> MPLX LP</v>
      </c>
    </row>
    <row r="5" spans="2:91" x14ac:dyDescent="0.3">
      <c r="B5" s="103" t="s">
        <v>14</v>
      </c>
      <c r="C5" s="104" t="str">
        <f>Facility!C21</f>
        <v>Myer Mountain Compressor Station</v>
      </c>
    </row>
    <row r="6" spans="2:91" x14ac:dyDescent="0.3">
      <c r="BL6" s="270"/>
    </row>
    <row r="7" spans="2:91" ht="15.6" x14ac:dyDescent="0.3">
      <c r="B7" s="40" t="s">
        <v>728</v>
      </c>
      <c r="D7" s="94" t="s">
        <v>729</v>
      </c>
      <c r="BL7" s="122"/>
    </row>
    <row r="8" spans="2:91" x14ac:dyDescent="0.3">
      <c r="B8" s="152" t="s">
        <v>730</v>
      </c>
      <c r="C8" s="177" t="s">
        <v>518</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71" t="s">
        <v>519</v>
      </c>
      <c r="AE8" s="272" t="s">
        <v>520</v>
      </c>
      <c r="AF8" s="273"/>
      <c r="AG8" s="274"/>
      <c r="AH8" s="274"/>
      <c r="AI8" s="234" t="s">
        <v>521</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522</v>
      </c>
      <c r="BK8" s="276"/>
      <c r="BL8" s="277" t="s">
        <v>523</v>
      </c>
      <c r="BM8" s="278"/>
      <c r="BN8" s="279" t="s">
        <v>731</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2" customHeight="1" x14ac:dyDescent="0.3">
      <c r="B9" s="152"/>
      <c r="C9" s="189" t="s">
        <v>532</v>
      </c>
      <c r="D9" s="189" t="s">
        <v>533</v>
      </c>
      <c r="E9" s="189" t="s">
        <v>534</v>
      </c>
      <c r="F9" s="189" t="s">
        <v>535</v>
      </c>
      <c r="G9" s="189" t="s">
        <v>536</v>
      </c>
      <c r="H9" s="189" t="s">
        <v>537</v>
      </c>
      <c r="I9" s="189" t="s">
        <v>538</v>
      </c>
      <c r="J9" s="189" t="s">
        <v>539</v>
      </c>
      <c r="K9" s="189" t="s">
        <v>540</v>
      </c>
      <c r="L9" s="189" t="s">
        <v>541</v>
      </c>
      <c r="M9" s="189" t="s">
        <v>542</v>
      </c>
      <c r="N9" s="189" t="s">
        <v>543</v>
      </c>
      <c r="O9" s="189" t="s">
        <v>678</v>
      </c>
      <c r="P9" s="189" t="s">
        <v>545</v>
      </c>
      <c r="Q9" s="189" t="s">
        <v>546</v>
      </c>
      <c r="R9" s="189" t="s">
        <v>547</v>
      </c>
      <c r="S9" s="189" t="s">
        <v>548</v>
      </c>
      <c r="T9" s="189" t="s">
        <v>549</v>
      </c>
      <c r="U9" s="189" t="s">
        <v>707</v>
      </c>
      <c r="V9" s="189" t="s">
        <v>551</v>
      </c>
      <c r="W9" s="189" t="s">
        <v>552</v>
      </c>
      <c r="X9" s="189" t="s">
        <v>553</v>
      </c>
      <c r="Y9" s="189" t="s">
        <v>554</v>
      </c>
      <c r="Z9" s="189" t="s">
        <v>708</v>
      </c>
      <c r="AA9" s="189" t="s">
        <v>556</v>
      </c>
      <c r="AB9" s="190" t="s">
        <v>557</v>
      </c>
      <c r="AC9" s="190" t="s">
        <v>558</v>
      </c>
      <c r="AD9" s="280" t="s">
        <v>732</v>
      </c>
      <c r="AE9" s="187" t="s">
        <v>733</v>
      </c>
      <c r="AF9" s="191" t="s">
        <v>734</v>
      </c>
      <c r="AG9" s="281" t="s">
        <v>735</v>
      </c>
      <c r="AH9" s="191" t="s">
        <v>734</v>
      </c>
      <c r="AI9" s="189" t="s">
        <v>532</v>
      </c>
      <c r="AJ9" s="189" t="s">
        <v>533</v>
      </c>
      <c r="AK9" s="189" t="s">
        <v>534</v>
      </c>
      <c r="AL9" s="189" t="s">
        <v>535</v>
      </c>
      <c r="AM9" s="189" t="s">
        <v>536</v>
      </c>
      <c r="AN9" s="189" t="s">
        <v>537</v>
      </c>
      <c r="AO9" s="189" t="s">
        <v>538</v>
      </c>
      <c r="AP9" s="189" t="s">
        <v>539</v>
      </c>
      <c r="AQ9" s="189" t="s">
        <v>540</v>
      </c>
      <c r="AR9" s="189" t="s">
        <v>541</v>
      </c>
      <c r="AS9" s="189" t="s">
        <v>542</v>
      </c>
      <c r="AT9" s="189" t="s">
        <v>543</v>
      </c>
      <c r="AU9" s="189" t="s">
        <v>678</v>
      </c>
      <c r="AV9" s="189" t="s">
        <v>545</v>
      </c>
      <c r="AW9" s="189" t="s">
        <v>546</v>
      </c>
      <c r="AX9" s="189" t="s">
        <v>547</v>
      </c>
      <c r="AY9" s="189" t="s">
        <v>548</v>
      </c>
      <c r="AZ9" s="189" t="s">
        <v>549</v>
      </c>
      <c r="BA9" s="189" t="s">
        <v>707</v>
      </c>
      <c r="BB9" s="189" t="s">
        <v>551</v>
      </c>
      <c r="BC9" s="189" t="s">
        <v>552</v>
      </c>
      <c r="BD9" s="189" t="s">
        <v>553</v>
      </c>
      <c r="BE9" s="189" t="s">
        <v>554</v>
      </c>
      <c r="BF9" s="189" t="s">
        <v>708</v>
      </c>
      <c r="BG9" s="189" t="s">
        <v>556</v>
      </c>
      <c r="BH9" s="190" t="s">
        <v>557</v>
      </c>
      <c r="BI9" s="190" t="s">
        <v>558</v>
      </c>
      <c r="BJ9" s="190" t="s">
        <v>736</v>
      </c>
      <c r="BK9" s="190" t="s">
        <v>573</v>
      </c>
      <c r="BL9" s="282" t="s">
        <v>737</v>
      </c>
      <c r="BM9" s="282" t="s">
        <v>738</v>
      </c>
      <c r="BN9" s="283" t="s">
        <v>739</v>
      </c>
      <c r="BO9" s="283" t="s">
        <v>740</v>
      </c>
      <c r="BP9" s="283" t="s">
        <v>741</v>
      </c>
      <c r="BQ9" s="283" t="s">
        <v>742</v>
      </c>
      <c r="BR9" s="283" t="s">
        <v>743</v>
      </c>
      <c r="BS9" s="283" t="s">
        <v>744</v>
      </c>
      <c r="BT9" s="283" t="s">
        <v>745</v>
      </c>
      <c r="BU9" s="283" t="s">
        <v>746</v>
      </c>
      <c r="BV9" s="283" t="s">
        <v>747</v>
      </c>
      <c r="BW9" s="283" t="s">
        <v>748</v>
      </c>
      <c r="BX9" s="283" t="s">
        <v>749</v>
      </c>
      <c r="BY9" s="283" t="s">
        <v>750</v>
      </c>
      <c r="BZ9" s="283" t="s">
        <v>751</v>
      </c>
      <c r="CA9" s="283" t="s">
        <v>752</v>
      </c>
      <c r="CB9" s="283" t="s">
        <v>753</v>
      </c>
      <c r="CC9" s="283" t="s">
        <v>754</v>
      </c>
      <c r="CD9" s="283" t="s">
        <v>755</v>
      </c>
      <c r="CE9" s="283" t="s">
        <v>756</v>
      </c>
      <c r="CF9" s="283" t="s">
        <v>757</v>
      </c>
      <c r="CG9" s="283" t="s">
        <v>758</v>
      </c>
      <c r="CH9" s="283" t="s">
        <v>759</v>
      </c>
      <c r="CI9" s="283" t="s">
        <v>760</v>
      </c>
      <c r="CJ9" s="283" t="s">
        <v>761</v>
      </c>
      <c r="CK9" s="283" t="s">
        <v>762</v>
      </c>
      <c r="CL9" s="283" t="s">
        <v>763</v>
      </c>
      <c r="CM9" s="282" t="s">
        <v>764</v>
      </c>
    </row>
    <row r="10" spans="2:91" s="10" customFormat="1" x14ac:dyDescent="0.3">
      <c r="B10" s="216"/>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8"/>
      <c r="AE10" s="284"/>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16"/>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16"/>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16"/>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16"/>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16"/>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16"/>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16"/>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16"/>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16"/>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16"/>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16"/>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16"/>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tN421f+HhbcwukTrjPrILAQ9kef6T7qIi310A1YbjyOT/GsHoxWHFCdCleMPd1TLjV22RO0AiIX2U+CvN0Frkw==" saltValue="pxOGZHf8NohtN/xLPh212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7" priority="8">
      <formula>LEN(TRIM(B10))&gt;0</formula>
    </cfRule>
  </conditionalFormatting>
  <conditionalFormatting sqref="C4:C5">
    <cfRule type="cellIs" dxfId="56" priority="9" operator="equal">
      <formula>0</formula>
    </cfRule>
  </conditionalFormatting>
  <conditionalFormatting sqref="C10:CM22">
    <cfRule type="expression" dxfId="55" priority="7">
      <formula>NOT($B10="")</formula>
    </cfRule>
  </conditionalFormatting>
  <conditionalFormatting sqref="AF10:AF22">
    <cfRule type="expression" dxfId="53" priority="3">
      <formula>NOT($AE10="Yes")</formula>
    </cfRule>
  </conditionalFormatting>
  <conditionalFormatting sqref="AH10:AH22">
    <cfRule type="expression" dxfId="52" priority="5">
      <formula>NOT($AG10="Yes")</formula>
    </cfRule>
  </conditionalFormatting>
  <conditionalFormatting sqref="BK10:BK22">
    <cfRule type="expression" dxfId="51"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3" t="s">
        <v>765</v>
      </c>
      <c r="C1" s="143"/>
      <c r="D1" s="143"/>
      <c r="F1" s="38"/>
    </row>
    <row r="2" spans="2:66" ht="18" customHeight="1" x14ac:dyDescent="0.3">
      <c r="B2" s="143"/>
      <c r="C2" s="143"/>
      <c r="D2" s="143"/>
      <c r="F2" s="38"/>
    </row>
    <row r="4" spans="2:66" ht="15.6" x14ac:dyDescent="0.3">
      <c r="B4" s="40" t="s">
        <v>398</v>
      </c>
    </row>
    <row r="5" spans="2:66" x14ac:dyDescent="0.3">
      <c r="B5" s="103" t="s">
        <v>399</v>
      </c>
      <c r="C5" s="104" t="str">
        <f>Facility!C4</f>
        <v> MPLX LP</v>
      </c>
    </row>
    <row r="6" spans="2:66" x14ac:dyDescent="0.3">
      <c r="B6" s="103" t="s">
        <v>14</v>
      </c>
      <c r="C6" s="104" t="str">
        <f>Facility!C21</f>
        <v>Myer Mountain Compressor Station</v>
      </c>
    </row>
    <row r="7" spans="2:66" x14ac:dyDescent="0.3">
      <c r="B7" s="105"/>
      <c r="C7" s="105"/>
    </row>
    <row r="8" spans="2:66" ht="15.6" x14ac:dyDescent="0.3">
      <c r="B8" s="40" t="s">
        <v>513</v>
      </c>
    </row>
    <row r="9" spans="2:66" ht="28.8" x14ac:dyDescent="0.3">
      <c r="B9" s="168" t="s">
        <v>766</v>
      </c>
      <c r="C9" s="169">
        <v>2</v>
      </c>
    </row>
    <row r="10" spans="2:66" x14ac:dyDescent="0.3">
      <c r="B10" s="144"/>
      <c r="C10" s="221"/>
      <c r="D10" s="285"/>
    </row>
    <row r="11" spans="2:66" ht="15.6" x14ac:dyDescent="0.3">
      <c r="B11" s="40" t="s">
        <v>767</v>
      </c>
      <c r="C11" s="286"/>
      <c r="D11" s="145" t="s">
        <v>517</v>
      </c>
      <c r="AH11" s="154"/>
    </row>
    <row r="12" spans="2:66" x14ac:dyDescent="0.3">
      <c r="B12" s="152" t="s">
        <v>768</v>
      </c>
      <c r="C12" s="287" t="s">
        <v>518</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519</v>
      </c>
      <c r="AE12" s="288"/>
      <c r="AF12" s="289"/>
      <c r="AG12" s="290" t="s">
        <v>520</v>
      </c>
      <c r="AH12" s="290"/>
      <c r="AI12" s="290"/>
      <c r="AJ12" s="290"/>
      <c r="AK12" s="291"/>
      <c r="AL12" s="208" t="s">
        <v>521</v>
      </c>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36" t="s">
        <v>522</v>
      </c>
      <c r="BN12" s="236"/>
    </row>
    <row r="13" spans="2:66" ht="61.2" customHeight="1" x14ac:dyDescent="0.3">
      <c r="B13" s="152"/>
      <c r="C13" s="189" t="s">
        <v>532</v>
      </c>
      <c r="D13" s="189" t="s">
        <v>533</v>
      </c>
      <c r="E13" s="189" t="s">
        <v>534</v>
      </c>
      <c r="F13" s="189" t="s">
        <v>535</v>
      </c>
      <c r="G13" s="189" t="s">
        <v>536</v>
      </c>
      <c r="H13" s="189" t="s">
        <v>537</v>
      </c>
      <c r="I13" s="189" t="s">
        <v>538</v>
      </c>
      <c r="J13" s="189" t="s">
        <v>539</v>
      </c>
      <c r="K13" s="189" t="s">
        <v>540</v>
      </c>
      <c r="L13" s="189" t="s">
        <v>541</v>
      </c>
      <c r="M13" s="189" t="s">
        <v>542</v>
      </c>
      <c r="N13" s="189" t="s">
        <v>543</v>
      </c>
      <c r="O13" s="189" t="s">
        <v>678</v>
      </c>
      <c r="P13" s="189" t="s">
        <v>545</v>
      </c>
      <c r="Q13" s="189" t="s">
        <v>546</v>
      </c>
      <c r="R13" s="189" t="s">
        <v>547</v>
      </c>
      <c r="S13" s="189" t="s">
        <v>548</v>
      </c>
      <c r="T13" s="189" t="s">
        <v>549</v>
      </c>
      <c r="U13" s="189" t="s">
        <v>707</v>
      </c>
      <c r="V13" s="189" t="s">
        <v>551</v>
      </c>
      <c r="W13" s="189" t="s">
        <v>552</v>
      </c>
      <c r="X13" s="189" t="s">
        <v>553</v>
      </c>
      <c r="Y13" s="189" t="s">
        <v>554</v>
      </c>
      <c r="Z13" s="189" t="s">
        <v>708</v>
      </c>
      <c r="AA13" s="189" t="s">
        <v>556</v>
      </c>
      <c r="AB13" s="190" t="s">
        <v>557</v>
      </c>
      <c r="AC13" s="190" t="s">
        <v>558</v>
      </c>
      <c r="AD13" s="191" t="s">
        <v>559</v>
      </c>
      <c r="AE13" s="191" t="s">
        <v>560</v>
      </c>
      <c r="AF13" s="191" t="s">
        <v>561</v>
      </c>
      <c r="AG13" s="190" t="s">
        <v>769</v>
      </c>
      <c r="AH13" s="190" t="s">
        <v>770</v>
      </c>
      <c r="AI13" s="191" t="s">
        <v>735</v>
      </c>
      <c r="AJ13" s="191" t="s">
        <v>771</v>
      </c>
      <c r="AK13" s="191" t="s">
        <v>772</v>
      </c>
      <c r="AL13" s="189" t="s">
        <v>532</v>
      </c>
      <c r="AM13" s="189" t="s">
        <v>533</v>
      </c>
      <c r="AN13" s="189" t="s">
        <v>534</v>
      </c>
      <c r="AO13" s="189" t="s">
        <v>535</v>
      </c>
      <c r="AP13" s="189" t="s">
        <v>536</v>
      </c>
      <c r="AQ13" s="189" t="s">
        <v>537</v>
      </c>
      <c r="AR13" s="189" t="s">
        <v>538</v>
      </c>
      <c r="AS13" s="189" t="s">
        <v>539</v>
      </c>
      <c r="AT13" s="189" t="s">
        <v>540</v>
      </c>
      <c r="AU13" s="189" t="s">
        <v>541</v>
      </c>
      <c r="AV13" s="189" t="s">
        <v>542</v>
      </c>
      <c r="AW13" s="189" t="s">
        <v>543</v>
      </c>
      <c r="AX13" s="189" t="s">
        <v>678</v>
      </c>
      <c r="AY13" s="189" t="s">
        <v>545</v>
      </c>
      <c r="AZ13" s="189" t="s">
        <v>546</v>
      </c>
      <c r="BA13" s="189" t="s">
        <v>547</v>
      </c>
      <c r="BB13" s="189" t="s">
        <v>548</v>
      </c>
      <c r="BC13" s="189" t="s">
        <v>549</v>
      </c>
      <c r="BD13" s="189" t="s">
        <v>707</v>
      </c>
      <c r="BE13" s="189" t="s">
        <v>551</v>
      </c>
      <c r="BF13" s="189" t="s">
        <v>552</v>
      </c>
      <c r="BG13" s="189" t="s">
        <v>553</v>
      </c>
      <c r="BH13" s="189" t="s">
        <v>554</v>
      </c>
      <c r="BI13" s="189" t="s">
        <v>708</v>
      </c>
      <c r="BJ13" s="189" t="s">
        <v>556</v>
      </c>
      <c r="BK13" s="190" t="s">
        <v>557</v>
      </c>
      <c r="BL13" s="190" t="s">
        <v>558</v>
      </c>
      <c r="BM13" s="190" t="s">
        <v>736</v>
      </c>
      <c r="BN13" s="190" t="s">
        <v>573</v>
      </c>
    </row>
    <row r="14" spans="2:66" s="10" customFormat="1" x14ac:dyDescent="0.3">
      <c r="B14" s="216" t="s">
        <v>773</v>
      </c>
      <c r="C14" s="156">
        <v>1.0242327068518637</v>
      </c>
      <c r="D14" s="156">
        <v>0.24220532918132717</v>
      </c>
      <c r="E14" s="156" t="s">
        <v>80</v>
      </c>
      <c r="F14" s="156">
        <v>2.0936134614151438E-3</v>
      </c>
      <c r="G14" s="156"/>
      <c r="H14" s="156"/>
      <c r="I14" s="156">
        <v>5.4124395356621986E-4</v>
      </c>
      <c r="J14" s="156"/>
      <c r="K14" s="156"/>
      <c r="L14" s="156">
        <v>4.450497998784126E-2</v>
      </c>
      <c r="M14" s="156"/>
      <c r="N14" s="156">
        <v>4.8643478022639243E-3</v>
      </c>
      <c r="O14" s="156">
        <v>0</v>
      </c>
      <c r="P14" s="156">
        <v>2.6792531122322477E-3</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v>5.4683438317318804E-2</v>
      </c>
      <c r="AD14" s="156" t="s">
        <v>587</v>
      </c>
      <c r="AE14" s="156" t="s">
        <v>774</v>
      </c>
      <c r="AF14" s="156"/>
      <c r="AG14" s="156" t="s">
        <v>345</v>
      </c>
      <c r="AH14" s="156" t="s">
        <v>507</v>
      </c>
      <c r="AI14" s="156" t="s">
        <v>357</v>
      </c>
      <c r="AJ14" s="156" t="s">
        <v>775</v>
      </c>
      <c r="AK14" s="156"/>
      <c r="AL14" s="156" t="s">
        <v>80</v>
      </c>
      <c r="AM14" s="156" t="s">
        <v>80</v>
      </c>
      <c r="AN14" s="156" t="s">
        <v>80</v>
      </c>
      <c r="AO14" s="156" t="s">
        <v>80</v>
      </c>
      <c r="AP14" s="156"/>
      <c r="AQ14" s="156"/>
      <c r="AR14" s="156"/>
      <c r="AS14" s="156"/>
      <c r="AT14" s="156"/>
      <c r="AU14" s="156"/>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t="s">
        <v>80</v>
      </c>
      <c r="BK14" s="156" t="s">
        <v>80</v>
      </c>
      <c r="BL14" s="156" t="s">
        <v>80</v>
      </c>
      <c r="BM14" s="156" t="s">
        <v>357</v>
      </c>
      <c r="BN14" s="156" t="s">
        <v>776</v>
      </c>
    </row>
    <row r="15" spans="2:66" s="10" customFormat="1" x14ac:dyDescent="0.3">
      <c r="B15" s="216" t="s">
        <v>777</v>
      </c>
      <c r="C15" s="156">
        <v>4.6520085503967627E-2</v>
      </c>
      <c r="D15" s="156">
        <v>1.1000832669817863E-2</v>
      </c>
      <c r="E15" s="156" t="s">
        <v>80</v>
      </c>
      <c r="F15" s="156">
        <v>9.5090770472121324E-5</v>
      </c>
      <c r="G15" s="156"/>
      <c r="H15" s="156"/>
      <c r="I15" s="156">
        <v>2.4583002309891737E-5</v>
      </c>
      <c r="J15" s="156"/>
      <c r="K15" s="156"/>
      <c r="L15" s="156">
        <v>2.0213916823163753E-3</v>
      </c>
      <c r="M15" s="156"/>
      <c r="N15" s="156">
        <v>2.2093599840010127E-4</v>
      </c>
      <c r="O15" s="156">
        <v>0</v>
      </c>
      <c r="P15" s="156">
        <v>1.2169020090259845E-4</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v>2.4836916544010881E-3</v>
      </c>
      <c r="AD15" s="156" t="s">
        <v>587</v>
      </c>
      <c r="AE15" s="156" t="s">
        <v>774</v>
      </c>
      <c r="AF15" s="156"/>
      <c r="AG15" s="156" t="s">
        <v>345</v>
      </c>
      <c r="AH15" s="156" t="s">
        <v>507</v>
      </c>
      <c r="AI15" s="156" t="s">
        <v>357</v>
      </c>
      <c r="AJ15" s="156" t="s">
        <v>775</v>
      </c>
      <c r="AK15" s="156" t="s">
        <v>507</v>
      </c>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t="s">
        <v>357</v>
      </c>
      <c r="BN15" s="156" t="s">
        <v>776</v>
      </c>
    </row>
    <row r="16" spans="2:66" s="10" customFormat="1" x14ac:dyDescent="0.3">
      <c r="B16" s="216"/>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16"/>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16"/>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16"/>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16"/>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16"/>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16"/>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16"/>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16"/>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16"/>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16"/>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rpGjxIF23phucBQDTYlZ4c7kgVPMxUm6Ar5WGjluhglWrYjzITg1aCQDrfLrAW8/GeACMXMr3jJhu8BjzpoabQ==" saltValue="Kyckc5kGoHbH6o5F3oTUZ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0" priority="23">
      <formula>LEN(TRIM(B14))&gt;0</formula>
    </cfRule>
  </conditionalFormatting>
  <conditionalFormatting sqref="B14:BN26">
    <cfRule type="expression" dxfId="49" priority="1">
      <formula>AND(NOT($C$9=""),$C$9=0)</formula>
    </cfRule>
  </conditionalFormatting>
  <conditionalFormatting sqref="C5:C6">
    <cfRule type="cellIs" dxfId="48" priority="24" operator="equal">
      <formula>0</formula>
    </cfRule>
  </conditionalFormatting>
  <conditionalFormatting sqref="C14:BM15 C16:BN26">
    <cfRule type="expression" dxfId="47" priority="22">
      <formula>NOT($B14="")</formula>
    </cfRule>
  </conditionalFormatting>
  <conditionalFormatting sqref="D11:G11">
    <cfRule type="expression" dxfId="46" priority="14">
      <formula>AND(NOT($C$9=""),$C$9=0)</formula>
    </cfRule>
  </conditionalFormatting>
  <conditionalFormatting sqref="AE14:AE26">
    <cfRule type="expression" dxfId="45" priority="21">
      <formula>NOT(OR($AD14="Calculated/Modeled"))</formula>
    </cfRule>
  </conditionalFormatting>
  <conditionalFormatting sqref="AF14:AF26">
    <cfRule type="expression" dxfId="44" priority="20">
      <formula>NOT($AD14="Measured")</formula>
    </cfRule>
  </conditionalFormatting>
  <conditionalFormatting sqref="AH14:AH26">
    <cfRule type="expression" dxfId="43" priority="19">
      <formula>NOT($AG14="Yes")</formula>
    </cfRule>
  </conditionalFormatting>
  <conditionalFormatting sqref="AJ14:AJ26">
    <cfRule type="expression" dxfId="42" priority="17">
      <formula>NOT($AI14="Yes")</formula>
    </cfRule>
  </conditionalFormatting>
  <conditionalFormatting sqref="AK14:AK26">
    <cfRule type="expression" dxfId="41" priority="16">
      <formula>NOT($AJ14="Other")</formula>
    </cfRule>
  </conditionalFormatting>
  <conditionalFormatting sqref="BN14:BN15">
    <cfRule type="expression" dxfId="40" priority="3">
      <formula>NOT($B14="")</formula>
    </cfRule>
  </conditionalFormatting>
  <conditionalFormatting sqref="BN14:BN26">
    <cfRule type="expression" dxfId="39"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rgb="FFFF0000"/>
  </sheetPr>
  <dimension ref="B1:BO24"/>
  <sheetViews>
    <sheetView topLeftCell="A2"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3" t="s">
        <v>778</v>
      </c>
      <c r="C1" s="143"/>
      <c r="E1" s="38"/>
    </row>
    <row r="2" spans="2:67" ht="18" customHeight="1" x14ac:dyDescent="0.3">
      <c r="B2" s="143"/>
      <c r="C2" s="143"/>
      <c r="E2" s="38"/>
    </row>
    <row r="4" spans="2:67" ht="15.6" x14ac:dyDescent="0.3">
      <c r="B4" s="40" t="s">
        <v>398</v>
      </c>
      <c r="E4" s="94" t="s">
        <v>779</v>
      </c>
      <c r="F4" s="175"/>
      <c r="G4" s="175"/>
    </row>
    <row r="5" spans="2:67" x14ac:dyDescent="0.3">
      <c r="B5" s="103" t="s">
        <v>399</v>
      </c>
      <c r="C5" s="104" t="str">
        <f>Facility!C4</f>
        <v> MPLX LP</v>
      </c>
    </row>
    <row r="6" spans="2:67" x14ac:dyDescent="0.3">
      <c r="B6" s="103" t="s">
        <v>14</v>
      </c>
      <c r="C6" s="104" t="str">
        <f>Facility!C21</f>
        <v>Myer Mountain Compressor Station</v>
      </c>
    </row>
    <row r="7" spans="2:67" x14ac:dyDescent="0.3">
      <c r="B7" s="105"/>
      <c r="C7" s="105"/>
    </row>
    <row r="8" spans="2:67" ht="15.6" x14ac:dyDescent="0.3">
      <c r="B8" s="40" t="s">
        <v>780</v>
      </c>
      <c r="AH8" s="154"/>
    </row>
    <row r="9" spans="2:67" x14ac:dyDescent="0.3">
      <c r="B9" s="152" t="s">
        <v>781</v>
      </c>
      <c r="C9" s="245" t="s">
        <v>518</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519</v>
      </c>
      <c r="AE9" s="288"/>
      <c r="AF9" s="289"/>
      <c r="AG9" s="290" t="s">
        <v>520</v>
      </c>
      <c r="AH9" s="290"/>
      <c r="AI9" s="290"/>
      <c r="AJ9" s="290"/>
      <c r="AK9" s="208" t="s">
        <v>521</v>
      </c>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36" t="s">
        <v>522</v>
      </c>
      <c r="BM9" s="236"/>
      <c r="BN9" s="236"/>
      <c r="BO9" s="236"/>
    </row>
    <row r="10" spans="2:67" ht="61.2" customHeight="1" x14ac:dyDescent="0.3">
      <c r="B10" s="152"/>
      <c r="C10" s="189" t="s">
        <v>532</v>
      </c>
      <c r="D10" s="189" t="s">
        <v>533</v>
      </c>
      <c r="E10" s="189" t="s">
        <v>534</v>
      </c>
      <c r="F10" s="189" t="s">
        <v>535</v>
      </c>
      <c r="G10" s="189" t="s">
        <v>536</v>
      </c>
      <c r="H10" s="189" t="s">
        <v>537</v>
      </c>
      <c r="I10" s="189" t="s">
        <v>538</v>
      </c>
      <c r="J10" s="189" t="s">
        <v>539</v>
      </c>
      <c r="K10" s="189" t="s">
        <v>540</v>
      </c>
      <c r="L10" s="189" t="s">
        <v>541</v>
      </c>
      <c r="M10" s="189" t="s">
        <v>542</v>
      </c>
      <c r="N10" s="189" t="s">
        <v>543</v>
      </c>
      <c r="O10" s="189" t="s">
        <v>678</v>
      </c>
      <c r="P10" s="189" t="s">
        <v>545</v>
      </c>
      <c r="Q10" s="189" t="s">
        <v>546</v>
      </c>
      <c r="R10" s="189" t="s">
        <v>547</v>
      </c>
      <c r="S10" s="189" t="s">
        <v>548</v>
      </c>
      <c r="T10" s="189" t="s">
        <v>549</v>
      </c>
      <c r="U10" s="189" t="s">
        <v>707</v>
      </c>
      <c r="V10" s="189" t="s">
        <v>551</v>
      </c>
      <c r="W10" s="189" t="s">
        <v>552</v>
      </c>
      <c r="X10" s="189" t="s">
        <v>553</v>
      </c>
      <c r="Y10" s="189" t="s">
        <v>554</v>
      </c>
      <c r="Z10" s="189" t="s">
        <v>708</v>
      </c>
      <c r="AA10" s="189" t="s">
        <v>556</v>
      </c>
      <c r="AB10" s="190" t="s">
        <v>557</v>
      </c>
      <c r="AC10" s="190" t="s">
        <v>558</v>
      </c>
      <c r="AD10" s="191" t="s">
        <v>559</v>
      </c>
      <c r="AE10" s="191" t="s">
        <v>560</v>
      </c>
      <c r="AF10" s="191" t="s">
        <v>561</v>
      </c>
      <c r="AG10" s="190" t="s">
        <v>782</v>
      </c>
      <c r="AH10" s="190" t="s">
        <v>783</v>
      </c>
      <c r="AI10" s="191" t="s">
        <v>735</v>
      </c>
      <c r="AJ10" s="191" t="s">
        <v>734</v>
      </c>
      <c r="AK10" s="189" t="s">
        <v>532</v>
      </c>
      <c r="AL10" s="189" t="s">
        <v>533</v>
      </c>
      <c r="AM10" s="189" t="s">
        <v>534</v>
      </c>
      <c r="AN10" s="189" t="s">
        <v>535</v>
      </c>
      <c r="AO10" s="189" t="s">
        <v>536</v>
      </c>
      <c r="AP10" s="189" t="s">
        <v>537</v>
      </c>
      <c r="AQ10" s="189" t="s">
        <v>538</v>
      </c>
      <c r="AR10" s="189" t="s">
        <v>539</v>
      </c>
      <c r="AS10" s="189" t="s">
        <v>540</v>
      </c>
      <c r="AT10" s="189" t="s">
        <v>541</v>
      </c>
      <c r="AU10" s="189" t="s">
        <v>542</v>
      </c>
      <c r="AV10" s="189" t="s">
        <v>543</v>
      </c>
      <c r="AW10" s="189" t="s">
        <v>564</v>
      </c>
      <c r="AX10" s="189" t="s">
        <v>545</v>
      </c>
      <c r="AY10" s="189" t="s">
        <v>546</v>
      </c>
      <c r="AZ10" s="189" t="s">
        <v>547</v>
      </c>
      <c r="BA10" s="189" t="s">
        <v>548</v>
      </c>
      <c r="BB10" s="189" t="s">
        <v>549</v>
      </c>
      <c r="BC10" s="189" t="s">
        <v>707</v>
      </c>
      <c r="BD10" s="189" t="s">
        <v>551</v>
      </c>
      <c r="BE10" s="189" t="s">
        <v>552</v>
      </c>
      <c r="BF10" s="189" t="s">
        <v>553</v>
      </c>
      <c r="BG10" s="189" t="s">
        <v>554</v>
      </c>
      <c r="BH10" s="189" t="s">
        <v>708</v>
      </c>
      <c r="BI10" s="189" t="s">
        <v>556</v>
      </c>
      <c r="BJ10" s="190" t="s">
        <v>557</v>
      </c>
      <c r="BK10" s="190" t="s">
        <v>558</v>
      </c>
      <c r="BL10" s="190" t="s">
        <v>784</v>
      </c>
      <c r="BM10" s="190" t="s">
        <v>785</v>
      </c>
      <c r="BN10" s="190" t="s">
        <v>786</v>
      </c>
      <c r="BO10" s="190" t="s">
        <v>573</v>
      </c>
    </row>
    <row r="11" spans="2:67" s="10" customFormat="1" x14ac:dyDescent="0.3">
      <c r="B11" s="216"/>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16"/>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16"/>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16"/>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16"/>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16"/>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16"/>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16"/>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16"/>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16"/>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16"/>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16"/>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16"/>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eCZn9gA8UdkSzfOpN0Ckjz1omMgLRbM/CZ4kAxRUD1zKzGI06SR+h0XPTXqFmRcRSuUiG3kGgkrKeae5bdGf1Q==" saltValue="HgyP3HDj9YNc79CreHi6x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8" priority="13">
      <formula>LEN(TRIM(B11))&gt;0</formula>
    </cfRule>
  </conditionalFormatting>
  <conditionalFormatting sqref="C5:C6">
    <cfRule type="cellIs" dxfId="37" priority="14" operator="equal">
      <formula>0</formula>
    </cfRule>
  </conditionalFormatting>
  <conditionalFormatting sqref="C11:BO23">
    <cfRule type="expression" dxfId="36" priority="12">
      <formula>NOT($B11="")</formula>
    </cfRule>
  </conditionalFormatting>
  <conditionalFormatting sqref="AE11:AE23">
    <cfRule type="expression" dxfId="34" priority="11">
      <formula>NOT(OR($AD11="Calculated/Modeled"))</formula>
    </cfRule>
  </conditionalFormatting>
  <conditionalFormatting sqref="AF11:AF23">
    <cfRule type="expression" dxfId="33" priority="10">
      <formula>NOT($AD11="Measured")</formula>
    </cfRule>
  </conditionalFormatting>
  <conditionalFormatting sqref="AH11:AH23">
    <cfRule type="expression" dxfId="32" priority="9">
      <formula>NOT($AG11="Yes")</formula>
    </cfRule>
  </conditionalFormatting>
  <conditionalFormatting sqref="AJ11:AJ23">
    <cfRule type="expression" dxfId="31" priority="8">
      <formula>NOT($AI11="Yes")</formula>
    </cfRule>
  </conditionalFormatting>
  <conditionalFormatting sqref="BO11:BO23">
    <cfRule type="expression" dxfId="30"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76" workbookViewId="0">
      <selection activeCell="A83" sqref="A83:XFD83"/>
    </sheetView>
  </sheetViews>
  <sheetFormatPr defaultColWidth="9.21875" defaultRowHeight="14.4" x14ac:dyDescent="0.3"/>
  <cols>
    <col min="1" max="1" width="3" style="36" customWidth="1"/>
    <col min="2" max="2" width="49" style="120" customWidth="1"/>
    <col min="3" max="3" width="33" style="120" customWidth="1"/>
    <col min="4" max="4" width="34.44140625" style="120" bestFit="1" customWidth="1"/>
    <col min="5" max="9" width="24.77734375" style="120" customWidth="1"/>
    <col min="10" max="134" width="9.21875" style="36"/>
    <col min="135" max="16384" width="9.21875" style="120"/>
  </cols>
  <sheetData>
    <row r="1" spans="2:135" s="36" customFormat="1" ht="18" customHeight="1" x14ac:dyDescent="0.35">
      <c r="B1" s="37" t="s">
        <v>787</v>
      </c>
      <c r="D1" s="38"/>
    </row>
    <row r="2" spans="2:135" s="36" customFormat="1" ht="18" customHeight="1" x14ac:dyDescent="0.35">
      <c r="B2" s="292"/>
      <c r="D2" s="38"/>
    </row>
    <row r="3" spans="2:135" s="36" customFormat="1" x14ac:dyDescent="0.3"/>
    <row r="4" spans="2:135" s="36" customFormat="1" ht="15.6" x14ac:dyDescent="0.3">
      <c r="B4" s="40" t="s">
        <v>398</v>
      </c>
    </row>
    <row r="5" spans="2:135" x14ac:dyDescent="0.3">
      <c r="B5" s="103" t="s">
        <v>399</v>
      </c>
      <c r="C5" s="104" t="str">
        <f>Facility!C4</f>
        <v> MPLX LP</v>
      </c>
      <c r="D5" s="36"/>
      <c r="E5" s="36"/>
      <c r="F5" s="36"/>
      <c r="G5" s="36"/>
      <c r="H5" s="36"/>
      <c r="I5" s="36"/>
    </row>
    <row r="6" spans="2:135" x14ac:dyDescent="0.3">
      <c r="B6" s="103" t="s">
        <v>14</v>
      </c>
      <c r="C6" s="104" t="str">
        <f>Facility!C21</f>
        <v>Myer Mountain Compressor Station</v>
      </c>
      <c r="D6" s="36"/>
      <c r="E6" s="36"/>
      <c r="F6" s="36"/>
      <c r="G6" s="36"/>
      <c r="H6" s="36"/>
      <c r="I6" s="36"/>
    </row>
    <row r="7" spans="2:135" s="36" customFormat="1" x14ac:dyDescent="0.3"/>
    <row r="8" spans="2:135" s="36" customFormat="1" ht="15.6" x14ac:dyDescent="0.3">
      <c r="B8" s="40" t="s">
        <v>788</v>
      </c>
    </row>
    <row r="9" spans="2:135" ht="28.8" x14ac:dyDescent="0.3">
      <c r="B9" s="293" t="s">
        <v>789</v>
      </c>
      <c r="C9" s="294" t="s">
        <v>357</v>
      </c>
      <c r="D9" s="36"/>
      <c r="E9" s="295" t="s">
        <v>517</v>
      </c>
      <c r="F9" s="36"/>
      <c r="G9" s="36"/>
      <c r="H9" s="36"/>
      <c r="I9" s="36"/>
      <c r="EE9" s="36"/>
    </row>
    <row r="10" spans="2:135" s="36" customFormat="1" x14ac:dyDescent="0.3">
      <c r="F10" s="172"/>
    </row>
    <row r="11" spans="2:135" s="36" customFormat="1" ht="15.6" x14ac:dyDescent="0.3">
      <c r="B11" s="40" t="s">
        <v>790</v>
      </c>
      <c r="D11" s="40"/>
    </row>
    <row r="12" spans="2:135" s="36" customFormat="1" x14ac:dyDescent="0.3">
      <c r="B12" s="36" t="s">
        <v>791</v>
      </c>
    </row>
    <row r="13" spans="2:135" ht="28.8" x14ac:dyDescent="0.3">
      <c r="B13" s="126" t="s">
        <v>792</v>
      </c>
      <c r="C13" s="126" t="s">
        <v>793</v>
      </c>
      <c r="D13" s="126" t="s">
        <v>794</v>
      </c>
      <c r="E13" s="296"/>
      <c r="F13" s="36"/>
      <c r="G13" s="36"/>
      <c r="H13" s="36"/>
      <c r="I13" s="36"/>
    </row>
    <row r="14" spans="2:135" x14ac:dyDescent="0.3">
      <c r="B14" s="297" t="s">
        <v>795</v>
      </c>
      <c r="C14" s="298">
        <v>107</v>
      </c>
      <c r="D14" s="298" t="s">
        <v>345</v>
      </c>
      <c r="E14" s="36"/>
      <c r="F14" s="36"/>
      <c r="G14" s="36"/>
      <c r="H14" s="36"/>
      <c r="I14" s="36"/>
    </row>
    <row r="15" spans="2:135" x14ac:dyDescent="0.3">
      <c r="B15" s="297" t="s">
        <v>796</v>
      </c>
      <c r="C15" s="298">
        <v>0</v>
      </c>
      <c r="D15" s="298" t="s">
        <v>345</v>
      </c>
      <c r="E15" s="36"/>
      <c r="F15" s="36"/>
      <c r="G15" s="36"/>
      <c r="H15" s="36"/>
      <c r="I15" s="36"/>
    </row>
    <row r="16" spans="2:135" x14ac:dyDescent="0.3">
      <c r="B16" s="297" t="s">
        <v>797</v>
      </c>
      <c r="C16" s="298">
        <v>0</v>
      </c>
      <c r="D16" s="298" t="s">
        <v>345</v>
      </c>
      <c r="E16" s="36"/>
      <c r="F16" s="36"/>
      <c r="G16" s="36"/>
      <c r="H16" s="36"/>
      <c r="I16" s="36"/>
    </row>
    <row r="17" spans="2:9" ht="28.8" x14ac:dyDescent="0.3">
      <c r="B17" s="297" t="s">
        <v>798</v>
      </c>
      <c r="C17" s="298">
        <v>6</v>
      </c>
      <c r="D17" s="298" t="s">
        <v>345</v>
      </c>
      <c r="E17" s="36"/>
      <c r="F17" s="36"/>
      <c r="G17" s="36"/>
      <c r="H17" s="36"/>
      <c r="I17" s="36"/>
    </row>
    <row r="18" spans="2:9" ht="28.8" x14ac:dyDescent="0.3">
      <c r="B18" s="297" t="s">
        <v>799</v>
      </c>
      <c r="C18" s="298">
        <v>0</v>
      </c>
      <c r="D18" s="298" t="s">
        <v>345</v>
      </c>
      <c r="E18" s="36"/>
      <c r="F18" s="36"/>
      <c r="G18" s="36"/>
      <c r="H18" s="36"/>
      <c r="I18" s="36"/>
    </row>
    <row r="19" spans="2:9" ht="28.8" x14ac:dyDescent="0.3">
      <c r="B19" s="297" t="s">
        <v>800</v>
      </c>
      <c r="C19" s="298">
        <v>16</v>
      </c>
      <c r="D19" s="298" t="s">
        <v>345</v>
      </c>
      <c r="E19" s="36"/>
      <c r="F19" s="36"/>
      <c r="G19" s="36"/>
      <c r="H19" s="36"/>
      <c r="I19" s="36"/>
    </row>
    <row r="20" spans="2:9" ht="28.8" x14ac:dyDescent="0.3">
      <c r="B20" s="297" t="s">
        <v>801</v>
      </c>
      <c r="C20" s="298">
        <v>0</v>
      </c>
      <c r="D20" s="298" t="s">
        <v>345</v>
      </c>
      <c r="E20" s="36"/>
      <c r="F20" s="36"/>
      <c r="G20" s="36"/>
      <c r="H20" s="36"/>
      <c r="I20" s="36"/>
    </row>
    <row r="21" spans="2:9" ht="28.8" x14ac:dyDescent="0.3">
      <c r="B21" s="297" t="s">
        <v>802</v>
      </c>
      <c r="C21" s="298">
        <v>4</v>
      </c>
      <c r="D21" s="298" t="s">
        <v>345</v>
      </c>
      <c r="E21" s="36"/>
      <c r="F21" s="36"/>
      <c r="G21" s="36"/>
      <c r="H21" s="36"/>
      <c r="I21" s="36"/>
    </row>
    <row r="22" spans="2:9" ht="28.8" x14ac:dyDescent="0.3">
      <c r="B22" s="297" t="s">
        <v>803</v>
      </c>
      <c r="C22" s="298">
        <v>0</v>
      </c>
      <c r="D22" s="298" t="s">
        <v>345</v>
      </c>
      <c r="E22" s="36"/>
      <c r="F22" s="36"/>
      <c r="G22" s="36"/>
      <c r="H22" s="36"/>
      <c r="I22" s="36"/>
    </row>
    <row r="23" spans="2:9" s="36" customFormat="1" x14ac:dyDescent="0.3"/>
    <row r="24" spans="2:9" s="36" customFormat="1" x14ac:dyDescent="0.3">
      <c r="D24" s="299" t="s">
        <v>804</v>
      </c>
    </row>
    <row r="25" spans="2:9" x14ac:dyDescent="0.3">
      <c r="B25" s="300" t="s">
        <v>805</v>
      </c>
      <c r="C25" s="298" t="s">
        <v>345</v>
      </c>
      <c r="D25" s="301"/>
      <c r="E25" s="36"/>
      <c r="F25" s="36"/>
      <c r="G25" s="36"/>
      <c r="H25" s="36"/>
      <c r="I25" s="36"/>
    </row>
    <row r="26" spans="2:9" x14ac:dyDescent="0.3">
      <c r="B26" s="300" t="s">
        <v>806</v>
      </c>
      <c r="C26" s="298" t="s">
        <v>357</v>
      </c>
      <c r="D26" s="298" t="s">
        <v>807</v>
      </c>
      <c r="E26" s="36"/>
      <c r="F26" s="36"/>
      <c r="G26" s="36"/>
      <c r="H26" s="36"/>
      <c r="I26" s="36"/>
    </row>
    <row r="27" spans="2:9" s="36" customFormat="1" x14ac:dyDescent="0.3"/>
    <row r="28" spans="2:9" s="36" customFormat="1" x14ac:dyDescent="0.3"/>
    <row r="29" spans="2:9" s="36" customFormat="1" ht="15.6" x14ac:dyDescent="0.3">
      <c r="B29" s="40" t="s">
        <v>808</v>
      </c>
      <c r="D29" s="299" t="s">
        <v>809</v>
      </c>
    </row>
    <row r="30" spans="2:9" ht="28.8" x14ac:dyDescent="0.3">
      <c r="B30" s="297" t="s">
        <v>810</v>
      </c>
      <c r="C30" s="302" t="s">
        <v>811</v>
      </c>
      <c r="D30" s="68" t="s">
        <v>403</v>
      </c>
      <c r="E30" s="36"/>
      <c r="F30" s="36"/>
      <c r="G30" s="36"/>
      <c r="H30" s="36"/>
      <c r="I30" s="36"/>
    </row>
    <row r="31" spans="2:9" ht="28.8" x14ac:dyDescent="0.3">
      <c r="B31" s="297" t="s">
        <v>812</v>
      </c>
      <c r="C31" s="302" t="s">
        <v>811</v>
      </c>
      <c r="D31" s="68" t="s">
        <v>403</v>
      </c>
      <c r="E31" s="36"/>
      <c r="F31" s="36"/>
      <c r="G31" s="36"/>
      <c r="H31" s="36"/>
      <c r="I31" s="36"/>
    </row>
    <row r="32" spans="2:9" ht="43.2" x14ac:dyDescent="0.3">
      <c r="B32" s="297" t="s">
        <v>813</v>
      </c>
      <c r="C32" s="302" t="s">
        <v>814</v>
      </c>
      <c r="D32" s="70"/>
      <c r="E32" s="36"/>
      <c r="F32" s="36"/>
      <c r="G32" s="36"/>
      <c r="H32" s="36"/>
      <c r="I32" s="36"/>
    </row>
    <row r="33" spans="2:9" ht="28.8" x14ac:dyDescent="0.3">
      <c r="B33" s="297" t="s">
        <v>815</v>
      </c>
      <c r="C33" s="294">
        <v>0</v>
      </c>
      <c r="D33" s="10"/>
      <c r="E33" s="36"/>
      <c r="F33" s="36"/>
      <c r="G33" s="36"/>
      <c r="H33" s="36"/>
      <c r="I33" s="36"/>
    </row>
    <row r="34" spans="2:9" ht="28.8" x14ac:dyDescent="0.3">
      <c r="B34" s="297" t="s">
        <v>816</v>
      </c>
      <c r="C34" s="294">
        <v>30</v>
      </c>
      <c r="D34" s="303" t="s">
        <v>809</v>
      </c>
      <c r="E34" s="36"/>
      <c r="F34" s="36"/>
      <c r="G34" s="36"/>
      <c r="H34" s="36"/>
      <c r="I34" s="36"/>
    </row>
    <row r="35" spans="2:9" ht="28.8" x14ac:dyDescent="0.3">
      <c r="B35" s="297" t="s">
        <v>817</v>
      </c>
      <c r="C35" s="294" t="s">
        <v>599</v>
      </c>
      <c r="D35" s="242" t="s">
        <v>818</v>
      </c>
      <c r="E35" s="36"/>
      <c r="F35" s="36"/>
      <c r="G35" s="36"/>
      <c r="H35" s="36"/>
      <c r="I35" s="36"/>
    </row>
    <row r="36" spans="2:9" ht="43.2" x14ac:dyDescent="0.3">
      <c r="B36" s="297" t="s">
        <v>819</v>
      </c>
      <c r="C36" s="294" t="s">
        <v>345</v>
      </c>
      <c r="D36" s="10"/>
      <c r="E36" s="36"/>
      <c r="F36" s="36"/>
      <c r="G36" s="36"/>
      <c r="H36" s="36"/>
      <c r="I36" s="36"/>
    </row>
    <row r="37" spans="2:9" ht="28.8" x14ac:dyDescent="0.3">
      <c r="B37" s="304" t="s">
        <v>820</v>
      </c>
      <c r="C37" s="305" t="s">
        <v>345</v>
      </c>
      <c r="D37" s="10"/>
      <c r="E37" s="36"/>
      <c r="F37" s="36"/>
      <c r="G37" s="36"/>
      <c r="H37" s="36"/>
      <c r="I37" s="36"/>
    </row>
    <row r="38" spans="2:9" ht="28.8" x14ac:dyDescent="0.3">
      <c r="B38" s="306" t="s">
        <v>821</v>
      </c>
      <c r="C38" s="294"/>
      <c r="D38" s="10"/>
      <c r="E38" s="36"/>
      <c r="F38" s="36"/>
      <c r="G38" s="36"/>
      <c r="H38" s="36"/>
      <c r="I38" s="36"/>
    </row>
    <row r="39" spans="2:9" ht="28.8" x14ac:dyDescent="0.3">
      <c r="B39" s="306" t="s">
        <v>822</v>
      </c>
      <c r="C39" s="294"/>
      <c r="D39" s="10"/>
      <c r="E39" s="36"/>
      <c r="F39" s="36"/>
      <c r="G39" s="36"/>
      <c r="H39" s="36"/>
      <c r="I39" s="36"/>
    </row>
    <row r="40" spans="2:9" ht="28.8" x14ac:dyDescent="0.3">
      <c r="B40" s="306" t="s">
        <v>823</v>
      </c>
      <c r="C40" s="294"/>
      <c r="D40" s="307" t="s">
        <v>824</v>
      </c>
      <c r="E40" s="307"/>
      <c r="F40" s="307"/>
      <c r="G40" s="307"/>
      <c r="H40" s="307"/>
      <c r="I40" s="307"/>
    </row>
    <row r="41" spans="2:9" ht="43.2" x14ac:dyDescent="0.3">
      <c r="B41" s="306" t="s">
        <v>825</v>
      </c>
      <c r="C41" s="294"/>
      <c r="D41" s="308" t="s">
        <v>826</v>
      </c>
      <c r="E41" s="308" t="s">
        <v>827</v>
      </c>
      <c r="F41" s="308" t="s">
        <v>828</v>
      </c>
      <c r="G41" s="308" t="s">
        <v>829</v>
      </c>
      <c r="H41" s="308" t="s">
        <v>830</v>
      </c>
      <c r="I41" s="308" t="s">
        <v>831</v>
      </c>
    </row>
    <row r="42" spans="2:9" x14ac:dyDescent="0.3">
      <c r="B42" s="304" t="s">
        <v>832</v>
      </c>
      <c r="C42" s="294" t="s">
        <v>345</v>
      </c>
      <c r="D42" s="298"/>
      <c r="E42" s="298"/>
      <c r="F42" s="298"/>
      <c r="G42" s="298"/>
      <c r="H42" s="298"/>
      <c r="I42" s="298"/>
    </row>
    <row r="43" spans="2:9" x14ac:dyDescent="0.3">
      <c r="B43" s="304" t="s">
        <v>833</v>
      </c>
      <c r="C43" s="294" t="s">
        <v>345</v>
      </c>
      <c r="D43" s="298"/>
      <c r="E43" s="298"/>
      <c r="F43" s="298"/>
      <c r="G43" s="298"/>
      <c r="H43" s="298"/>
      <c r="I43" s="298"/>
    </row>
    <row r="44" spans="2:9" s="36" customFormat="1" x14ac:dyDescent="0.3"/>
    <row r="45" spans="2:9" s="36" customFormat="1" x14ac:dyDescent="0.3"/>
    <row r="46" spans="2:9" s="36" customFormat="1" ht="15.6" customHeight="1" x14ac:dyDescent="0.3">
      <c r="B46" s="309" t="s">
        <v>834</v>
      </c>
      <c r="C46" s="309"/>
      <c r="D46" s="309"/>
      <c r="E46" s="309"/>
      <c r="F46" s="309"/>
    </row>
    <row r="47" spans="2:9" s="36" customFormat="1" x14ac:dyDescent="0.3">
      <c r="B47" s="310" t="s">
        <v>835</v>
      </c>
      <c r="C47" s="311"/>
      <c r="D47" s="311"/>
      <c r="E47" s="311"/>
      <c r="F47" s="311"/>
    </row>
    <row r="48" spans="2:9" ht="72" x14ac:dyDescent="0.3">
      <c r="B48" s="126" t="s">
        <v>836</v>
      </c>
      <c r="C48" s="126" t="s">
        <v>837</v>
      </c>
      <c r="D48" s="126" t="s">
        <v>838</v>
      </c>
      <c r="E48" s="126" t="s">
        <v>839</v>
      </c>
      <c r="F48" s="126" t="s">
        <v>840</v>
      </c>
      <c r="G48" s="126" t="s">
        <v>841</v>
      </c>
      <c r="H48" s="36"/>
      <c r="I48" s="36"/>
    </row>
    <row r="49" spans="2:9" x14ac:dyDescent="0.3">
      <c r="B49" s="70" t="s">
        <v>842</v>
      </c>
      <c r="C49" s="70" t="s">
        <v>843</v>
      </c>
      <c r="D49" s="70" t="s">
        <v>403</v>
      </c>
      <c r="E49" s="70">
        <v>0.108</v>
      </c>
      <c r="F49" s="70">
        <v>1</v>
      </c>
      <c r="G49" s="70">
        <v>90</v>
      </c>
      <c r="H49" s="36"/>
      <c r="I49" s="36"/>
    </row>
    <row r="50" spans="2:9" x14ac:dyDescent="0.3">
      <c r="B50" s="70" t="s">
        <v>844</v>
      </c>
      <c r="C50" s="70" t="s">
        <v>843</v>
      </c>
      <c r="D50" s="70" t="s">
        <v>403</v>
      </c>
      <c r="E50" s="70">
        <v>4.1000000000000003E-3</v>
      </c>
      <c r="F50" s="70">
        <v>1</v>
      </c>
      <c r="G50" s="70">
        <v>90</v>
      </c>
      <c r="H50" s="36"/>
      <c r="I50" s="36"/>
    </row>
    <row r="51" spans="2:9" x14ac:dyDescent="0.3">
      <c r="B51" s="70" t="s">
        <v>845</v>
      </c>
      <c r="C51" s="70" t="s">
        <v>843</v>
      </c>
      <c r="D51" s="70" t="s">
        <v>403</v>
      </c>
      <c r="E51" s="70">
        <v>4.1000000000000003E-3</v>
      </c>
      <c r="F51" s="70">
        <v>1</v>
      </c>
      <c r="G51" s="70">
        <v>90</v>
      </c>
      <c r="H51" s="36"/>
      <c r="I51" s="36"/>
    </row>
    <row r="52" spans="2:9" x14ac:dyDescent="0.3">
      <c r="B52" s="70" t="s">
        <v>846</v>
      </c>
      <c r="C52" s="70" t="s">
        <v>843</v>
      </c>
      <c r="D52" s="70" t="s">
        <v>403</v>
      </c>
      <c r="E52" s="70">
        <v>4.1000000000000003E-3</v>
      </c>
      <c r="F52" s="70">
        <v>1</v>
      </c>
      <c r="G52" s="70">
        <v>90</v>
      </c>
      <c r="H52" s="36"/>
      <c r="I52" s="36"/>
    </row>
    <row r="53" spans="2:9" x14ac:dyDescent="0.3">
      <c r="B53" s="70" t="s">
        <v>847</v>
      </c>
      <c r="C53" s="70" t="s">
        <v>843</v>
      </c>
      <c r="D53" s="70" t="s">
        <v>403</v>
      </c>
      <c r="E53" s="70">
        <v>4.1000000000000003E-3</v>
      </c>
      <c r="F53" s="70">
        <v>1</v>
      </c>
      <c r="G53" s="70">
        <v>90</v>
      </c>
      <c r="H53" s="36"/>
      <c r="I53" s="36"/>
    </row>
    <row r="54" spans="2:9" x14ac:dyDescent="0.3">
      <c r="B54" s="70" t="s">
        <v>848</v>
      </c>
      <c r="C54" s="70" t="s">
        <v>843</v>
      </c>
      <c r="D54" s="70" t="s">
        <v>403</v>
      </c>
      <c r="E54" s="70">
        <v>0.108</v>
      </c>
      <c r="F54" s="70">
        <v>1</v>
      </c>
      <c r="G54" s="70">
        <v>90</v>
      </c>
      <c r="H54" s="36"/>
      <c r="I54" s="36"/>
    </row>
    <row r="55" spans="2:9" x14ac:dyDescent="0.3">
      <c r="B55" s="70" t="s">
        <v>849</v>
      </c>
      <c r="C55" s="70" t="s">
        <v>843</v>
      </c>
      <c r="D55" s="70" t="s">
        <v>403</v>
      </c>
      <c r="E55" s="70">
        <v>4.1000000000000003E-3</v>
      </c>
      <c r="F55" s="70">
        <v>1</v>
      </c>
      <c r="G55" s="70">
        <v>90</v>
      </c>
      <c r="H55" s="36"/>
      <c r="I55" s="36"/>
    </row>
    <row r="56" spans="2:9" x14ac:dyDescent="0.3">
      <c r="B56" s="70" t="s">
        <v>850</v>
      </c>
      <c r="C56" s="70" t="s">
        <v>843</v>
      </c>
      <c r="D56" s="70" t="s">
        <v>403</v>
      </c>
      <c r="E56" s="70">
        <v>4.1000000000000003E-3</v>
      </c>
      <c r="F56" s="70">
        <v>1</v>
      </c>
      <c r="G56" s="70">
        <v>90</v>
      </c>
      <c r="H56" s="36"/>
      <c r="I56" s="36"/>
    </row>
    <row r="57" spans="2:9" x14ac:dyDescent="0.3">
      <c r="B57" s="70" t="s">
        <v>851</v>
      </c>
      <c r="C57" s="70" t="s">
        <v>843</v>
      </c>
      <c r="D57" s="70" t="s">
        <v>403</v>
      </c>
      <c r="E57" s="70">
        <v>4.1000000000000003E-3</v>
      </c>
      <c r="F57" s="70">
        <v>1</v>
      </c>
      <c r="G57" s="70">
        <v>90</v>
      </c>
      <c r="H57" s="36"/>
      <c r="I57" s="36"/>
    </row>
    <row r="58" spans="2:9" x14ac:dyDescent="0.3">
      <c r="B58" s="70" t="s">
        <v>852</v>
      </c>
      <c r="C58" s="70" t="s">
        <v>843</v>
      </c>
      <c r="D58" s="70"/>
      <c r="E58" s="70">
        <v>0.108</v>
      </c>
      <c r="F58" s="70">
        <v>156</v>
      </c>
      <c r="G58" s="70">
        <v>90</v>
      </c>
      <c r="H58" s="36"/>
      <c r="I58" s="36"/>
    </row>
    <row r="59" spans="2:9" x14ac:dyDescent="0.3">
      <c r="B59" s="70" t="s">
        <v>852</v>
      </c>
      <c r="C59" s="70" t="s">
        <v>843</v>
      </c>
      <c r="D59" s="70"/>
      <c r="E59" s="70">
        <v>0.108</v>
      </c>
      <c r="F59" s="70">
        <v>156</v>
      </c>
      <c r="G59" s="70">
        <v>90</v>
      </c>
      <c r="H59" s="36"/>
      <c r="I59" s="36"/>
    </row>
    <row r="60" spans="2:9" x14ac:dyDescent="0.3">
      <c r="B60" s="70" t="s">
        <v>853</v>
      </c>
      <c r="C60" s="70" t="s">
        <v>843</v>
      </c>
      <c r="D60" s="70"/>
      <c r="E60" s="70">
        <v>0.108</v>
      </c>
      <c r="F60" s="70">
        <v>365</v>
      </c>
      <c r="G60" s="70">
        <v>90</v>
      </c>
      <c r="H60" s="36"/>
      <c r="I60" s="36"/>
    </row>
    <row r="61" spans="2:9" x14ac:dyDescent="0.3">
      <c r="B61" s="70" t="s">
        <v>853</v>
      </c>
      <c r="C61" s="70" t="s">
        <v>843</v>
      </c>
      <c r="D61" s="70"/>
      <c r="E61" s="70">
        <v>0.108</v>
      </c>
      <c r="F61" s="70">
        <v>365</v>
      </c>
      <c r="G61" s="70">
        <v>90</v>
      </c>
      <c r="H61" s="36"/>
      <c r="I61" s="36"/>
    </row>
    <row r="62" spans="2:9" x14ac:dyDescent="0.3">
      <c r="B62" s="70" t="s">
        <v>854</v>
      </c>
      <c r="C62" s="70" t="s">
        <v>843</v>
      </c>
      <c r="D62" s="70"/>
      <c r="E62" s="70">
        <v>0.108</v>
      </c>
      <c r="F62" s="70">
        <v>5</v>
      </c>
      <c r="G62" s="70">
        <v>90</v>
      </c>
      <c r="H62" s="36"/>
      <c r="I62" s="36"/>
    </row>
    <row r="63" spans="2:9" x14ac:dyDescent="0.3">
      <c r="B63" s="70" t="s">
        <v>854</v>
      </c>
      <c r="C63" s="70" t="s">
        <v>843</v>
      </c>
      <c r="D63" s="70"/>
      <c r="E63" s="70">
        <v>0.108</v>
      </c>
      <c r="F63" s="70">
        <v>5</v>
      </c>
      <c r="G63" s="70">
        <v>90</v>
      </c>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855</v>
      </c>
      <c r="C80" s="94" t="s">
        <v>729</v>
      </c>
      <c r="D80" s="175"/>
      <c r="F80" s="312"/>
      <c r="G80" s="312"/>
      <c r="H80" s="312"/>
      <c r="I80" s="312"/>
      <c r="J80" s="312"/>
    </row>
    <row r="81" spans="2:9" s="36" customFormat="1" x14ac:dyDescent="0.3">
      <c r="B81" s="36" t="s">
        <v>856</v>
      </c>
    </row>
    <row r="82" spans="2:9" ht="57.6" x14ac:dyDescent="0.3">
      <c r="B82" s="126" t="s">
        <v>857</v>
      </c>
      <c r="C82" s="126" t="s">
        <v>858</v>
      </c>
      <c r="D82" s="126" t="s">
        <v>838</v>
      </c>
      <c r="E82" s="126" t="s">
        <v>859</v>
      </c>
      <c r="F82" s="126" t="s">
        <v>860</v>
      </c>
      <c r="G82" s="126" t="s">
        <v>861</v>
      </c>
      <c r="H82" s="126" t="s">
        <v>862</v>
      </c>
      <c r="I82" s="36"/>
    </row>
    <row r="83" spans="2:9" x14ac:dyDescent="0.3">
      <c r="B83" s="70"/>
      <c r="C83" s="70"/>
      <c r="D83" s="70"/>
      <c r="E83" s="70"/>
      <c r="F83" s="70"/>
      <c r="G83" s="70"/>
      <c r="H83" s="313"/>
      <c r="I83" s="36"/>
    </row>
    <row r="84" spans="2:9" x14ac:dyDescent="0.3">
      <c r="B84" s="70"/>
      <c r="C84" s="70"/>
      <c r="D84" s="70"/>
      <c r="E84" s="70"/>
      <c r="F84" s="70"/>
      <c r="G84" s="70"/>
      <c r="H84" s="313"/>
      <c r="I84" s="36"/>
    </row>
    <row r="85" spans="2:9" x14ac:dyDescent="0.3">
      <c r="B85" s="70"/>
      <c r="C85" s="70"/>
      <c r="D85" s="70"/>
      <c r="E85" s="70"/>
      <c r="F85" s="70"/>
      <c r="G85" s="70"/>
      <c r="H85" s="313"/>
      <c r="I85" s="36"/>
    </row>
    <row r="86" spans="2:9" x14ac:dyDescent="0.3">
      <c r="B86" s="70"/>
      <c r="C86" s="70"/>
      <c r="D86" s="70"/>
      <c r="E86" s="70"/>
      <c r="F86" s="70"/>
      <c r="G86" s="70"/>
      <c r="H86" s="313"/>
      <c r="I86" s="36"/>
    </row>
    <row r="87" spans="2:9" x14ac:dyDescent="0.3">
      <c r="B87" s="70"/>
      <c r="C87" s="70"/>
      <c r="D87" s="70"/>
      <c r="E87" s="70"/>
      <c r="F87" s="70"/>
      <c r="G87" s="70"/>
      <c r="H87" s="313"/>
      <c r="I87" s="36"/>
    </row>
    <row r="88" spans="2:9" x14ac:dyDescent="0.3">
      <c r="B88" s="70"/>
      <c r="C88" s="70"/>
      <c r="D88" s="70"/>
      <c r="E88" s="70"/>
      <c r="F88" s="70"/>
      <c r="G88" s="70"/>
      <c r="H88" s="313"/>
      <c r="I88" s="36"/>
    </row>
    <row r="89" spans="2:9" x14ac:dyDescent="0.3">
      <c r="B89" s="70"/>
      <c r="C89" s="70"/>
      <c r="D89" s="70"/>
      <c r="E89" s="70"/>
      <c r="F89" s="70"/>
      <c r="G89" s="70"/>
      <c r="H89" s="313"/>
      <c r="I89" s="36"/>
    </row>
    <row r="90" spans="2:9" x14ac:dyDescent="0.3">
      <c r="B90" s="70"/>
      <c r="C90" s="70"/>
      <c r="D90" s="70"/>
      <c r="E90" s="70"/>
      <c r="F90" s="70"/>
      <c r="G90" s="70"/>
      <c r="H90" s="313"/>
      <c r="I90" s="36"/>
    </row>
    <row r="91" spans="2:9" x14ac:dyDescent="0.3">
      <c r="B91" s="70"/>
      <c r="C91" s="70"/>
      <c r="D91" s="70"/>
      <c r="E91" s="70"/>
      <c r="F91" s="70"/>
      <c r="G91" s="70"/>
      <c r="H91" s="313"/>
      <c r="I91" s="36"/>
    </row>
    <row r="92" spans="2:9" x14ac:dyDescent="0.3">
      <c r="B92" s="70"/>
      <c r="C92" s="70"/>
      <c r="D92" s="70"/>
      <c r="E92" s="70"/>
      <c r="F92" s="70"/>
      <c r="G92" s="70"/>
      <c r="H92" s="313"/>
      <c r="I92" s="36"/>
    </row>
    <row r="93" spans="2:9" x14ac:dyDescent="0.3">
      <c r="B93" s="70"/>
      <c r="C93" s="70"/>
      <c r="D93" s="70"/>
      <c r="E93" s="70"/>
      <c r="F93" s="70"/>
      <c r="G93" s="70"/>
      <c r="H93" s="313"/>
      <c r="I93" s="36"/>
    </row>
    <row r="94" spans="2:9" x14ac:dyDescent="0.3">
      <c r="B94" s="70"/>
      <c r="C94" s="70"/>
      <c r="D94" s="70"/>
      <c r="E94" s="70"/>
      <c r="F94" s="70"/>
      <c r="G94" s="70"/>
      <c r="H94" s="313"/>
      <c r="I94" s="36"/>
    </row>
    <row r="95" spans="2:9" x14ac:dyDescent="0.3">
      <c r="B95" s="70"/>
      <c r="C95" s="70"/>
      <c r="D95" s="70"/>
      <c r="E95" s="70"/>
      <c r="F95" s="70"/>
      <c r="G95" s="70"/>
      <c r="H95" s="313"/>
      <c r="I95" s="36"/>
    </row>
    <row r="96" spans="2:9" x14ac:dyDescent="0.3">
      <c r="B96" s="70"/>
      <c r="C96" s="70"/>
      <c r="D96" s="70"/>
      <c r="E96" s="70"/>
      <c r="F96" s="70"/>
      <c r="G96" s="70"/>
      <c r="H96" s="313"/>
      <c r="I96" s="36"/>
    </row>
    <row r="97" spans="2:9" x14ac:dyDescent="0.3">
      <c r="B97" s="70"/>
      <c r="C97" s="70"/>
      <c r="D97" s="70"/>
      <c r="E97" s="70"/>
      <c r="F97" s="70"/>
      <c r="G97" s="70"/>
      <c r="H97" s="313"/>
      <c r="I97" s="36"/>
    </row>
    <row r="98" spans="2:9" x14ac:dyDescent="0.3">
      <c r="B98" s="70"/>
      <c r="C98" s="70"/>
      <c r="D98" s="70"/>
      <c r="E98" s="70"/>
      <c r="F98" s="70"/>
      <c r="G98" s="70"/>
      <c r="H98" s="313"/>
      <c r="I98" s="36"/>
    </row>
    <row r="99" spans="2:9" x14ac:dyDescent="0.3">
      <c r="B99" s="70"/>
      <c r="C99" s="70"/>
      <c r="D99" s="70"/>
      <c r="E99" s="70"/>
      <c r="F99" s="70"/>
      <c r="G99" s="70"/>
      <c r="H99" s="313"/>
      <c r="I99" s="36"/>
    </row>
    <row r="100" spans="2:9" x14ac:dyDescent="0.3">
      <c r="B100" s="70"/>
      <c r="C100" s="70"/>
      <c r="D100" s="70"/>
      <c r="E100" s="70"/>
      <c r="F100" s="70"/>
      <c r="G100" s="70"/>
      <c r="H100" s="313"/>
      <c r="I100" s="36"/>
    </row>
    <row r="101" spans="2:9" x14ac:dyDescent="0.3">
      <c r="B101" s="70"/>
      <c r="C101" s="70"/>
      <c r="D101" s="70"/>
      <c r="E101" s="70"/>
      <c r="F101" s="70"/>
      <c r="G101" s="70"/>
      <c r="H101" s="313"/>
      <c r="I101" s="36"/>
    </row>
    <row r="102" spans="2:9" x14ac:dyDescent="0.3">
      <c r="B102" s="70"/>
      <c r="C102" s="70"/>
      <c r="D102" s="70"/>
      <c r="E102" s="70"/>
      <c r="F102" s="70"/>
      <c r="G102" s="70"/>
      <c r="H102" s="313"/>
      <c r="I102" s="36"/>
    </row>
    <row r="103" spans="2:9" x14ac:dyDescent="0.3">
      <c r="B103" s="70"/>
      <c r="C103" s="70"/>
      <c r="D103" s="70"/>
      <c r="E103" s="70"/>
      <c r="F103" s="70"/>
      <c r="G103" s="70"/>
      <c r="H103" s="313"/>
      <c r="I103" s="36"/>
    </row>
    <row r="104" spans="2:9" x14ac:dyDescent="0.3">
      <c r="B104" s="70"/>
      <c r="C104" s="70"/>
      <c r="D104" s="70"/>
      <c r="E104" s="70"/>
      <c r="F104" s="70"/>
      <c r="G104" s="70"/>
      <c r="H104" s="313"/>
      <c r="I104" s="36"/>
    </row>
    <row r="105" spans="2:9" x14ac:dyDescent="0.3">
      <c r="B105" s="70"/>
      <c r="C105" s="70"/>
      <c r="D105" s="70"/>
      <c r="E105" s="70"/>
      <c r="F105" s="70"/>
      <c r="G105" s="70"/>
      <c r="H105" s="313"/>
      <c r="I105" s="36"/>
    </row>
    <row r="106" spans="2:9" x14ac:dyDescent="0.3">
      <c r="B106" s="70"/>
      <c r="C106" s="70"/>
      <c r="D106" s="70"/>
      <c r="E106" s="70"/>
      <c r="F106" s="70"/>
      <c r="G106" s="70"/>
      <c r="H106" s="313"/>
      <c r="I106" s="36"/>
    </row>
    <row r="107" spans="2:9" x14ac:dyDescent="0.3">
      <c r="B107" s="70"/>
      <c r="C107" s="70"/>
      <c r="D107" s="70"/>
      <c r="E107" s="70"/>
      <c r="F107" s="70"/>
      <c r="G107" s="70"/>
      <c r="H107" s="313"/>
      <c r="I107" s="36"/>
    </row>
    <row r="108" spans="2:9" x14ac:dyDescent="0.3">
      <c r="B108" s="70"/>
      <c r="C108" s="70"/>
      <c r="D108" s="70"/>
      <c r="E108" s="70"/>
      <c r="F108" s="70"/>
      <c r="G108" s="70"/>
      <c r="H108" s="313"/>
      <c r="I108" s="36"/>
    </row>
    <row r="109" spans="2:9" x14ac:dyDescent="0.3">
      <c r="B109" s="70"/>
      <c r="C109" s="70"/>
      <c r="D109" s="70"/>
      <c r="E109" s="70"/>
      <c r="F109" s="70"/>
      <c r="G109" s="70"/>
      <c r="H109" s="313"/>
      <c r="I109" s="36"/>
    </row>
    <row r="110" spans="2:9" x14ac:dyDescent="0.3">
      <c r="B110" s="70"/>
      <c r="C110" s="70"/>
      <c r="D110" s="70"/>
      <c r="E110" s="70"/>
      <c r="F110" s="70"/>
      <c r="G110" s="70"/>
      <c r="H110" s="313"/>
      <c r="I110" s="36"/>
    </row>
    <row r="111" spans="2:9" x14ac:dyDescent="0.3">
      <c r="B111" s="70"/>
      <c r="C111" s="70"/>
      <c r="D111" s="70"/>
      <c r="E111" s="70"/>
      <c r="F111" s="70"/>
      <c r="G111" s="70"/>
      <c r="H111" s="313"/>
      <c r="I111" s="36"/>
    </row>
    <row r="112" spans="2:9" x14ac:dyDescent="0.3">
      <c r="B112" s="70"/>
      <c r="C112" s="70"/>
      <c r="D112" s="70"/>
      <c r="E112" s="70"/>
      <c r="F112" s="70"/>
      <c r="G112" s="70"/>
      <c r="H112" s="31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ndeBKagXLYP5XHgST+Rx6pHJOVy0c3BvPRMYVKY5oGdhog8yuRhQzhz4cYtMsVCHFryLFgGui6uppB7+FYEMrA==" saltValue="6+GUeQh4+1jQs968yDvil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9" priority="47" operator="equal">
      <formula>0</formula>
    </cfRule>
  </conditionalFormatting>
  <conditionalFormatting sqref="C30:C43">
    <cfRule type="expression" dxfId="28" priority="4">
      <formula>$C$9="No"</formula>
    </cfRule>
  </conditionalFormatting>
  <conditionalFormatting sqref="C38:C41">
    <cfRule type="expression" dxfId="27" priority="40">
      <formula>NOT($C$37="Yes")</formula>
    </cfRule>
  </conditionalFormatting>
  <conditionalFormatting sqref="C80:D80 B83:H112">
    <cfRule type="expression" dxfId="26" priority="44">
      <formula>NOT($C$36="Yes")</formula>
    </cfRule>
  </conditionalFormatting>
  <conditionalFormatting sqref="D25">
    <cfRule type="expression" dxfId="25" priority="1">
      <formula>$C$9="No"</formula>
    </cfRule>
  </conditionalFormatting>
  <conditionalFormatting sqref="D26">
    <cfRule type="expression" dxfId="24" priority="45">
      <formula>NOT($C26="Yes")</formula>
    </cfRule>
  </conditionalFormatting>
  <conditionalFormatting sqref="D30:D31">
    <cfRule type="expression" dxfId="23" priority="38">
      <formula>NOT($C30="Other design considerations")</formula>
    </cfRule>
  </conditionalFormatting>
  <conditionalFormatting sqref="D32">
    <cfRule type="expression" dxfId="22" priority="37">
      <formula>NOT($C$32="Other (describe)")</formula>
    </cfRule>
  </conditionalFormatting>
  <conditionalFormatting sqref="D35">
    <cfRule type="expression" dxfId="21" priority="2">
      <formula>NOT($C$35="Other")</formula>
    </cfRule>
    <cfRule type="expression" dxfId="20" priority="3">
      <formula>$C$9="No"</formula>
    </cfRule>
  </conditionalFormatting>
  <conditionalFormatting sqref="D49:D77">
    <cfRule type="expression" dxfId="19" priority="41">
      <formula>NOT($C49="Other")</formula>
    </cfRule>
  </conditionalFormatting>
  <conditionalFormatting sqref="D83:D112">
    <cfRule type="expression" dxfId="18" priority="35">
      <formula>NOT($C83="Other")</formula>
    </cfRule>
  </conditionalFormatting>
  <conditionalFormatting sqref="D42:I42">
    <cfRule type="expression" dxfId="17" priority="43">
      <formula>NOT($C$42="Yes")</formula>
    </cfRule>
  </conditionalFormatting>
  <conditionalFormatting sqref="D43:I43">
    <cfRule type="expression" dxfId="16" priority="42">
      <formula>NOT($C$43="Yes")</formula>
    </cfRule>
  </conditionalFormatting>
  <conditionalFormatting sqref="E9:F9 C14:D22 C25:C26 D32 B49:G77">
    <cfRule type="expression" dxfId="15" priority="39">
      <formula>$C$9="No"</formula>
    </cfRule>
  </conditionalFormatting>
  <dataValidations count="17">
    <dataValidation type="list" allowBlank="1" showInputMessage="1" showErrorMessage="1" sqref="C30:C31" xr:uid="{4D27BCDA-BFC4-48E1-B575-C9CC33D0CED5}">
      <formula1>Pneum1</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list" allowBlank="1" showInputMessage="1" showErrorMessage="1" sqref="D27 C9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decimal" operator="greaterThanOrEqual" allowBlank="1" showInputMessage="1" showErrorMessage="1" errorTitle="Pressure" error="This input value must be a numeric value greater than or equal to 0." sqref="C34" xr:uid="{29917014-DA2E-47A9-ABBE-C28AD9ABEE34}">
      <formula1>0</formula1>
    </dataValidation>
    <dataValidation type="whole" operator="greaterThanOrEqual" allowBlank="1" showInputMessage="1" showErrorMessage="1" errorTitle="Number" error="This input must be an integer greater than or equal to 0." sqref="C33" xr:uid="{68F96C7A-1921-434F-B110-6F53C6E9A971}">
      <formula1>0</formula1>
    </dataValidation>
    <dataValidation operator="greaterThanOrEqual" allowBlank="1" showInputMessage="1" showErrorMessage="1" errorTitle="Pressure" error="This input value must be a numeric value greater than or equal to 0." sqref="D35" xr:uid="{60BC5F59-D802-481E-97F7-3EFDE0E497D6}"/>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34" sqref="A34:XFD34"/>
    </sheetView>
  </sheetViews>
  <sheetFormatPr defaultColWidth="9.21875" defaultRowHeight="14.4" x14ac:dyDescent="0.3"/>
  <cols>
    <col min="1" max="1" width="3" style="36" customWidth="1"/>
    <col min="2" max="2" width="48" style="120" customWidth="1"/>
    <col min="3" max="3" width="27.77734375" style="120" customWidth="1"/>
    <col min="4" max="8" width="21.77734375" style="120" customWidth="1"/>
    <col min="9" max="9" width="15.77734375" style="120"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0"/>
  </cols>
  <sheetData>
    <row r="1" spans="2:9" s="36" customFormat="1" ht="35.549999999999997" customHeight="1" x14ac:dyDescent="0.35">
      <c r="B1" s="314" t="s">
        <v>863</v>
      </c>
      <c r="C1" s="292"/>
      <c r="D1" s="38"/>
    </row>
    <row r="2" spans="2:9" s="36" customFormat="1" ht="18" x14ac:dyDescent="0.35">
      <c r="B2" s="37"/>
    </row>
    <row r="3" spans="2:9" s="36" customFormat="1" ht="15.6" x14ac:dyDescent="0.3">
      <c r="B3" s="40" t="s">
        <v>398</v>
      </c>
    </row>
    <row r="4" spans="2:9" x14ac:dyDescent="0.3">
      <c r="B4" s="103" t="s">
        <v>399</v>
      </c>
      <c r="C4" s="104" t="str">
        <f>Facility!C4</f>
        <v> MPLX LP</v>
      </c>
      <c r="D4" s="36"/>
      <c r="E4" s="36"/>
      <c r="F4" s="36"/>
      <c r="G4" s="36"/>
      <c r="H4" s="36"/>
      <c r="I4" s="36"/>
    </row>
    <row r="5" spans="2:9" x14ac:dyDescent="0.3">
      <c r="B5" s="103" t="s">
        <v>14</v>
      </c>
      <c r="C5" s="104" t="str">
        <f>Facility!C21</f>
        <v>Myer Mountain Compressor Station</v>
      </c>
      <c r="D5" s="36"/>
      <c r="E5" s="36"/>
      <c r="F5" s="36"/>
      <c r="G5" s="36"/>
      <c r="H5" s="36"/>
      <c r="I5" s="36"/>
    </row>
    <row r="6" spans="2:9" s="36" customFormat="1" x14ac:dyDescent="0.3"/>
    <row r="7" spans="2:9" s="36" customFormat="1" ht="15.6" x14ac:dyDescent="0.3">
      <c r="B7" s="40" t="s">
        <v>864</v>
      </c>
    </row>
    <row r="8" spans="2:9" x14ac:dyDescent="0.3">
      <c r="B8" s="67" t="s">
        <v>865</v>
      </c>
      <c r="C8" s="315" t="str">
        <f>IF(ICR_ID="","",ICR_ID)</f>
        <v>MWF20</v>
      </c>
      <c r="D8" s="36"/>
      <c r="E8" s="36"/>
      <c r="F8" s="36"/>
      <c r="G8" s="36"/>
      <c r="H8" s="36"/>
      <c r="I8" s="36"/>
    </row>
    <row r="9" spans="2:9" ht="44.25" customHeight="1" x14ac:dyDescent="0.3">
      <c r="B9" s="304" t="s">
        <v>866</v>
      </c>
      <c r="C9" s="294" t="s">
        <v>357</v>
      </c>
      <c r="D9" s="36"/>
      <c r="E9" s="36"/>
      <c r="F9" s="36"/>
      <c r="G9" s="36"/>
      <c r="H9" s="36"/>
      <c r="I9" s="36"/>
    </row>
    <row r="10" spans="2:9" ht="46.5" customHeight="1" x14ac:dyDescent="0.3">
      <c r="B10" s="304" t="s">
        <v>867</v>
      </c>
      <c r="C10" s="294" t="s">
        <v>345</v>
      </c>
      <c r="D10" s="36"/>
      <c r="E10" s="36"/>
      <c r="F10" s="36"/>
      <c r="G10" s="36"/>
      <c r="H10" s="36"/>
      <c r="I10" s="36"/>
    </row>
    <row r="11" spans="2:9" ht="31.5" customHeight="1" x14ac:dyDescent="0.3">
      <c r="B11" s="304" t="s">
        <v>573</v>
      </c>
      <c r="C11" s="294"/>
      <c r="D11" s="36"/>
      <c r="E11" s="36"/>
      <c r="F11" s="36"/>
      <c r="G11" s="36"/>
      <c r="H11" s="36"/>
      <c r="I11" s="36"/>
    </row>
    <row r="12" spans="2:9" ht="31.5" customHeight="1" x14ac:dyDescent="0.3">
      <c r="B12" s="304" t="s">
        <v>868</v>
      </c>
      <c r="C12" s="294" t="s">
        <v>345</v>
      </c>
      <c r="D12" s="36"/>
      <c r="E12" s="36"/>
      <c r="F12" s="36"/>
      <c r="G12" s="36"/>
      <c r="H12" s="36"/>
      <c r="I12" s="36"/>
    </row>
    <row r="13" spans="2:9" ht="31.5" customHeight="1" x14ac:dyDescent="0.3">
      <c r="B13" s="304" t="s">
        <v>869</v>
      </c>
      <c r="C13" s="294" t="s">
        <v>345</v>
      </c>
      <c r="D13" s="36"/>
      <c r="E13" s="36"/>
      <c r="F13" s="36"/>
      <c r="G13" s="36"/>
      <c r="H13" s="36"/>
      <c r="I13" s="36"/>
    </row>
    <row r="14" spans="2:9" ht="31.5" customHeight="1" x14ac:dyDescent="0.3">
      <c r="B14" s="304" t="s">
        <v>870</v>
      </c>
      <c r="C14" s="294" t="s">
        <v>345</v>
      </c>
      <c r="D14" s="36"/>
      <c r="E14" s="36"/>
      <c r="F14" s="36"/>
      <c r="G14" s="36"/>
      <c r="H14" s="36"/>
      <c r="I14" s="36"/>
    </row>
    <row r="15" spans="2:9" ht="31.5" customHeight="1" x14ac:dyDescent="0.3">
      <c r="B15" s="304" t="s">
        <v>871</v>
      </c>
      <c r="C15" s="294" t="s">
        <v>345</v>
      </c>
      <c r="D15" s="36"/>
      <c r="E15" s="36"/>
      <c r="F15" s="36"/>
      <c r="G15" s="36"/>
      <c r="H15" s="36"/>
      <c r="I15" s="36"/>
    </row>
    <row r="16" spans="2:9" ht="31.5" customHeight="1" x14ac:dyDescent="0.3">
      <c r="B16" s="304" t="s">
        <v>872</v>
      </c>
      <c r="C16" s="294" t="s">
        <v>345</v>
      </c>
      <c r="D16" s="36"/>
      <c r="E16" s="36"/>
      <c r="F16" s="36"/>
      <c r="G16" s="36"/>
      <c r="H16" s="36"/>
      <c r="I16" s="36"/>
    </row>
    <row r="17" spans="2:179" ht="28.8" x14ac:dyDescent="0.3">
      <c r="B17" s="96" t="s">
        <v>873</v>
      </c>
      <c r="C17" s="294" t="s">
        <v>357</v>
      </c>
      <c r="D17" s="36"/>
      <c r="E17" s="36"/>
      <c r="F17" s="36"/>
      <c r="G17" s="36"/>
      <c r="H17" s="36"/>
      <c r="I17" s="36"/>
    </row>
    <row r="18" spans="2:179" x14ac:dyDescent="0.3">
      <c r="B18" s="100" t="s">
        <v>874</v>
      </c>
      <c r="C18" s="242" t="s">
        <v>875</v>
      </c>
      <c r="D18" s="36"/>
      <c r="E18" s="36"/>
      <c r="F18" s="36"/>
      <c r="G18" s="36"/>
      <c r="H18" s="36"/>
      <c r="I18" s="36"/>
    </row>
    <row r="19" spans="2:179" ht="57.6" x14ac:dyDescent="0.3">
      <c r="B19" s="96" t="s">
        <v>876</v>
      </c>
      <c r="C19" s="302" t="s">
        <v>508</v>
      </c>
      <c r="D19" s="65"/>
      <c r="E19" s="36"/>
      <c r="F19" s="36"/>
      <c r="G19" s="36"/>
      <c r="H19" s="36"/>
      <c r="I19" s="36"/>
    </row>
    <row r="20" spans="2:179" ht="28.8" x14ac:dyDescent="0.3">
      <c r="B20" s="96" t="s">
        <v>877</v>
      </c>
      <c r="C20" s="316" t="s">
        <v>878</v>
      </c>
      <c r="D20" s="316" t="s">
        <v>879</v>
      </c>
      <c r="E20" s="316" t="s">
        <v>880</v>
      </c>
      <c r="F20" s="316" t="s">
        <v>881</v>
      </c>
      <c r="G20" s="316" t="s">
        <v>882</v>
      </c>
      <c r="H20" s="316" t="s">
        <v>883</v>
      </c>
      <c r="I20" s="36"/>
    </row>
    <row r="21" spans="2:179" x14ac:dyDescent="0.3">
      <c r="B21" s="100" t="s">
        <v>884</v>
      </c>
      <c r="C21" s="317" t="s">
        <v>403</v>
      </c>
      <c r="D21" s="317" t="s">
        <v>403</v>
      </c>
      <c r="E21" s="317" t="s">
        <v>403</v>
      </c>
      <c r="F21" s="317" t="s">
        <v>403</v>
      </c>
      <c r="G21" s="317" t="s">
        <v>403</v>
      </c>
      <c r="H21" s="317" t="s">
        <v>403</v>
      </c>
      <c r="I21" s="36"/>
    </row>
    <row r="22" spans="2:179" x14ac:dyDescent="0.3">
      <c r="B22" s="100" t="s">
        <v>885</v>
      </c>
      <c r="C22" s="317" t="s">
        <v>403</v>
      </c>
      <c r="D22" s="317" t="s">
        <v>403</v>
      </c>
      <c r="E22" s="317" t="s">
        <v>403</v>
      </c>
      <c r="F22" s="317" t="s">
        <v>403</v>
      </c>
      <c r="G22" s="317" t="s">
        <v>403</v>
      </c>
      <c r="H22" s="317" t="s">
        <v>403</v>
      </c>
      <c r="I22" s="36"/>
    </row>
    <row r="23" spans="2:179" x14ac:dyDescent="0.3">
      <c r="B23" s="100" t="s">
        <v>886</v>
      </c>
      <c r="C23" s="68"/>
      <c r="D23" s="68"/>
      <c r="E23" s="68"/>
      <c r="F23" s="68"/>
      <c r="G23" s="68"/>
      <c r="H23" s="68"/>
      <c r="I23" s="36"/>
    </row>
    <row r="24" spans="2:179" ht="43.2" x14ac:dyDescent="0.3">
      <c r="B24" s="77" t="s">
        <v>887</v>
      </c>
      <c r="C24" s="99" t="s">
        <v>345</v>
      </c>
      <c r="D24" s="172"/>
      <c r="E24" s="172"/>
      <c r="F24" s="36"/>
      <c r="G24" s="36"/>
      <c r="H24" s="36"/>
      <c r="I24" s="36"/>
    </row>
    <row r="25" spans="2:179" s="36" customFormat="1" x14ac:dyDescent="0.3"/>
    <row r="26" spans="2:179" ht="15.6" x14ac:dyDescent="0.3">
      <c r="B26" s="40" t="s">
        <v>888</v>
      </c>
      <c r="C26" s="318"/>
      <c r="D26" s="318"/>
      <c r="E26" s="318"/>
      <c r="F26" s="318"/>
      <c r="G26" s="36"/>
      <c r="H26" s="36"/>
      <c r="I26" s="36"/>
      <c r="FW26" s="120"/>
    </row>
    <row r="27" spans="2:179" x14ac:dyDescent="0.3">
      <c r="B27" s="319" t="s">
        <v>889</v>
      </c>
      <c r="C27" s="302">
        <v>96</v>
      </c>
      <c r="D27" s="318"/>
      <c r="E27" s="318"/>
      <c r="F27" s="318"/>
      <c r="G27" s="318"/>
      <c r="H27" s="36"/>
      <c r="I27" s="36"/>
    </row>
    <row r="28" spans="2:179" ht="41.7" customHeight="1" x14ac:dyDescent="0.3">
      <c r="B28" s="319" t="s">
        <v>890</v>
      </c>
      <c r="C28" s="302">
        <v>0</v>
      </c>
      <c r="D28" s="318"/>
      <c r="E28" s="318"/>
      <c r="F28" s="318"/>
      <c r="G28" s="318"/>
      <c r="H28" s="36"/>
      <c r="I28" s="36"/>
    </row>
    <row r="29" spans="2:179" ht="57.6" x14ac:dyDescent="0.3">
      <c r="B29" s="319" t="s">
        <v>891</v>
      </c>
      <c r="C29" s="302">
        <v>0</v>
      </c>
      <c r="D29" s="318"/>
      <c r="E29" s="318"/>
      <c r="F29" s="318"/>
      <c r="G29" s="318"/>
      <c r="H29" s="36"/>
      <c r="I29" s="36"/>
    </row>
    <row r="30" spans="2:179" x14ac:dyDescent="0.3">
      <c r="B30" s="36"/>
      <c r="C30" s="36"/>
      <c r="D30" s="36"/>
      <c r="E30" s="318"/>
      <c r="F30" s="318"/>
      <c r="G30" s="318"/>
      <c r="H30" s="36"/>
      <c r="I30" s="36"/>
    </row>
    <row r="31" spans="2:179" ht="15.6" x14ac:dyDescent="0.3">
      <c r="B31" s="40" t="s">
        <v>892</v>
      </c>
      <c r="C31" s="94"/>
      <c r="D31" s="175"/>
      <c r="E31" s="36"/>
      <c r="F31" s="318"/>
      <c r="G31" s="318"/>
      <c r="H31" s="36"/>
      <c r="I31" s="36"/>
    </row>
    <row r="32" spans="2:179" x14ac:dyDescent="0.3">
      <c r="B32" s="152"/>
      <c r="C32" s="320" t="s">
        <v>893</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519</v>
      </c>
      <c r="AE32" s="324"/>
      <c r="AF32" s="325"/>
    </row>
    <row r="33" spans="2:32" ht="57.6" x14ac:dyDescent="0.3">
      <c r="B33" s="152"/>
      <c r="C33" s="189" t="s">
        <v>894</v>
      </c>
      <c r="D33" s="189" t="s">
        <v>895</v>
      </c>
      <c r="E33" s="189" t="s">
        <v>896</v>
      </c>
      <c r="F33" s="189" t="s">
        <v>897</v>
      </c>
      <c r="G33" s="189" t="s">
        <v>536</v>
      </c>
      <c r="H33" s="189" t="s">
        <v>537</v>
      </c>
      <c r="I33" s="189" t="s">
        <v>898</v>
      </c>
      <c r="J33" s="189" t="s">
        <v>539</v>
      </c>
      <c r="K33" s="189" t="s">
        <v>540</v>
      </c>
      <c r="L33" s="189" t="s">
        <v>541</v>
      </c>
      <c r="M33" s="189" t="s">
        <v>542</v>
      </c>
      <c r="N33" s="189" t="s">
        <v>543</v>
      </c>
      <c r="O33" s="189" t="s">
        <v>678</v>
      </c>
      <c r="P33" s="189" t="s">
        <v>545</v>
      </c>
      <c r="Q33" s="189" t="s">
        <v>546</v>
      </c>
      <c r="R33" s="189" t="s">
        <v>547</v>
      </c>
      <c r="S33" s="189" t="s">
        <v>548</v>
      </c>
      <c r="T33" s="189" t="s">
        <v>549</v>
      </c>
      <c r="U33" s="189" t="s">
        <v>707</v>
      </c>
      <c r="V33" s="189" t="s">
        <v>551</v>
      </c>
      <c r="W33" s="189" t="s">
        <v>552</v>
      </c>
      <c r="X33" s="189" t="s">
        <v>553</v>
      </c>
      <c r="Y33" s="189" t="s">
        <v>554</v>
      </c>
      <c r="Z33" s="189" t="s">
        <v>555</v>
      </c>
      <c r="AA33" s="189" t="s">
        <v>556</v>
      </c>
      <c r="AB33" s="190" t="s">
        <v>557</v>
      </c>
      <c r="AC33" s="190" t="s">
        <v>558</v>
      </c>
      <c r="AD33" s="191" t="s">
        <v>559</v>
      </c>
      <c r="AE33" s="191" t="s">
        <v>560</v>
      </c>
      <c r="AF33" s="191" t="s">
        <v>561</v>
      </c>
    </row>
    <row r="34" spans="2:32" x14ac:dyDescent="0.3">
      <c r="B34" s="326" t="s">
        <v>899</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97"/>
      <c r="AD34" s="97"/>
      <c r="AE34" s="156" t="s">
        <v>80</v>
      </c>
      <c r="AF34" s="156"/>
    </row>
    <row r="35" spans="2:32" x14ac:dyDescent="0.3">
      <c r="B35" s="36"/>
      <c r="C35" s="36"/>
      <c r="D35" s="36"/>
      <c r="E35" s="36"/>
      <c r="F35" s="318"/>
      <c r="G35" s="318"/>
      <c r="H35" s="36"/>
      <c r="I35" s="36"/>
    </row>
    <row r="36" spans="2:32" x14ac:dyDescent="0.3">
      <c r="B36" s="36"/>
      <c r="C36" s="36"/>
      <c r="D36" s="36"/>
      <c r="E36" s="318"/>
      <c r="F36" s="318"/>
      <c r="G36" s="318"/>
      <c r="H36" s="36"/>
      <c r="I36" s="36"/>
    </row>
    <row r="37" spans="2:32" x14ac:dyDescent="0.3">
      <c r="B37" s="36"/>
      <c r="C37" s="36"/>
      <c r="D37" s="36"/>
      <c r="E37" s="318"/>
      <c r="F37" s="318"/>
      <c r="G37" s="318"/>
      <c r="H37" s="36"/>
      <c r="I37" s="36"/>
    </row>
    <row r="38" spans="2:32" x14ac:dyDescent="0.3">
      <c r="B38" s="36"/>
      <c r="C38" s="36"/>
      <c r="D38" s="36"/>
      <c r="E38" s="318"/>
      <c r="F38" s="318"/>
      <c r="G38" s="318"/>
      <c r="H38" s="36"/>
      <c r="I38" s="36"/>
    </row>
    <row r="39" spans="2:32" x14ac:dyDescent="0.3">
      <c r="B39" s="36"/>
      <c r="C39" s="36"/>
      <c r="D39" s="36"/>
      <c r="E39" s="318"/>
      <c r="F39" s="318"/>
      <c r="G39" s="318"/>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9MegMdtFCZ6Dh6d46EqmaetizPnmF4D2XsAvQLTAoF8mD+mdRzysVXfRL9jBh1EYZuP9fSa7673nxPD5uJye6A==" saltValue="ONwB9M/sCJl/PDGpvE0rT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9"/>
      <c r="B1" s="329" t="str">
        <f t="shared" ref="B1:B33" si="0">IF(A1=0,"",A1)</f>
        <v/>
      </c>
      <c r="C1" s="330" t="s">
        <v>900</v>
      </c>
    </row>
    <row r="2" spans="1:3" x14ac:dyDescent="0.3">
      <c r="A2" s="329" t="str">
        <f>'Control Devices'!B11</f>
        <v>F-1</v>
      </c>
      <c r="B2" s="329" t="str">
        <f t="shared" si="0"/>
        <v>F-1</v>
      </c>
    </row>
    <row r="3" spans="1:3" x14ac:dyDescent="0.3">
      <c r="A3" s="329" t="str">
        <f>'Control Devices'!B12</f>
        <v>F-2</v>
      </c>
      <c r="B3" s="329" t="str">
        <f t="shared" si="0"/>
        <v>F-2</v>
      </c>
    </row>
    <row r="4" spans="1:3" x14ac:dyDescent="0.3">
      <c r="A4" s="329" t="str">
        <f>'Control Devices'!B13</f>
        <v>F-3</v>
      </c>
      <c r="B4" s="329" t="str">
        <f t="shared" si="0"/>
        <v>F-3</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36" t="s">
        <v>811</v>
      </c>
    </row>
    <row r="39" spans="1:2" x14ac:dyDescent="0.3">
      <c r="A39" s="36" t="s">
        <v>901</v>
      </c>
    </row>
    <row r="40" spans="1:2" x14ac:dyDescent="0.3">
      <c r="A40" s="36" t="s">
        <v>902</v>
      </c>
    </row>
    <row r="41" spans="1:2" x14ac:dyDescent="0.3">
      <c r="A41" s="36" t="s">
        <v>903</v>
      </c>
    </row>
    <row r="42" spans="1:2" x14ac:dyDescent="0.3">
      <c r="A42" s="36" t="s">
        <v>904</v>
      </c>
    </row>
    <row r="43" spans="1:2" x14ac:dyDescent="0.3">
      <c r="A43" s="36" t="s">
        <v>905</v>
      </c>
    </row>
    <row r="44" spans="1:2" x14ac:dyDescent="0.3">
      <c r="A44" s="36" t="s">
        <v>906</v>
      </c>
    </row>
    <row r="45" spans="1:2" x14ac:dyDescent="0.3">
      <c r="A45" s="36" t="s">
        <v>907</v>
      </c>
    </row>
    <row r="48" spans="1:2" x14ac:dyDescent="0.3">
      <c r="A48" s="36" t="s">
        <v>908</v>
      </c>
    </row>
    <row r="49" spans="1:1" x14ac:dyDescent="0.3">
      <c r="A49" s="36" t="s">
        <v>814</v>
      </c>
    </row>
    <row r="50" spans="1:1" x14ac:dyDescent="0.3">
      <c r="A50" s="36" t="s">
        <v>909</v>
      </c>
    </row>
    <row r="51" spans="1:1" x14ac:dyDescent="0.3">
      <c r="A51" s="36" t="s">
        <v>910</v>
      </c>
    </row>
    <row r="52" spans="1:1" x14ac:dyDescent="0.3">
      <c r="A52" s="36" t="s">
        <v>911</v>
      </c>
    </row>
    <row r="53" spans="1:1" x14ac:dyDescent="0.3">
      <c r="A53" s="36" t="s">
        <v>912</v>
      </c>
    </row>
    <row r="54" spans="1:1" x14ac:dyDescent="0.3">
      <c r="A54" s="36" t="s">
        <v>913</v>
      </c>
    </row>
    <row r="55" spans="1:1" x14ac:dyDescent="0.3">
      <c r="A55" s="36" t="s">
        <v>508</v>
      </c>
    </row>
    <row r="58" spans="1:1" x14ac:dyDescent="0.3">
      <c r="A58" s="36" t="s">
        <v>914</v>
      </c>
    </row>
    <row r="59" spans="1:1" x14ac:dyDescent="0.3">
      <c r="A59" s="36" t="s">
        <v>915</v>
      </c>
    </row>
    <row r="60" spans="1:1" x14ac:dyDescent="0.3">
      <c r="A60" s="36" t="s">
        <v>916</v>
      </c>
    </row>
    <row r="61" spans="1:1" x14ac:dyDescent="0.3">
      <c r="A61" s="36" t="s">
        <v>917</v>
      </c>
    </row>
    <row r="62" spans="1:1" x14ac:dyDescent="0.3">
      <c r="A62" s="36" t="s">
        <v>599</v>
      </c>
    </row>
    <row r="65" spans="1:1" x14ac:dyDescent="0.3">
      <c r="A65" s="36" t="s">
        <v>843</v>
      </c>
    </row>
    <row r="66" spans="1:1" x14ac:dyDescent="0.3">
      <c r="A66" s="36" t="s">
        <v>918</v>
      </c>
    </row>
    <row r="67" spans="1:1" x14ac:dyDescent="0.3">
      <c r="A67" s="36" t="s">
        <v>599</v>
      </c>
    </row>
    <row r="70" spans="1:1" x14ac:dyDescent="0.3">
      <c r="A70" s="36" t="s">
        <v>875</v>
      </c>
    </row>
    <row r="71" spans="1:1" x14ac:dyDescent="0.3">
      <c r="A71" s="36" t="s">
        <v>919</v>
      </c>
    </row>
    <row r="72" spans="1:1" x14ac:dyDescent="0.3">
      <c r="A72" s="36" t="s">
        <v>920</v>
      </c>
    </row>
    <row r="73" spans="1:1" x14ac:dyDescent="0.3">
      <c r="A73" s="36" t="s">
        <v>921</v>
      </c>
    </row>
    <row r="74" spans="1:1" x14ac:dyDescent="0.3">
      <c r="A74" s="36" t="s">
        <v>922</v>
      </c>
    </row>
    <row r="77" spans="1:1" x14ac:dyDescent="0.3">
      <c r="A77" s="36" t="s">
        <v>923</v>
      </c>
    </row>
    <row r="78" spans="1:1" x14ac:dyDescent="0.3">
      <c r="A78" s="36" t="s">
        <v>924</v>
      </c>
    </row>
    <row r="79" spans="1:1" x14ac:dyDescent="0.3">
      <c r="A79" s="36" t="s">
        <v>925</v>
      </c>
    </row>
    <row r="80" spans="1:1" x14ac:dyDescent="0.3">
      <c r="A80" s="36" t="s">
        <v>926</v>
      </c>
    </row>
    <row r="81" spans="1:1" x14ac:dyDescent="0.3">
      <c r="A81" s="36" t="s">
        <v>927</v>
      </c>
    </row>
    <row r="82" spans="1:1" x14ac:dyDescent="0.3">
      <c r="A82" s="36" t="s">
        <v>928</v>
      </c>
    </row>
    <row r="83" spans="1:1" x14ac:dyDescent="0.3">
      <c r="A83" s="36" t="s">
        <v>929</v>
      </c>
    </row>
    <row r="84" spans="1:1" x14ac:dyDescent="0.3">
      <c r="A84" s="36" t="s">
        <v>930</v>
      </c>
    </row>
    <row r="87" spans="1:1" x14ac:dyDescent="0.3">
      <c r="A87" s="36" t="s">
        <v>931</v>
      </c>
    </row>
    <row r="88" spans="1:1" x14ac:dyDescent="0.3">
      <c r="A88" s="36" t="s">
        <v>932</v>
      </c>
    </row>
    <row r="89" spans="1:1" x14ac:dyDescent="0.3">
      <c r="A89" s="36" t="s">
        <v>933</v>
      </c>
    </row>
    <row r="90" spans="1:1" x14ac:dyDescent="0.3">
      <c r="A90" s="36" t="s">
        <v>934</v>
      </c>
    </row>
    <row r="91" spans="1:1" x14ac:dyDescent="0.3">
      <c r="A91" s="36" t="s">
        <v>935</v>
      </c>
    </row>
    <row r="92" spans="1:1" x14ac:dyDescent="0.3">
      <c r="A92" s="36" t="s">
        <v>936</v>
      </c>
    </row>
    <row r="93" spans="1:1" x14ac:dyDescent="0.3">
      <c r="A93" s="36" t="s">
        <v>930</v>
      </c>
    </row>
    <row r="96" spans="1:1" x14ac:dyDescent="0.3">
      <c r="A96" s="36" t="s">
        <v>937</v>
      </c>
    </row>
    <row r="97" spans="1:1" x14ac:dyDescent="0.3">
      <c r="A97" s="36" t="s">
        <v>600</v>
      </c>
    </row>
    <row r="98" spans="1:1" x14ac:dyDescent="0.3">
      <c r="A98" s="36" t="s">
        <v>938</v>
      </c>
    </row>
    <row r="99" spans="1:1" x14ac:dyDescent="0.3">
      <c r="A99" s="36" t="s">
        <v>50</v>
      </c>
    </row>
    <row r="100" spans="1:1" x14ac:dyDescent="0.3">
      <c r="A100" s="36" t="s">
        <v>939</v>
      </c>
    </row>
    <row r="101" spans="1:1" x14ac:dyDescent="0.3">
      <c r="A101" s="36" t="s">
        <v>42</v>
      </c>
    </row>
    <row r="102" spans="1:1" x14ac:dyDescent="0.3">
      <c r="A102" s="36" t="s">
        <v>940</v>
      </c>
    </row>
    <row r="103" spans="1:1" x14ac:dyDescent="0.3">
      <c r="A103" s="36" t="s">
        <v>941</v>
      </c>
    </row>
    <row r="104" spans="1:1" x14ac:dyDescent="0.3">
      <c r="A104" s="36" t="s">
        <v>942</v>
      </c>
    </row>
    <row r="107" spans="1:1" x14ac:dyDescent="0.3">
      <c r="A107" s="36" t="s">
        <v>943</v>
      </c>
    </row>
    <row r="108" spans="1:1" x14ac:dyDescent="0.3">
      <c r="A108" s="36" t="s">
        <v>944</v>
      </c>
    </row>
    <row r="109" spans="1:1" x14ac:dyDescent="0.3">
      <c r="A109" s="36" t="s">
        <v>945</v>
      </c>
    </row>
    <row r="110" spans="1:1" x14ac:dyDescent="0.3">
      <c r="A110" s="36" t="s">
        <v>946</v>
      </c>
    </row>
    <row r="111" spans="1:1" x14ac:dyDescent="0.3">
      <c r="A111" s="36" t="s">
        <v>947</v>
      </c>
    </row>
    <row r="112" spans="1:1" x14ac:dyDescent="0.3">
      <c r="A112" s="36" t="s">
        <v>948</v>
      </c>
    </row>
    <row r="113" spans="1:1" x14ac:dyDescent="0.3">
      <c r="A113" s="36" t="s">
        <v>599</v>
      </c>
    </row>
    <row r="116" spans="1:1" x14ac:dyDescent="0.3">
      <c r="A116" s="36" t="s">
        <v>949</v>
      </c>
    </row>
    <row r="117" spans="1:1" x14ac:dyDescent="0.3">
      <c r="A117" s="36" t="s">
        <v>950</v>
      </c>
    </row>
    <row r="118" spans="1:1" x14ac:dyDescent="0.3">
      <c r="A118" s="36" t="s">
        <v>951</v>
      </c>
    </row>
    <row r="121" spans="1:1" x14ac:dyDescent="0.3">
      <c r="A121" s="36" t="s">
        <v>952</v>
      </c>
    </row>
    <row r="122" spans="1:1" x14ac:dyDescent="0.3">
      <c r="A122" s="36" t="s">
        <v>953</v>
      </c>
    </row>
    <row r="123" spans="1:1" x14ac:dyDescent="0.3">
      <c r="A123" s="36" t="s">
        <v>954</v>
      </c>
    </row>
    <row r="124" spans="1:1" x14ac:dyDescent="0.3">
      <c r="A124" s="36" t="s">
        <v>955</v>
      </c>
    </row>
    <row r="127" spans="1:1" x14ac:dyDescent="0.3">
      <c r="A127" s="36" t="s">
        <v>956</v>
      </c>
    </row>
    <row r="128" spans="1:1" x14ac:dyDescent="0.3">
      <c r="A128" s="36" t="s">
        <v>957</v>
      </c>
    </row>
    <row r="129" spans="1:1" x14ac:dyDescent="0.3">
      <c r="A129" s="36" t="s">
        <v>958</v>
      </c>
    </row>
    <row r="130" spans="1:1" x14ac:dyDescent="0.3">
      <c r="A130" s="36" t="s">
        <v>959</v>
      </c>
    </row>
    <row r="131" spans="1:1" x14ac:dyDescent="0.3">
      <c r="A131" s="36" t="s">
        <v>960</v>
      </c>
    </row>
    <row r="132" spans="1:1" x14ac:dyDescent="0.3">
      <c r="A132" s="36" t="s">
        <v>843</v>
      </c>
    </row>
    <row r="133" spans="1:1" x14ac:dyDescent="0.3">
      <c r="A133" s="36" t="s">
        <v>918</v>
      </c>
    </row>
    <row r="134" spans="1:1" x14ac:dyDescent="0.3">
      <c r="A134" s="36" t="s">
        <v>961</v>
      </c>
    </row>
    <row r="135" spans="1:1" x14ac:dyDescent="0.3">
      <c r="A135" s="36" t="s">
        <v>962</v>
      </c>
    </row>
    <row r="136" spans="1:1" x14ac:dyDescent="0.3">
      <c r="A136" s="36" t="s">
        <v>963</v>
      </c>
    </row>
    <row r="137" spans="1:1" x14ac:dyDescent="0.3">
      <c r="A137" s="36" t="s">
        <v>599</v>
      </c>
    </row>
    <row r="140" spans="1:1" x14ac:dyDescent="0.3">
      <c r="A140" s="36" t="s">
        <v>964</v>
      </c>
    </row>
    <row r="141" spans="1:1" x14ac:dyDescent="0.3">
      <c r="A141" s="36" t="s">
        <v>965</v>
      </c>
    </row>
    <row r="142" spans="1:1" x14ac:dyDescent="0.3">
      <c r="A142" s="36" t="s">
        <v>661</v>
      </c>
    </row>
    <row r="143" spans="1:1" x14ac:dyDescent="0.3">
      <c r="A143" s="36" t="s">
        <v>930</v>
      </c>
    </row>
    <row r="146" spans="1:1" x14ac:dyDescent="0.3">
      <c r="A146" s="36" t="s">
        <v>966</v>
      </c>
    </row>
    <row r="147" spans="1:1" x14ac:dyDescent="0.3">
      <c r="A147" s="36" t="s">
        <v>662</v>
      </c>
    </row>
    <row r="148" spans="1:1" x14ac:dyDescent="0.3">
      <c r="A148" s="36" t="s">
        <v>967</v>
      </c>
    </row>
    <row r="149" spans="1:1" x14ac:dyDescent="0.3">
      <c r="A149" s="36" t="s">
        <v>930</v>
      </c>
    </row>
    <row r="152" spans="1:1" x14ac:dyDescent="0.3">
      <c r="A152" s="36" t="s">
        <v>663</v>
      </c>
    </row>
    <row r="153" spans="1:1" x14ac:dyDescent="0.3">
      <c r="A153" s="36" t="s">
        <v>968</v>
      </c>
    </row>
    <row r="154" spans="1:1" x14ac:dyDescent="0.3">
      <c r="A154" s="36" t="s">
        <v>930</v>
      </c>
    </row>
    <row r="157" spans="1:1" x14ac:dyDescent="0.3">
      <c r="A157" s="36" t="s">
        <v>969</v>
      </c>
    </row>
    <row r="158" spans="1:1" x14ac:dyDescent="0.3">
      <c r="A158" s="36" t="s">
        <v>653</v>
      </c>
    </row>
    <row r="159" spans="1:1" x14ac:dyDescent="0.3">
      <c r="A159" s="36" t="s">
        <v>970</v>
      </c>
    </row>
    <row r="160" spans="1:1" x14ac:dyDescent="0.3">
      <c r="A160" s="36" t="s">
        <v>971</v>
      </c>
    </row>
    <row r="161" spans="1:1" x14ac:dyDescent="0.3">
      <c r="A161" s="36" t="s">
        <v>972</v>
      </c>
    </row>
    <row r="162" spans="1:1" x14ac:dyDescent="0.3">
      <c r="A162" s="36" t="s">
        <v>973</v>
      </c>
    </row>
    <row r="163" spans="1:1" x14ac:dyDescent="0.3">
      <c r="A163" s="36" t="s">
        <v>930</v>
      </c>
    </row>
    <row r="166" spans="1:1" x14ac:dyDescent="0.3">
      <c r="A166" s="36" t="s">
        <v>481</v>
      </c>
    </row>
    <row r="167" spans="1:1" x14ac:dyDescent="0.3">
      <c r="A167" s="36" t="s">
        <v>974</v>
      </c>
    </row>
    <row r="168" spans="1:1" x14ac:dyDescent="0.3">
      <c r="A168" s="36" t="s">
        <v>975</v>
      </c>
    </row>
    <row r="169" spans="1:1" x14ac:dyDescent="0.3">
      <c r="A169" s="36" t="s">
        <v>976</v>
      </c>
    </row>
    <row r="172" spans="1:1" x14ac:dyDescent="0.3">
      <c r="A172" s="36" t="s">
        <v>977</v>
      </c>
    </row>
    <row r="173" spans="1:1" x14ac:dyDescent="0.3">
      <c r="A173" s="36" t="s">
        <v>978</v>
      </c>
    </row>
    <row r="174" spans="1:1" x14ac:dyDescent="0.3">
      <c r="A174" s="36" t="s">
        <v>979</v>
      </c>
    </row>
    <row r="175" spans="1:1" x14ac:dyDescent="0.3">
      <c r="A175" s="36" t="s">
        <v>980</v>
      </c>
    </row>
    <row r="178" spans="1:1" x14ac:dyDescent="0.3">
      <c r="A178" s="36" t="s">
        <v>509</v>
      </c>
    </row>
    <row r="179" spans="1:1" x14ac:dyDescent="0.3">
      <c r="A179" s="36" t="s">
        <v>981</v>
      </c>
    </row>
    <row r="180" spans="1:1" x14ac:dyDescent="0.3">
      <c r="A180" s="144" t="s">
        <v>982</v>
      </c>
    </row>
    <row r="181" spans="1:1" x14ac:dyDescent="0.3">
      <c r="A181" s="36" t="s">
        <v>506</v>
      </c>
    </row>
    <row r="182" spans="1:1" x14ac:dyDescent="0.3">
      <c r="A182" s="144"/>
    </row>
  </sheetData>
  <sheetProtection algorithmName="SHA-512" hashValue="hI/3g3m1YDAX2IfCIUUNANzqPuI3LQ1/uwkva2Ma31iBcEFGc8dBlrn5esrBh0TZ/DTWvyWHVAV3OaZD5he8CQ==" saltValue="l0Rktodl2ZiYlqOLIlQE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7"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ZeUKHGfXHU8RwqWGmcFVYKt4ehQMaalAb1gpMw/BBJL3Jvgo2cYbD315l3NlDNp/OtHv3llpCBtBk2FHW89vcA==" saltValue="y1wNnPpKSiZRSx9lJgK0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329</v>
      </c>
    </row>
    <row r="27" spans="2:3" x14ac:dyDescent="0.3">
      <c r="B27" s="67" t="s">
        <v>330</v>
      </c>
      <c r="C27" s="68" t="s">
        <v>331</v>
      </c>
    </row>
    <row r="28" spans="2:3" x14ac:dyDescent="0.3">
      <c r="B28" s="67" t="s">
        <v>332</v>
      </c>
      <c r="C28" s="69">
        <v>74501</v>
      </c>
    </row>
    <row r="29" spans="2:3" x14ac:dyDescent="0.3">
      <c r="B29" s="67" t="s">
        <v>333</v>
      </c>
      <c r="C29" s="68" t="s">
        <v>334</v>
      </c>
    </row>
    <row r="30" spans="2:3" x14ac:dyDescent="0.3">
      <c r="B30" s="67" t="s">
        <v>335</v>
      </c>
      <c r="C30" s="69">
        <v>35.071950000000001</v>
      </c>
    </row>
    <row r="31" spans="2:3" x14ac:dyDescent="0.3">
      <c r="B31" s="67" t="s">
        <v>336</v>
      </c>
      <c r="C31" s="69">
        <v>-96.016930000000002</v>
      </c>
    </row>
    <row r="32" spans="2:3" x14ac:dyDescent="0.3">
      <c r="B32" s="67" t="s">
        <v>300</v>
      </c>
      <c r="C32" s="68" t="s">
        <v>337</v>
      </c>
    </row>
    <row r="33" spans="2:3" x14ac:dyDescent="0.3">
      <c r="B33" s="67" t="s">
        <v>302</v>
      </c>
      <c r="C33" s="68" t="s">
        <v>338</v>
      </c>
    </row>
    <row r="34" spans="2:3" x14ac:dyDescent="0.3">
      <c r="B34" s="67" t="s">
        <v>304</v>
      </c>
      <c r="C34" s="68" t="s">
        <v>339</v>
      </c>
    </row>
    <row r="35" spans="2:3" x14ac:dyDescent="0.3">
      <c r="B35" s="67" t="s">
        <v>306</v>
      </c>
      <c r="C35" s="69">
        <v>80202</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315</v>
      </c>
      <c r="C41" s="71" t="s">
        <v>343</v>
      </c>
    </row>
    <row r="42" spans="2:3" x14ac:dyDescent="0.3">
      <c r="B42" s="67" t="s">
        <v>317</v>
      </c>
      <c r="C42" s="68"/>
    </row>
    <row r="43" spans="2:3" x14ac:dyDescent="0.3">
      <c r="B43" s="72"/>
      <c r="C43" s="73"/>
    </row>
    <row r="44" spans="2:3" x14ac:dyDescent="0.3">
      <c r="B44" s="74" t="s">
        <v>344</v>
      </c>
      <c r="C44" s="68" t="s">
        <v>345</v>
      </c>
    </row>
    <row r="45" spans="2:3" x14ac:dyDescent="0.3">
      <c r="B45" s="74" t="s">
        <v>346</v>
      </c>
      <c r="C45" s="68" t="s">
        <v>345</v>
      </c>
    </row>
    <row r="46" spans="2:3" x14ac:dyDescent="0.3">
      <c r="B46" s="72"/>
      <c r="C46" s="73"/>
    </row>
    <row r="47" spans="2:3" x14ac:dyDescent="0.3">
      <c r="B47" s="74" t="s">
        <v>347</v>
      </c>
      <c r="C47" s="68" t="s">
        <v>345</v>
      </c>
    </row>
    <row r="48" spans="2:3" x14ac:dyDescent="0.3">
      <c r="B48" s="75" t="s">
        <v>348</v>
      </c>
      <c r="C48" s="68" t="s">
        <v>349</v>
      </c>
    </row>
    <row r="49" spans="2:3" ht="28.8" x14ac:dyDescent="0.3">
      <c r="B49" s="76" t="s">
        <v>350</v>
      </c>
      <c r="C49" s="69">
        <v>16</v>
      </c>
    </row>
    <row r="50" spans="2:3" ht="28.8" x14ac:dyDescent="0.3">
      <c r="B50" s="76" t="s">
        <v>351</v>
      </c>
      <c r="C50" s="69">
        <v>20</v>
      </c>
    </row>
    <row r="51" spans="2:3" x14ac:dyDescent="0.3">
      <c r="B51" s="77" t="s">
        <v>352</v>
      </c>
      <c r="C51" s="69">
        <v>12</v>
      </c>
    </row>
    <row r="52" spans="2:3" x14ac:dyDescent="0.3">
      <c r="B52" s="78" t="s">
        <v>353</v>
      </c>
      <c r="C52" s="79" t="s">
        <v>354</v>
      </c>
    </row>
    <row r="53" spans="2:3" x14ac:dyDescent="0.3">
      <c r="B53" s="72"/>
      <c r="C53" s="73"/>
    </row>
    <row r="54" spans="2:3" ht="72" x14ac:dyDescent="0.3">
      <c r="B54" s="80" t="s">
        <v>355</v>
      </c>
      <c r="C54" s="81">
        <v>14226771.800000001</v>
      </c>
    </row>
    <row r="55" spans="2:3" x14ac:dyDescent="0.3">
      <c r="B55" s="82" t="s">
        <v>356</v>
      </c>
      <c r="C55" s="68" t="s">
        <v>357</v>
      </c>
    </row>
    <row r="56" spans="2:3" ht="72" x14ac:dyDescent="0.3">
      <c r="B56" s="77" t="s">
        <v>358</v>
      </c>
      <c r="C56" s="69">
        <v>7623</v>
      </c>
    </row>
    <row r="57" spans="2:3" ht="28.8" x14ac:dyDescent="0.3">
      <c r="B57" s="77" t="s">
        <v>359</v>
      </c>
      <c r="C57" s="68"/>
    </row>
    <row r="58" spans="2:3" ht="28.8" x14ac:dyDescent="0.3">
      <c r="B58" s="77" t="s">
        <v>360</v>
      </c>
      <c r="C58" s="69">
        <v>48.5</v>
      </c>
    </row>
    <row r="60" spans="2:3" ht="15.6" x14ac:dyDescent="0.3">
      <c r="B60" s="83" t="s">
        <v>361</v>
      </c>
      <c r="C60" s="84" t="s">
        <v>362</v>
      </c>
    </row>
    <row r="61" spans="2:3" x14ac:dyDescent="0.3">
      <c r="B61" s="85" t="s">
        <v>38</v>
      </c>
      <c r="C61" s="86" t="s">
        <v>357</v>
      </c>
    </row>
    <row r="62" spans="2:3" x14ac:dyDescent="0.3">
      <c r="B62" s="87" t="s">
        <v>42</v>
      </c>
      <c r="C62" s="68" t="s">
        <v>357</v>
      </c>
    </row>
    <row r="63" spans="2:3" x14ac:dyDescent="0.3">
      <c r="B63" s="88" t="s">
        <v>363</v>
      </c>
      <c r="C63" s="68" t="s">
        <v>345</v>
      </c>
    </row>
    <row r="64" spans="2:3" x14ac:dyDescent="0.3">
      <c r="B64" s="88" t="s">
        <v>50</v>
      </c>
      <c r="C64" s="68" t="s">
        <v>357</v>
      </c>
    </row>
    <row r="65" spans="2:3" x14ac:dyDescent="0.3">
      <c r="B65" s="87" t="s">
        <v>364</v>
      </c>
      <c r="C65" s="68" t="s">
        <v>345</v>
      </c>
    </row>
    <row r="66" spans="2:3" x14ac:dyDescent="0.3">
      <c r="B66" s="87" t="s">
        <v>365</v>
      </c>
      <c r="C66" s="68" t="s">
        <v>345</v>
      </c>
    </row>
    <row r="67" spans="2:3" x14ac:dyDescent="0.3">
      <c r="B67" s="87" t="s">
        <v>366</v>
      </c>
      <c r="C67" s="68" t="s">
        <v>357</v>
      </c>
    </row>
    <row r="68" spans="2:3" x14ac:dyDescent="0.3">
      <c r="B68" s="87" t="s">
        <v>367</v>
      </c>
      <c r="C68" s="68" t="s">
        <v>345</v>
      </c>
    </row>
    <row r="69" spans="2:3" x14ac:dyDescent="0.3">
      <c r="B69" s="87" t="s">
        <v>368</v>
      </c>
      <c r="C69" s="68" t="s">
        <v>345</v>
      </c>
    </row>
    <row r="70" spans="2:3" x14ac:dyDescent="0.3">
      <c r="B70" s="87" t="s">
        <v>369</v>
      </c>
      <c r="C70" s="68" t="s">
        <v>345</v>
      </c>
    </row>
    <row r="71" spans="2:3" x14ac:dyDescent="0.3">
      <c r="B71" s="87" t="s">
        <v>370</v>
      </c>
      <c r="C71" s="68" t="s">
        <v>357</v>
      </c>
    </row>
    <row r="72" spans="2:3" x14ac:dyDescent="0.3">
      <c r="B72" s="87" t="s">
        <v>371</v>
      </c>
      <c r="C72" s="68" t="s">
        <v>357</v>
      </c>
    </row>
    <row r="73" spans="2:3" x14ac:dyDescent="0.3">
      <c r="B73" s="87" t="s">
        <v>70</v>
      </c>
      <c r="C73" s="68" t="s">
        <v>357</v>
      </c>
    </row>
    <row r="74" spans="2:3" x14ac:dyDescent="0.3">
      <c r="B74" s="87" t="s">
        <v>372</v>
      </c>
      <c r="C74" s="68" t="s">
        <v>345</v>
      </c>
    </row>
    <row r="75" spans="2:3" x14ac:dyDescent="0.3">
      <c r="B75" s="87"/>
      <c r="C75" s="68"/>
    </row>
    <row r="76" spans="2:3" x14ac:dyDescent="0.3">
      <c r="B76" s="87"/>
      <c r="C76" s="68"/>
    </row>
    <row r="77" spans="2:3" x14ac:dyDescent="0.3">
      <c r="B77" s="87"/>
      <c r="C77" s="70"/>
    </row>
    <row r="78" spans="2:3" x14ac:dyDescent="0.3">
      <c r="B78" s="89"/>
      <c r="C78" s="90"/>
    </row>
    <row r="79" spans="2:3" ht="15.6" x14ac:dyDescent="0.3">
      <c r="B79" s="40" t="s">
        <v>373</v>
      </c>
      <c r="C79" s="84"/>
    </row>
    <row r="80" spans="2:3" ht="28.8" x14ac:dyDescent="0.3">
      <c r="B80" s="91" t="s">
        <v>374</v>
      </c>
      <c r="C80" s="92" t="s">
        <v>345</v>
      </c>
    </row>
    <row r="81" spans="2:4" x14ac:dyDescent="0.3">
      <c r="B81" s="93" t="s">
        <v>375</v>
      </c>
      <c r="C81" s="92" t="s">
        <v>345</v>
      </c>
      <c r="D81" s="94" t="s">
        <v>376</v>
      </c>
    </row>
    <row r="82" spans="2:4" x14ac:dyDescent="0.3">
      <c r="B82" s="95"/>
      <c r="C82" s="90"/>
    </row>
    <row r="83" spans="2:4" x14ac:dyDescent="0.3">
      <c r="B83" s="89"/>
      <c r="C83" s="90"/>
    </row>
    <row r="84" spans="2:4" ht="15.6" x14ac:dyDescent="0.3">
      <c r="B84" s="40" t="s">
        <v>377</v>
      </c>
      <c r="C84" s="90"/>
    </row>
    <row r="85" spans="2:4" x14ac:dyDescent="0.3">
      <c r="B85" s="96" t="s">
        <v>378</v>
      </c>
      <c r="C85" s="97" t="s">
        <v>379</v>
      </c>
    </row>
    <row r="86" spans="2:4" ht="28.8" x14ac:dyDescent="0.3">
      <c r="B86" s="98" t="s">
        <v>380</v>
      </c>
      <c r="C86" s="99"/>
    </row>
    <row r="87" spans="2:4" x14ac:dyDescent="0.3">
      <c r="B87" s="100" t="s">
        <v>381</v>
      </c>
      <c r="C87" s="99"/>
    </row>
    <row r="88" spans="2:4" ht="60" customHeight="1" x14ac:dyDescent="0.3">
      <c r="B88" s="100" t="s">
        <v>382</v>
      </c>
      <c r="C88" s="99"/>
    </row>
    <row r="89" spans="2:4" x14ac:dyDescent="0.3">
      <c r="B89" s="100" t="s">
        <v>383</v>
      </c>
      <c r="C89" s="99"/>
    </row>
    <row r="90" spans="2:4" ht="28.8" x14ac:dyDescent="0.3">
      <c r="B90" s="101" t="s">
        <v>384</v>
      </c>
      <c r="C90" s="99" t="s">
        <v>357</v>
      </c>
    </row>
    <row r="91" spans="2:4" ht="61.95" customHeight="1" x14ac:dyDescent="0.3">
      <c r="B91" s="100" t="s">
        <v>385</v>
      </c>
      <c r="C91" s="99" t="s">
        <v>345</v>
      </c>
    </row>
    <row r="92" spans="2:4" x14ac:dyDescent="0.3">
      <c r="B92" s="100" t="s">
        <v>386</v>
      </c>
      <c r="C92" s="99" t="s">
        <v>345</v>
      </c>
    </row>
    <row r="93" spans="2:4" ht="28.8" x14ac:dyDescent="0.3">
      <c r="B93" s="101" t="s">
        <v>387</v>
      </c>
      <c r="C93" s="99" t="s">
        <v>357</v>
      </c>
      <c r="D93" s="36"/>
    </row>
    <row r="94" spans="2:4" x14ac:dyDescent="0.3">
      <c r="B94" s="100" t="s">
        <v>388</v>
      </c>
      <c r="C94" s="99" t="s">
        <v>345</v>
      </c>
    </row>
    <row r="95" spans="2:4" x14ac:dyDescent="0.3">
      <c r="B95" s="100" t="s">
        <v>389</v>
      </c>
      <c r="C95" s="99" t="s">
        <v>345</v>
      </c>
    </row>
    <row r="96" spans="2:4" x14ac:dyDescent="0.3">
      <c r="B96" s="100" t="s">
        <v>390</v>
      </c>
      <c r="C96" s="99" t="s">
        <v>345</v>
      </c>
    </row>
    <row r="97" spans="2:3" x14ac:dyDescent="0.3">
      <c r="B97" s="100" t="s">
        <v>391</v>
      </c>
      <c r="C97" s="99" t="s">
        <v>357</v>
      </c>
    </row>
    <row r="98" spans="2:3" x14ac:dyDescent="0.3">
      <c r="B98" s="100" t="s">
        <v>392</v>
      </c>
      <c r="C98" s="99" t="s">
        <v>345</v>
      </c>
    </row>
    <row r="99" spans="2:3" x14ac:dyDescent="0.3">
      <c r="B99" s="100" t="s">
        <v>393</v>
      </c>
      <c r="C99" s="99" t="s">
        <v>345</v>
      </c>
    </row>
    <row r="100" spans="2:3" x14ac:dyDescent="0.3">
      <c r="B100" s="100" t="s">
        <v>394</v>
      </c>
      <c r="C100" s="99" t="s">
        <v>345</v>
      </c>
    </row>
    <row r="101" spans="2:3" ht="28.8" x14ac:dyDescent="0.3">
      <c r="B101" s="96" t="s">
        <v>395</v>
      </c>
      <c r="C101" s="99" t="s">
        <v>357</v>
      </c>
    </row>
    <row r="102" spans="2:3" x14ac:dyDescent="0.3">
      <c r="B102" s="102" t="s">
        <v>396</v>
      </c>
      <c r="C102" s="99">
        <v>564962</v>
      </c>
    </row>
  </sheetData>
  <sheetProtection algorithmName="SHA-512" hashValue="Ku23S5UFz1+39Y+p8pcZhwmG3KVjJoDHWU/AUjEyZURFA7NTVvbxblzB+xqC72ap3x2VMx1rniZEBssJtfLeGg==" saltValue="nwaGgMiUrcHcptziPLCFmA==" spinCount="100000" sheet="1" objects="1" scenarios="1" formatCells="0" formatColumns="0" formatRows="0" insertColumns="0" insertRows="0" insertHyperlinks="0" deleteColumns="0" deleteRows="0" sort="0" autoFilter="0" pivotTables="0"/>
  <conditionalFormatting sqref="C48:C50">
    <cfRule type="expression" dxfId="181" priority="1">
      <formula>NOT($C$47="No")</formula>
    </cfRule>
  </conditionalFormatting>
  <conditionalFormatting sqref="C57">
    <cfRule type="expression" dxfId="180" priority="16">
      <formula>NOT($C$23="Centralized Production Facility")</formula>
    </cfRule>
  </conditionalFormatting>
  <conditionalFormatting sqref="C58">
    <cfRule type="expression" dxfId="179" priority="14">
      <formula>NOT($C$23="Gathering and Boosting Station")</formula>
    </cfRule>
  </conditionalFormatting>
  <conditionalFormatting sqref="C86:C89">
    <cfRule type="expression" dxfId="178" priority="8">
      <formula>$C$85="Area"</formula>
    </cfRule>
  </conditionalFormatting>
  <conditionalFormatting sqref="C87:C89">
    <cfRule type="expression" dxfId="177" priority="10">
      <formula>$C$86="No"</formula>
    </cfRule>
  </conditionalFormatting>
  <conditionalFormatting sqref="C90:C92">
    <cfRule type="expression" dxfId="176" priority="7">
      <formula>$C$85="Major"</formula>
    </cfRule>
  </conditionalFormatting>
  <conditionalFormatting sqref="C91:C92">
    <cfRule type="expression" dxfId="175" priority="9">
      <formula>$C$90="No"</formula>
    </cfRule>
  </conditionalFormatting>
  <conditionalFormatting sqref="C94:C100">
    <cfRule type="expression" dxfId="174" priority="11">
      <formula>$C$93="No"</formula>
    </cfRule>
  </conditionalFormatting>
  <conditionalFormatting sqref="C102">
    <cfRule type="expression" dxfId="173" priority="17">
      <formula>NOT($C$101="Yes")</formula>
    </cfRule>
  </conditionalFormatting>
  <conditionalFormatting sqref="D81">
    <cfRule type="expression" dxfId="172" priority="12">
      <formula>$C$81="Yes"</formula>
    </cfRule>
    <cfRule type="expression" dxfId="171"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86:C101 C47:C48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7FE01FE1-4267-4ADE-BE7C-97FE827B628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397</v>
      </c>
      <c r="D1" s="38"/>
    </row>
    <row r="3" spans="2:5" ht="15.6" x14ac:dyDescent="0.3">
      <c r="B3" s="40" t="s">
        <v>398</v>
      </c>
    </row>
    <row r="4" spans="2:5" x14ac:dyDescent="0.3">
      <c r="B4" s="103" t="s">
        <v>399</v>
      </c>
      <c r="C4" s="104" t="str">
        <f>Facility!C4</f>
        <v> MPLX LP</v>
      </c>
    </row>
    <row r="5" spans="2:5" x14ac:dyDescent="0.3">
      <c r="B5" s="103" t="s">
        <v>14</v>
      </c>
      <c r="C5" s="104" t="str">
        <f>Facility!C21</f>
        <v>Myer Mountain Compressor Station</v>
      </c>
    </row>
    <row r="6" spans="2:5" x14ac:dyDescent="0.3">
      <c r="B6" s="105"/>
      <c r="C6" s="106"/>
      <c r="D6" s="107"/>
    </row>
    <row r="8" spans="2:5" ht="15.6" x14ac:dyDescent="0.3">
      <c r="B8" s="40" t="s">
        <v>400</v>
      </c>
      <c r="C8" s="40"/>
      <c r="D8" s="40"/>
    </row>
    <row r="9" spans="2:5" ht="48.6" customHeight="1" x14ac:dyDescent="0.3">
      <c r="B9" s="108" t="s">
        <v>401</v>
      </c>
      <c r="C9" s="108"/>
      <c r="D9" s="108"/>
    </row>
    <row r="10" spans="2:5" x14ac:dyDescent="0.3">
      <c r="B10" s="109" t="s">
        <v>402</v>
      </c>
      <c r="C10" s="110">
        <v>44743</v>
      </c>
      <c r="D10" s="111" t="s">
        <v>403</v>
      </c>
    </row>
    <row r="11" spans="2:5" x14ac:dyDescent="0.3">
      <c r="B11" s="109"/>
      <c r="C11" s="112" t="s">
        <v>404</v>
      </c>
      <c r="D11" s="112" t="s">
        <v>405</v>
      </c>
    </row>
    <row r="12" spans="2:5" x14ac:dyDescent="0.3">
      <c r="B12" s="113" t="s">
        <v>406</v>
      </c>
      <c r="C12" s="114" t="s">
        <v>407</v>
      </c>
      <c r="D12" s="114" t="s">
        <v>407</v>
      </c>
    </row>
    <row r="13" spans="2:5" x14ac:dyDescent="0.3">
      <c r="B13" s="115" t="s">
        <v>408</v>
      </c>
      <c r="C13" s="116">
        <v>0.71399999999999997</v>
      </c>
      <c r="D13" s="116"/>
    </row>
    <row r="14" spans="2:5" x14ac:dyDescent="0.3">
      <c r="B14" s="117" t="s">
        <v>409</v>
      </c>
      <c r="C14" s="116">
        <v>9.173</v>
      </c>
      <c r="D14" s="116"/>
    </row>
    <row r="15" spans="2:5" x14ac:dyDescent="0.3">
      <c r="B15" s="117" t="s">
        <v>410</v>
      </c>
      <c r="C15" s="116">
        <v>10.125</v>
      </c>
      <c r="D15" s="116"/>
      <c r="E15" s="118"/>
    </row>
    <row r="16" spans="2:5" x14ac:dyDescent="0.3">
      <c r="B16" s="117" t="s">
        <v>411</v>
      </c>
      <c r="C16" s="116">
        <v>2.669</v>
      </c>
      <c r="D16" s="116"/>
      <c r="E16" s="118"/>
    </row>
    <row r="17" spans="2:5" x14ac:dyDescent="0.3">
      <c r="B17" s="117" t="s">
        <v>412</v>
      </c>
      <c r="C17" s="116">
        <v>0.255</v>
      </c>
      <c r="D17" s="116"/>
      <c r="E17" s="118"/>
    </row>
    <row r="18" spans="2:5" x14ac:dyDescent="0.3">
      <c r="B18" s="117" t="s">
        <v>413</v>
      </c>
      <c r="C18" s="116">
        <v>0.60299999999999998</v>
      </c>
      <c r="D18" s="116"/>
      <c r="E18" s="118"/>
    </row>
    <row r="19" spans="2:5" x14ac:dyDescent="0.3">
      <c r="B19" s="117" t="s">
        <v>414</v>
      </c>
      <c r="C19" s="116">
        <v>0.127</v>
      </c>
      <c r="D19" s="116"/>
      <c r="E19" s="118"/>
    </row>
    <row r="20" spans="2:5" x14ac:dyDescent="0.3">
      <c r="B20" s="117" t="s">
        <v>415</v>
      </c>
      <c r="C20" s="116">
        <v>0.154</v>
      </c>
      <c r="D20" s="116"/>
      <c r="E20" s="118"/>
    </row>
    <row r="21" spans="2:5" x14ac:dyDescent="0.3">
      <c r="B21" s="117" t="s">
        <v>416</v>
      </c>
      <c r="C21" s="116">
        <v>5.0000000000000001E-3</v>
      </c>
      <c r="D21" s="116"/>
      <c r="E21" s="118" t="s">
        <v>417</v>
      </c>
    </row>
    <row r="22" spans="2:5" x14ac:dyDescent="0.3">
      <c r="B22" s="117" t="s">
        <v>418</v>
      </c>
      <c r="C22" s="116">
        <v>4.3999999999999997E-2</v>
      </c>
      <c r="D22" s="116"/>
      <c r="E22" s="118"/>
    </row>
    <row r="23" spans="2:5" x14ac:dyDescent="0.3">
      <c r="B23" s="117" t="s">
        <v>419</v>
      </c>
      <c r="C23" s="116">
        <v>8.0000000000000002E-3</v>
      </c>
      <c r="D23" s="116"/>
      <c r="E23" s="118"/>
    </row>
    <row r="24" spans="2:5" x14ac:dyDescent="0.3">
      <c r="B24" s="117" t="s">
        <v>420</v>
      </c>
      <c r="C24" s="116">
        <v>6.0999999999999999E-2</v>
      </c>
      <c r="D24" s="116"/>
      <c r="E24" s="118"/>
    </row>
    <row r="25" spans="2:5" ht="14.7" customHeight="1" x14ac:dyDescent="0.3">
      <c r="B25" s="119" t="s">
        <v>421</v>
      </c>
      <c r="C25" s="68" t="s">
        <v>403</v>
      </c>
      <c r="D25" s="116"/>
      <c r="E25" s="118"/>
    </row>
    <row r="26" spans="2:5" ht="14.7" customHeight="1" x14ac:dyDescent="0.3">
      <c r="B26" s="119" t="s">
        <v>422</v>
      </c>
      <c r="C26" s="116">
        <v>3.0000000000000001E-3</v>
      </c>
      <c r="D26" s="116"/>
      <c r="E26" s="118"/>
    </row>
    <row r="27" spans="2:5" ht="14.7" customHeight="1" x14ac:dyDescent="0.3">
      <c r="B27" s="119" t="s">
        <v>423</v>
      </c>
      <c r="C27" s="68" t="s">
        <v>403</v>
      </c>
      <c r="D27" s="116"/>
      <c r="E27" s="118"/>
    </row>
    <row r="28" spans="2:5" x14ac:dyDescent="0.3">
      <c r="B28" s="119" t="s">
        <v>424</v>
      </c>
      <c r="C28" s="68" t="s">
        <v>403</v>
      </c>
      <c r="D28" s="116"/>
      <c r="E28" s="118"/>
    </row>
    <row r="29" spans="2:5" x14ac:dyDescent="0.3">
      <c r="B29" s="119" t="s">
        <v>425</v>
      </c>
      <c r="C29" s="68" t="s">
        <v>426</v>
      </c>
      <c r="D29" s="116"/>
      <c r="E29" s="118"/>
    </row>
    <row r="30" spans="2:5" x14ac:dyDescent="0.3">
      <c r="B30" s="119" t="s">
        <v>427</v>
      </c>
      <c r="C30" s="68" t="s">
        <v>403</v>
      </c>
      <c r="D30" s="116"/>
      <c r="E30" s="118"/>
    </row>
    <row r="31" spans="2:5" x14ac:dyDescent="0.3">
      <c r="B31" s="119" t="s">
        <v>428</v>
      </c>
      <c r="C31" s="68" t="s">
        <v>403</v>
      </c>
      <c r="D31" s="116"/>
      <c r="E31" s="118"/>
    </row>
    <row r="32" spans="2:5" x14ac:dyDescent="0.3">
      <c r="B32" s="119" t="s">
        <v>429</v>
      </c>
      <c r="C32" s="116">
        <v>4.3999999999999997E-2</v>
      </c>
      <c r="D32" s="116"/>
      <c r="E32" s="118"/>
    </row>
    <row r="33" spans="2:5" x14ac:dyDescent="0.3">
      <c r="B33" s="119" t="s">
        <v>430</v>
      </c>
      <c r="C33" s="68" t="s">
        <v>426</v>
      </c>
      <c r="D33" s="116"/>
      <c r="E33" s="118"/>
    </row>
    <row r="34" spans="2:5" x14ac:dyDescent="0.3">
      <c r="B34" s="119" t="s">
        <v>431</v>
      </c>
      <c r="C34" s="116">
        <v>3.0000000000000001E-3</v>
      </c>
      <c r="D34" s="116"/>
      <c r="E34" s="118"/>
    </row>
    <row r="35" spans="2:5" x14ac:dyDescent="0.3">
      <c r="B35" s="119" t="s">
        <v>432</v>
      </c>
      <c r="C35" s="116">
        <v>1E-3</v>
      </c>
      <c r="D35" s="116"/>
      <c r="E35" s="118" t="s">
        <v>433</v>
      </c>
    </row>
    <row r="36" spans="2:5" x14ac:dyDescent="0.3">
      <c r="B36" s="119" t="s">
        <v>434</v>
      </c>
      <c r="C36" s="116">
        <v>2E-3</v>
      </c>
      <c r="D36" s="116"/>
      <c r="E36" s="118"/>
    </row>
    <row r="37" spans="2:5" x14ac:dyDescent="0.3">
      <c r="B37" s="119" t="s">
        <v>435</v>
      </c>
      <c r="C37" s="68" t="s">
        <v>426</v>
      </c>
      <c r="D37" s="116"/>
      <c r="E37" s="118"/>
    </row>
    <row r="38" spans="2:5" x14ac:dyDescent="0.3">
      <c r="B38" s="119" t="s">
        <v>436</v>
      </c>
      <c r="C38" s="116">
        <f>0.002/2</f>
        <v>1E-3</v>
      </c>
      <c r="D38" s="116"/>
      <c r="E38" s="36" t="s">
        <v>437</v>
      </c>
    </row>
    <row r="39" spans="2:5" x14ac:dyDescent="0.3">
      <c r="B39" s="119" t="s">
        <v>438</v>
      </c>
      <c r="C39" s="116">
        <f>0.002/2</f>
        <v>1E-3</v>
      </c>
      <c r="D39" s="116"/>
      <c r="E39" s="36" t="s">
        <v>437</v>
      </c>
    </row>
    <row r="40" spans="2:5" x14ac:dyDescent="0.3">
      <c r="B40" s="119" t="s">
        <v>439</v>
      </c>
      <c r="C40" s="68" t="s">
        <v>403</v>
      </c>
      <c r="D40" s="116"/>
    </row>
    <row r="41" spans="2:5" x14ac:dyDescent="0.3">
      <c r="B41" s="119" t="s">
        <v>440</v>
      </c>
      <c r="C41" s="68" t="s">
        <v>403</v>
      </c>
      <c r="D41" s="116"/>
    </row>
    <row r="42" spans="2:5" x14ac:dyDescent="0.3">
      <c r="B42" s="119" t="s">
        <v>441</v>
      </c>
      <c r="C42" s="68" t="s">
        <v>403</v>
      </c>
      <c r="D42" s="116"/>
    </row>
    <row r="43" spans="2:5" x14ac:dyDescent="0.3">
      <c r="B43" s="119" t="s">
        <v>442</v>
      </c>
      <c r="C43" s="68" t="s">
        <v>403</v>
      </c>
      <c r="D43" s="116"/>
    </row>
    <row r="44" spans="2:5" x14ac:dyDescent="0.3">
      <c r="B44" s="119" t="s">
        <v>443</v>
      </c>
      <c r="C44" s="68" t="s">
        <v>403</v>
      </c>
      <c r="D44" s="116"/>
    </row>
    <row r="45" spans="2:5" x14ac:dyDescent="0.3">
      <c r="B45" s="119" t="s">
        <v>444</v>
      </c>
      <c r="C45" s="68" t="s">
        <v>403</v>
      </c>
      <c r="D45" s="116"/>
    </row>
    <row r="46" spans="2:5" x14ac:dyDescent="0.3">
      <c r="B46" s="119" t="s">
        <v>445</v>
      </c>
      <c r="C46" s="68" t="s">
        <v>403</v>
      </c>
      <c r="D46" s="116"/>
    </row>
    <row r="47" spans="2:5" x14ac:dyDescent="0.3">
      <c r="B47" s="119" t="s">
        <v>446</v>
      </c>
      <c r="C47" s="68" t="s">
        <v>403</v>
      </c>
      <c r="D47" s="116"/>
    </row>
    <row r="48" spans="2:5" x14ac:dyDescent="0.3">
      <c r="B48" s="115" t="s">
        <v>447</v>
      </c>
      <c r="C48" s="68" t="s">
        <v>403</v>
      </c>
      <c r="D48" s="116"/>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fpoqldksfttEb2GfjF2eDNpfvtJiHgeOZMCTwvp2IwwQFrYtd7ELCSiNAOuaSK21xEfo7oN8kbF3EIKaEi9aBw==" saltValue="QSPnOytnU3UZWzwnofByp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70"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4 C26 C38:C39 C32 C34:C36"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7" workbookViewId="0">
      <selection activeCell="B13" sqref="B13"/>
    </sheetView>
  </sheetViews>
  <sheetFormatPr defaultColWidth="9.21875" defaultRowHeight="14.4" x14ac:dyDescent="0.3"/>
  <cols>
    <col min="1" max="1" width="3" style="36" customWidth="1"/>
    <col min="2" max="2" width="38.5546875" style="120" customWidth="1"/>
    <col min="3" max="3" width="27.21875" style="120" customWidth="1"/>
    <col min="4" max="4" width="22.77734375" style="120" customWidth="1"/>
    <col min="5" max="11" width="18.77734375" style="120" customWidth="1"/>
    <col min="12" max="12" width="22.77734375" style="120" customWidth="1"/>
    <col min="13" max="13" width="21.44140625" style="120" customWidth="1"/>
    <col min="14" max="14" width="21.21875" style="120" customWidth="1"/>
    <col min="15" max="15" width="22.77734375" style="120" customWidth="1"/>
    <col min="16" max="16" width="18.21875" style="120" bestFit="1" customWidth="1"/>
    <col min="17" max="17" width="19.21875" style="120" bestFit="1" customWidth="1"/>
    <col min="18" max="18" width="21.7773437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21875" style="120" customWidth="1"/>
    <col min="25" max="26" width="23.44140625" style="120" customWidth="1"/>
    <col min="27" max="27" width="22.77734375" style="120" customWidth="1"/>
    <col min="28" max="28" width="17.5546875" style="120" customWidth="1"/>
    <col min="29" max="70" width="9.21875" style="36"/>
    <col min="71" max="16384" width="9.21875" style="120"/>
  </cols>
  <sheetData>
    <row r="1" spans="1:70" s="36" customFormat="1" ht="18" x14ac:dyDescent="0.35">
      <c r="B1" s="37" t="s">
        <v>448</v>
      </c>
      <c r="D1" s="38"/>
    </row>
    <row r="2" spans="1:70" s="36" customFormat="1" x14ac:dyDescent="0.3"/>
    <row r="3" spans="1:70" s="36" customFormat="1" ht="15.6" x14ac:dyDescent="0.3">
      <c r="B3" s="40" t="s">
        <v>398</v>
      </c>
    </row>
    <row r="4" spans="1:70" x14ac:dyDescent="0.3">
      <c r="B4" s="103" t="s">
        <v>399</v>
      </c>
      <c r="C4" s="104"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Myer Mountain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449</v>
      </c>
      <c r="H8" s="52"/>
      <c r="I8" s="52"/>
      <c r="O8" s="52"/>
    </row>
    <row r="9" spans="1:70" s="36" customFormat="1" x14ac:dyDescent="0.3">
      <c r="B9" s="36" t="s">
        <v>450</v>
      </c>
      <c r="H9" s="121"/>
      <c r="I9" s="121"/>
      <c r="O9" s="122"/>
    </row>
    <row r="10" spans="1:70" ht="86.4" x14ac:dyDescent="0.3">
      <c r="B10" s="123" t="s">
        <v>451</v>
      </c>
      <c r="C10" s="123" t="s">
        <v>452</v>
      </c>
      <c r="D10" s="123" t="s">
        <v>453</v>
      </c>
      <c r="E10" s="123" t="s">
        <v>454</v>
      </c>
      <c r="F10" s="123" t="s">
        <v>455</v>
      </c>
      <c r="G10" s="123" t="s">
        <v>456</v>
      </c>
      <c r="H10" s="124" t="s">
        <v>457</v>
      </c>
      <c r="I10" s="125" t="s">
        <v>458</v>
      </c>
      <c r="J10" s="126" t="s">
        <v>459</v>
      </c>
      <c r="K10" s="127" t="s">
        <v>460</v>
      </c>
      <c r="L10" s="126" t="s">
        <v>461</v>
      </c>
      <c r="M10" s="127" t="s">
        <v>462</v>
      </c>
      <c r="N10" s="127" t="s">
        <v>463</v>
      </c>
      <c r="O10" s="123" t="s">
        <v>464</v>
      </c>
      <c r="P10" s="126" t="s">
        <v>465</v>
      </c>
      <c r="Q10" s="127" t="s">
        <v>466</v>
      </c>
      <c r="R10" s="127" t="s">
        <v>467</v>
      </c>
      <c r="S10" s="127" t="s">
        <v>468</v>
      </c>
      <c r="T10" s="128" t="s">
        <v>469</v>
      </c>
      <c r="U10" s="128" t="s">
        <v>470</v>
      </c>
      <c r="V10" s="128" t="s">
        <v>471</v>
      </c>
      <c r="W10" s="126" t="s">
        <v>472</v>
      </c>
      <c r="X10" s="126" t="s">
        <v>473</v>
      </c>
      <c r="Y10" s="129" t="s">
        <v>474</v>
      </c>
      <c r="Z10" s="126" t="s">
        <v>475</v>
      </c>
      <c r="AA10" s="130" t="s">
        <v>476</v>
      </c>
      <c r="AB10" s="126" t="s">
        <v>477</v>
      </c>
    </row>
    <row r="11" spans="1:70" s="2" customFormat="1" ht="28.8" x14ac:dyDescent="0.3">
      <c r="A11" s="10"/>
      <c r="B11" s="70" t="s">
        <v>655</v>
      </c>
      <c r="C11" s="70" t="s">
        <v>479</v>
      </c>
      <c r="D11" s="70" t="s">
        <v>480</v>
      </c>
      <c r="E11" s="131"/>
      <c r="F11" s="70">
        <v>24</v>
      </c>
      <c r="G11" s="70">
        <v>3.5</v>
      </c>
      <c r="H11" s="70">
        <f>Q11*1000000/J11/60</f>
        <v>8.325265754376117</v>
      </c>
      <c r="I11" s="70">
        <v>8760</v>
      </c>
      <c r="J11" s="70">
        <v>4204.07</v>
      </c>
      <c r="K11" s="70">
        <f>4268.1*1000000/J11</f>
        <v>1015230.4790357917</v>
      </c>
      <c r="L11" s="70">
        <v>1125.3625999999999</v>
      </c>
      <c r="M11" s="70">
        <v>0</v>
      </c>
      <c r="N11" s="132">
        <v>35.57</v>
      </c>
      <c r="O11" s="70">
        <v>100</v>
      </c>
      <c r="P11" s="70">
        <v>0.98</v>
      </c>
      <c r="Q11" s="70">
        <v>2.1</v>
      </c>
      <c r="R11" s="70"/>
      <c r="S11" s="70"/>
      <c r="T11" s="70"/>
      <c r="U11" s="133"/>
      <c r="V11" s="133"/>
      <c r="W11" s="133"/>
      <c r="X11" s="70" t="s">
        <v>481</v>
      </c>
      <c r="Y11" s="70" t="s">
        <v>345</v>
      </c>
      <c r="Z11" s="68"/>
      <c r="AA11" s="70" t="s">
        <v>345</v>
      </c>
      <c r="AB11" s="68" t="s">
        <v>403</v>
      </c>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t="s">
        <v>983</v>
      </c>
      <c r="C12" s="70" t="s">
        <v>482</v>
      </c>
      <c r="D12" s="70" t="s">
        <v>129</v>
      </c>
      <c r="E12" s="131"/>
      <c r="F12" s="70">
        <v>12</v>
      </c>
      <c r="G12" s="70">
        <v>6</v>
      </c>
      <c r="H12" s="70">
        <f>Q12*1000000/J12/60</f>
        <v>68.767514226279502</v>
      </c>
      <c r="I12" s="70">
        <v>8760</v>
      </c>
      <c r="J12" s="70">
        <v>1938.9</v>
      </c>
      <c r="K12" s="70">
        <f>6133.52*1000000/J12</f>
        <v>3163401.9289287739</v>
      </c>
      <c r="L12" s="70">
        <v>1125.3625999999999</v>
      </c>
      <c r="M12" s="70">
        <v>0</v>
      </c>
      <c r="N12" s="132">
        <v>35.57</v>
      </c>
      <c r="O12" s="70">
        <v>100</v>
      </c>
      <c r="P12" s="70">
        <v>0.98</v>
      </c>
      <c r="Q12" s="70">
        <v>8</v>
      </c>
      <c r="R12" s="70"/>
      <c r="S12" s="70"/>
      <c r="T12" s="70"/>
      <c r="U12" s="133"/>
      <c r="V12" s="133"/>
      <c r="W12" s="133"/>
      <c r="X12" s="70"/>
      <c r="Y12" s="70" t="s">
        <v>345</v>
      </c>
      <c r="Z12" s="68"/>
      <c r="AA12" s="70" t="s">
        <v>345</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t="s">
        <v>984</v>
      </c>
      <c r="C13" s="70" t="s">
        <v>482</v>
      </c>
      <c r="D13" s="70" t="s">
        <v>129</v>
      </c>
      <c r="E13" s="131"/>
      <c r="F13" s="70">
        <v>12</v>
      </c>
      <c r="G13" s="70">
        <v>6</v>
      </c>
      <c r="H13" s="70">
        <f>Q13*1000000/J13/60</f>
        <v>68.767514226279502</v>
      </c>
      <c r="I13" s="70">
        <v>8760</v>
      </c>
      <c r="J13" s="70">
        <v>1938.9</v>
      </c>
      <c r="K13" s="70">
        <f>6133.52*1000000/J13</f>
        <v>3163401.9289287739</v>
      </c>
      <c r="L13" s="70">
        <v>1125.3625999999999</v>
      </c>
      <c r="M13" s="70">
        <v>0</v>
      </c>
      <c r="N13" s="132">
        <v>35.57</v>
      </c>
      <c r="O13" s="70">
        <v>100</v>
      </c>
      <c r="P13" s="70">
        <v>0.98</v>
      </c>
      <c r="Q13" s="70">
        <v>8</v>
      </c>
      <c r="R13" s="70"/>
      <c r="S13" s="70"/>
      <c r="T13" s="70"/>
      <c r="U13" s="133"/>
      <c r="V13" s="133"/>
      <c r="W13" s="133"/>
      <c r="X13" s="70"/>
      <c r="Y13" s="70" t="s">
        <v>345</v>
      </c>
      <c r="Z13" s="68"/>
      <c r="AA13" s="70" t="s">
        <v>345</v>
      </c>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483</v>
      </c>
      <c r="C29" s="134"/>
      <c r="D29" s="135"/>
      <c r="E29" s="135"/>
      <c r="F29" s="135"/>
      <c r="G29" s="135"/>
      <c r="H29" s="135"/>
      <c r="I29" s="134"/>
      <c r="J29" s="135"/>
      <c r="K29" s="135"/>
    </row>
    <row r="30" spans="1:70" s="36" customFormat="1" x14ac:dyDescent="0.3">
      <c r="B30" s="36" t="s">
        <v>484</v>
      </c>
    </row>
    <row r="31" spans="1:70" ht="43.2" x14ac:dyDescent="0.3">
      <c r="B31" s="123" t="s">
        <v>451</v>
      </c>
      <c r="C31" s="126" t="s">
        <v>485</v>
      </c>
      <c r="D31" s="128" t="s">
        <v>486</v>
      </c>
      <c r="E31" s="126" t="s">
        <v>487</v>
      </c>
      <c r="F31" s="126" t="s">
        <v>488</v>
      </c>
      <c r="G31" s="126" t="s">
        <v>489</v>
      </c>
      <c r="H31" s="126" t="s">
        <v>490</v>
      </c>
      <c r="I31" s="126" t="s">
        <v>491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t="str">
        <f>IF(B11="","",B11)</f>
        <v>F-1</v>
      </c>
      <c r="C32" s="70"/>
      <c r="D32" s="70"/>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t="str">
        <f t="shared" ref="B33:B49" si="0">IF(B12="","",B12)</f>
        <v>F-2</v>
      </c>
      <c r="C33" s="70"/>
      <c r="D33" s="70"/>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F-3</v>
      </c>
      <c r="C34" s="70"/>
      <c r="D34" s="70"/>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70"/>
      <c r="D35" s="70"/>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70"/>
      <c r="D36" s="70"/>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70"/>
      <c r="D37" s="70"/>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70"/>
      <c r="D38" s="70"/>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70"/>
      <c r="D39" s="70"/>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70"/>
      <c r="D40" s="70"/>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70"/>
      <c r="D41" s="70"/>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70"/>
      <c r="D42" s="70"/>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70"/>
      <c r="D43" s="70"/>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70"/>
      <c r="D44" s="70"/>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70"/>
      <c r="D45" s="70"/>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70"/>
      <c r="D46" s="70"/>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70"/>
      <c r="D47" s="70"/>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70"/>
      <c r="D48" s="70"/>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70"/>
      <c r="D49" s="70"/>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492</v>
      </c>
    </row>
    <row r="52" spans="1:70" s="36" customFormat="1" x14ac:dyDescent="0.3">
      <c r="B52" s="36" t="s">
        <v>493</v>
      </c>
    </row>
    <row r="53" spans="1:70" ht="57.6" x14ac:dyDescent="0.3">
      <c r="B53" s="123" t="s">
        <v>451</v>
      </c>
      <c r="C53" s="139" t="s">
        <v>494</v>
      </c>
      <c r="D53" s="140" t="s">
        <v>495</v>
      </c>
      <c r="E53" s="141" t="s">
        <v>496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vaJGGI8rGIypjw9nDUtIGmBvzaA6doxSVeyxmcy7m1G1kkQg1BKWg6yGv9NAH0wWvrk4YERaTH7BuHxLrS59Q==" saltValue="VztLwr/GLvlGex7rDGA7qA==" spinCount="100000" sheet="1" objects="1" scenarios="1" formatCells="0" formatColumns="0" formatRows="0" insertColumns="0" insertRows="0" insertHyperlinks="0" deleteColumns="0" deleteRows="0" sort="0" autoFilter="0" pivotTables="0"/>
  <conditionalFormatting sqref="B11:B27">
    <cfRule type="notContainsBlanks" dxfId="169" priority="27">
      <formula>LEN(TRIM(B11))&gt;0</formula>
    </cfRule>
  </conditionalFormatting>
  <conditionalFormatting sqref="B32:B49">
    <cfRule type="notContainsBlanks" dxfId="168" priority="29">
      <formula>LEN(TRIM(B32))&gt;0</formula>
    </cfRule>
  </conditionalFormatting>
  <conditionalFormatting sqref="B54:B68">
    <cfRule type="notContainsBlanks" dxfId="167" priority="33">
      <formula>LEN(TRIM(B54))&gt;0</formula>
    </cfRule>
  </conditionalFormatting>
  <conditionalFormatting sqref="C4:C5">
    <cfRule type="cellIs" dxfId="166" priority="8" operator="equal">
      <formula>0</formula>
    </cfRule>
  </conditionalFormatting>
  <conditionalFormatting sqref="C54:E68">
    <cfRule type="expression" dxfId="165" priority="34">
      <formula>NOT($B54="")</formula>
    </cfRule>
  </conditionalFormatting>
  <conditionalFormatting sqref="C32:I49">
    <cfRule type="expression" dxfId="164" priority="30">
      <formula>NOT($B32="")</formula>
    </cfRule>
  </conditionalFormatting>
  <conditionalFormatting sqref="C11:AB27">
    <cfRule type="expression" dxfId="163" priority="28">
      <formula>NOT($B11="")</formula>
    </cfRule>
  </conditionalFormatting>
  <conditionalFormatting sqref="E11:E27">
    <cfRule type="expression" dxfId="162" priority="10">
      <formula>NOT($D11="Other (specify)")</formula>
    </cfRule>
  </conditionalFormatting>
  <conditionalFormatting sqref="F11:G27">
    <cfRule type="expression" dxfId="161" priority="11">
      <formula>$D11="Vapor recovery unit"</formula>
    </cfRule>
  </conditionalFormatting>
  <conditionalFormatting sqref="S11:T13 R11:S27">
    <cfRule type="expression" dxfId="160" priority="14">
      <formula>NOT($D11="Vapor recovery device")</formula>
    </cfRule>
  </conditionalFormatting>
  <conditionalFormatting sqref="T11:W27 Y11:Y27 AA11:AA27">
    <cfRule type="expression" dxfId="159" priority="12">
      <formula>OR($D11="Other (specify)",$D11="vapor recovery unit")</formula>
    </cfRule>
  </conditionalFormatting>
  <conditionalFormatting sqref="T11:W27">
    <cfRule type="expression" dxfId="158" priority="7">
      <formula>NOT($D11="Thermal oxidizer/incinerator")</formula>
    </cfRule>
  </conditionalFormatting>
  <conditionalFormatting sqref="U11:W13">
    <cfRule type="expression" dxfId="157" priority="1">
      <formula>T11&lt;&gt;"Yes"</formula>
    </cfRule>
  </conditionalFormatting>
  <conditionalFormatting sqref="X11:X27">
    <cfRule type="expression" dxfId="156" priority="13">
      <formula>NOT($D11="Air-assisted candlestick flare")</formula>
    </cfRule>
  </conditionalFormatting>
  <conditionalFormatting sqref="Z11:Z27">
    <cfRule type="expression" dxfId="155" priority="16">
      <formula>$Y11&lt;&gt;"Yes"</formula>
    </cfRule>
  </conditionalFormatting>
  <conditionalFormatting sqref="AB11:AB27">
    <cfRule type="expression" dxfId="154" priority="9">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4: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4: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1:N27 K11:K27 I11:I27" xr:uid="{5E55B624-723E-4A46-A381-31ABEF9E780C}"/>
    <dataValidation operator="greaterThanOrEqual" allowBlank="1" showInputMessage="1" showErrorMessage="1" errorTitle="Pressure" error="This input value should be a numeric value greater than or equal to 0." sqref="T11:T13 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4"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3" t="s">
        <v>497</v>
      </c>
      <c r="C1" s="143"/>
      <c r="E1" s="38"/>
    </row>
    <row r="2" spans="2:14" ht="18" customHeight="1" x14ac:dyDescent="0.3">
      <c r="B2" s="143"/>
      <c r="C2" s="143"/>
      <c r="E2" s="38"/>
    </row>
    <row r="4" spans="2:14" ht="15.6" x14ac:dyDescent="0.3">
      <c r="B4" s="40" t="s">
        <v>398</v>
      </c>
    </row>
    <row r="5" spans="2:14" x14ac:dyDescent="0.3">
      <c r="B5" s="103" t="s">
        <v>399</v>
      </c>
      <c r="C5" s="104" t="str">
        <f>Facility!C4</f>
        <v> MPLX LP</v>
      </c>
    </row>
    <row r="6" spans="2:14" x14ac:dyDescent="0.3">
      <c r="B6" s="103" t="s">
        <v>14</v>
      </c>
      <c r="C6" s="104" t="str">
        <f>Facility!C21</f>
        <v>Myer Mountain Compressor Station</v>
      </c>
    </row>
    <row r="7" spans="2:14" x14ac:dyDescent="0.3">
      <c r="B7" s="144"/>
      <c r="C7" s="144"/>
      <c r="D7" s="144"/>
      <c r="E7" s="144"/>
      <c r="F7" s="145"/>
      <c r="G7" s="144"/>
      <c r="H7" s="144"/>
      <c r="I7" s="144"/>
      <c r="J7" s="144"/>
      <c r="K7" s="144"/>
      <c r="L7" s="144"/>
      <c r="M7" s="144"/>
    </row>
    <row r="8" spans="2:14" ht="15.6" x14ac:dyDescent="0.3">
      <c r="B8" s="40" t="s">
        <v>498</v>
      </c>
      <c r="C8" s="146"/>
      <c r="D8" s="146"/>
      <c r="E8" s="147"/>
      <c r="F8" s="147"/>
      <c r="G8" s="148"/>
    </row>
    <row r="9" spans="2:14" ht="46.2" customHeight="1" x14ac:dyDescent="0.3">
      <c r="B9" s="149" t="s">
        <v>499</v>
      </c>
      <c r="C9" s="149"/>
      <c r="D9" s="149"/>
      <c r="E9" s="149"/>
      <c r="F9" s="149"/>
      <c r="G9" s="149"/>
      <c r="H9" s="149"/>
      <c r="I9" s="149"/>
      <c r="J9" s="149"/>
      <c r="K9" s="149"/>
      <c r="L9" s="149"/>
      <c r="M9" s="149"/>
    </row>
    <row r="10" spans="2:14" x14ac:dyDescent="0.3">
      <c r="B10" s="150" t="s">
        <v>35</v>
      </c>
      <c r="C10" s="151" t="s">
        <v>500</v>
      </c>
      <c r="D10" s="151"/>
      <c r="E10" s="151"/>
      <c r="F10" s="151"/>
      <c r="G10" s="151"/>
      <c r="H10" s="151"/>
      <c r="I10" s="151"/>
      <c r="J10" s="151"/>
      <c r="K10" s="151"/>
      <c r="L10" s="151"/>
      <c r="M10" s="152" t="s">
        <v>501</v>
      </c>
    </row>
    <row r="11" spans="2:14" ht="66" customHeight="1" x14ac:dyDescent="0.3">
      <c r="B11" s="150"/>
      <c r="C11" s="153" t="s">
        <v>38</v>
      </c>
      <c r="D11" s="153" t="s">
        <v>42</v>
      </c>
      <c r="E11" s="126" t="s">
        <v>502</v>
      </c>
      <c r="F11" s="126" t="s">
        <v>50</v>
      </c>
      <c r="G11" s="153" t="s">
        <v>503</v>
      </c>
      <c r="H11" s="153" t="s">
        <v>366</v>
      </c>
      <c r="I11" s="153" t="s">
        <v>504</v>
      </c>
      <c r="J11" s="153" t="s">
        <v>505</v>
      </c>
      <c r="K11" s="153" t="s">
        <v>70</v>
      </c>
      <c r="L11" s="153" t="s">
        <v>372</v>
      </c>
      <c r="M11" s="152"/>
      <c r="N11" s="154"/>
    </row>
    <row r="12" spans="2:14" s="10" customFormat="1" ht="28.8" x14ac:dyDescent="0.3">
      <c r="B12" s="155" t="s">
        <v>421</v>
      </c>
      <c r="C12" s="156" t="s">
        <v>506</v>
      </c>
      <c r="D12" s="156" t="s">
        <v>506</v>
      </c>
      <c r="E12" s="157" t="s">
        <v>507</v>
      </c>
      <c r="F12" s="156" t="s">
        <v>506</v>
      </c>
      <c r="G12" s="157" t="s">
        <v>507</v>
      </c>
      <c r="H12" s="156" t="s">
        <v>506</v>
      </c>
      <c r="I12" s="157" t="s">
        <v>507</v>
      </c>
      <c r="J12" s="156" t="s">
        <v>506</v>
      </c>
      <c r="K12" s="156" t="s">
        <v>506</v>
      </c>
      <c r="L12" s="157"/>
      <c r="M12" s="158" t="s">
        <v>508</v>
      </c>
      <c r="N12" s="159"/>
    </row>
    <row r="13" spans="2:14" s="10" customFormat="1" ht="28.8" x14ac:dyDescent="0.3">
      <c r="B13" s="155" t="s">
        <v>422</v>
      </c>
      <c r="C13" s="156" t="s">
        <v>509</v>
      </c>
      <c r="D13" s="156" t="s">
        <v>509</v>
      </c>
      <c r="E13" s="157" t="s">
        <v>507</v>
      </c>
      <c r="F13" s="156" t="s">
        <v>509</v>
      </c>
      <c r="G13" s="157" t="s">
        <v>507</v>
      </c>
      <c r="H13" s="156" t="s">
        <v>509</v>
      </c>
      <c r="I13" s="157" t="s">
        <v>507</v>
      </c>
      <c r="J13" s="156" t="s">
        <v>509</v>
      </c>
      <c r="K13" s="156" t="s">
        <v>509</v>
      </c>
      <c r="L13" s="160" t="s">
        <v>510</v>
      </c>
      <c r="M13" s="158" t="s">
        <v>508</v>
      </c>
    </row>
    <row r="14" spans="2:14" s="10" customFormat="1" ht="28.8" x14ac:dyDescent="0.3">
      <c r="B14" s="155" t="s">
        <v>423</v>
      </c>
      <c r="C14" s="156" t="s">
        <v>506</v>
      </c>
      <c r="D14" s="156" t="s">
        <v>506</v>
      </c>
      <c r="E14" s="157" t="s">
        <v>507</v>
      </c>
      <c r="F14" s="156" t="s">
        <v>506</v>
      </c>
      <c r="G14" s="157" t="s">
        <v>507</v>
      </c>
      <c r="H14" s="156" t="s">
        <v>506</v>
      </c>
      <c r="I14" s="157" t="s">
        <v>507</v>
      </c>
      <c r="J14" s="156" t="s">
        <v>506</v>
      </c>
      <c r="K14" s="156" t="s">
        <v>506</v>
      </c>
      <c r="L14" s="157"/>
      <c r="M14" s="158" t="s">
        <v>508</v>
      </c>
    </row>
    <row r="15" spans="2:14" s="10" customFormat="1" ht="28.8" x14ac:dyDescent="0.3">
      <c r="B15" s="155" t="s">
        <v>424</v>
      </c>
      <c r="C15" s="156" t="s">
        <v>506</v>
      </c>
      <c r="D15" s="156" t="s">
        <v>506</v>
      </c>
      <c r="E15" s="157" t="s">
        <v>507</v>
      </c>
      <c r="F15" s="156" t="s">
        <v>506</v>
      </c>
      <c r="G15" s="157" t="s">
        <v>507</v>
      </c>
      <c r="H15" s="156" t="s">
        <v>506</v>
      </c>
      <c r="I15" s="157" t="s">
        <v>507</v>
      </c>
      <c r="J15" s="156" t="s">
        <v>506</v>
      </c>
      <c r="K15" s="156" t="s">
        <v>506</v>
      </c>
      <c r="L15" s="157"/>
      <c r="M15" s="158" t="s">
        <v>508</v>
      </c>
    </row>
    <row r="16" spans="2:14" s="10" customFormat="1" ht="28.8" x14ac:dyDescent="0.3">
      <c r="B16" s="155" t="s">
        <v>425</v>
      </c>
      <c r="C16" s="156" t="s">
        <v>509</v>
      </c>
      <c r="D16" s="156" t="s">
        <v>509</v>
      </c>
      <c r="E16" s="157" t="s">
        <v>507</v>
      </c>
      <c r="F16" s="156" t="s">
        <v>509</v>
      </c>
      <c r="G16" s="157" t="s">
        <v>507</v>
      </c>
      <c r="H16" s="156" t="s">
        <v>509</v>
      </c>
      <c r="I16" s="157" t="s">
        <v>507</v>
      </c>
      <c r="J16" s="156" t="s">
        <v>509</v>
      </c>
      <c r="K16" s="156" t="s">
        <v>509</v>
      </c>
      <c r="L16" s="160" t="s">
        <v>510</v>
      </c>
      <c r="M16" s="158" t="s">
        <v>508</v>
      </c>
    </row>
    <row r="17" spans="2:13" s="10" customFormat="1" ht="28.8" x14ac:dyDescent="0.3">
      <c r="B17" s="155" t="s">
        <v>427</v>
      </c>
      <c r="C17" s="156" t="s">
        <v>506</v>
      </c>
      <c r="D17" s="156" t="s">
        <v>506</v>
      </c>
      <c r="E17" s="157" t="s">
        <v>507</v>
      </c>
      <c r="F17" s="156" t="s">
        <v>506</v>
      </c>
      <c r="G17" s="157" t="s">
        <v>507</v>
      </c>
      <c r="H17" s="156" t="s">
        <v>506</v>
      </c>
      <c r="I17" s="157" t="s">
        <v>507</v>
      </c>
      <c r="J17" s="156" t="s">
        <v>506</v>
      </c>
      <c r="K17" s="156" t="s">
        <v>506</v>
      </c>
      <c r="L17" s="157"/>
      <c r="M17" s="158" t="s">
        <v>508</v>
      </c>
    </row>
    <row r="18" spans="2:13" s="10" customFormat="1" ht="28.8" x14ac:dyDescent="0.3">
      <c r="B18" s="155" t="s">
        <v>428</v>
      </c>
      <c r="C18" s="156" t="s">
        <v>506</v>
      </c>
      <c r="D18" s="156" t="s">
        <v>506</v>
      </c>
      <c r="E18" s="157" t="s">
        <v>507</v>
      </c>
      <c r="F18" s="156" t="s">
        <v>506</v>
      </c>
      <c r="G18" s="157" t="s">
        <v>507</v>
      </c>
      <c r="H18" s="156" t="s">
        <v>506</v>
      </c>
      <c r="I18" s="157" t="s">
        <v>507</v>
      </c>
      <c r="J18" s="156" t="s">
        <v>506</v>
      </c>
      <c r="K18" s="156" t="s">
        <v>506</v>
      </c>
      <c r="L18" s="157"/>
      <c r="M18" s="158" t="s">
        <v>508</v>
      </c>
    </row>
    <row r="19" spans="2:13" s="10" customFormat="1" ht="28.8" x14ac:dyDescent="0.3">
      <c r="B19" s="155" t="s">
        <v>429</v>
      </c>
      <c r="C19" s="156" t="s">
        <v>509</v>
      </c>
      <c r="D19" s="156" t="s">
        <v>509</v>
      </c>
      <c r="E19" s="157" t="s">
        <v>507</v>
      </c>
      <c r="F19" s="156" t="s">
        <v>509</v>
      </c>
      <c r="G19" s="157" t="s">
        <v>507</v>
      </c>
      <c r="H19" s="156" t="s">
        <v>509</v>
      </c>
      <c r="I19" s="157" t="s">
        <v>507</v>
      </c>
      <c r="J19" s="156" t="s">
        <v>509</v>
      </c>
      <c r="K19" s="156" t="s">
        <v>509</v>
      </c>
      <c r="L19" s="160" t="s">
        <v>510</v>
      </c>
      <c r="M19" s="158" t="s">
        <v>508</v>
      </c>
    </row>
    <row r="20" spans="2:13" s="10" customFormat="1" ht="28.8" x14ac:dyDescent="0.3">
      <c r="B20" s="155" t="s">
        <v>430</v>
      </c>
      <c r="C20" s="156" t="s">
        <v>506</v>
      </c>
      <c r="D20" s="156" t="s">
        <v>506</v>
      </c>
      <c r="E20" s="157" t="s">
        <v>507</v>
      </c>
      <c r="F20" s="156" t="s">
        <v>506</v>
      </c>
      <c r="G20" s="157" t="s">
        <v>507</v>
      </c>
      <c r="H20" s="156" t="s">
        <v>506</v>
      </c>
      <c r="I20" s="157" t="s">
        <v>507</v>
      </c>
      <c r="J20" s="156" t="s">
        <v>506</v>
      </c>
      <c r="K20" s="156" t="s">
        <v>506</v>
      </c>
      <c r="L20" s="157"/>
      <c r="M20" s="158" t="s">
        <v>508</v>
      </c>
    </row>
    <row r="21" spans="2:13" s="10" customFormat="1" ht="28.8" x14ac:dyDescent="0.3">
      <c r="B21" s="155" t="s">
        <v>431</v>
      </c>
      <c r="C21" s="156" t="s">
        <v>509</v>
      </c>
      <c r="D21" s="156" t="s">
        <v>509</v>
      </c>
      <c r="E21" s="157" t="s">
        <v>507</v>
      </c>
      <c r="F21" s="156" t="s">
        <v>509</v>
      </c>
      <c r="G21" s="157" t="s">
        <v>507</v>
      </c>
      <c r="H21" s="156" t="s">
        <v>509</v>
      </c>
      <c r="I21" s="157" t="s">
        <v>507</v>
      </c>
      <c r="J21" s="156" t="s">
        <v>509</v>
      </c>
      <c r="K21" s="156" t="s">
        <v>509</v>
      </c>
      <c r="L21" s="160" t="s">
        <v>510</v>
      </c>
      <c r="M21" s="158" t="s">
        <v>508</v>
      </c>
    </row>
    <row r="22" spans="2:13" s="10" customFormat="1" ht="28.8" x14ac:dyDescent="0.3">
      <c r="B22" s="155" t="s">
        <v>432</v>
      </c>
      <c r="C22" s="156" t="s">
        <v>509</v>
      </c>
      <c r="D22" s="156" t="s">
        <v>506</v>
      </c>
      <c r="E22" s="157" t="s">
        <v>507</v>
      </c>
      <c r="F22" s="156" t="s">
        <v>509</v>
      </c>
      <c r="G22" s="157" t="s">
        <v>507</v>
      </c>
      <c r="H22" s="156" t="s">
        <v>509</v>
      </c>
      <c r="I22" s="157" t="s">
        <v>507</v>
      </c>
      <c r="J22" s="156" t="s">
        <v>509</v>
      </c>
      <c r="K22" s="156" t="s">
        <v>509</v>
      </c>
      <c r="L22" s="160" t="s">
        <v>510</v>
      </c>
      <c r="M22" s="158" t="s">
        <v>508</v>
      </c>
    </row>
    <row r="23" spans="2:13" s="10" customFormat="1" ht="28.8" x14ac:dyDescent="0.3">
      <c r="B23" s="155" t="s">
        <v>434</v>
      </c>
      <c r="C23" s="156" t="s">
        <v>509</v>
      </c>
      <c r="D23" s="156" t="s">
        <v>509</v>
      </c>
      <c r="E23" s="157" t="s">
        <v>507</v>
      </c>
      <c r="F23" s="156" t="s">
        <v>509</v>
      </c>
      <c r="G23" s="157" t="s">
        <v>507</v>
      </c>
      <c r="H23" s="156" t="s">
        <v>509</v>
      </c>
      <c r="I23" s="157" t="s">
        <v>507</v>
      </c>
      <c r="J23" s="156" t="s">
        <v>509</v>
      </c>
      <c r="K23" s="156" t="s">
        <v>509</v>
      </c>
      <c r="L23" s="160" t="s">
        <v>510</v>
      </c>
      <c r="M23" s="158" t="s">
        <v>508</v>
      </c>
    </row>
    <row r="24" spans="2:13" s="10" customFormat="1" ht="28.8" x14ac:dyDescent="0.3">
      <c r="B24" s="155" t="s">
        <v>435</v>
      </c>
      <c r="C24" s="156" t="s">
        <v>506</v>
      </c>
      <c r="D24" s="156" t="s">
        <v>506</v>
      </c>
      <c r="E24" s="157" t="s">
        <v>507</v>
      </c>
      <c r="F24" s="156" t="s">
        <v>506</v>
      </c>
      <c r="G24" s="157" t="s">
        <v>507</v>
      </c>
      <c r="H24" s="156" t="s">
        <v>506</v>
      </c>
      <c r="I24" s="157" t="s">
        <v>507</v>
      </c>
      <c r="J24" s="156" t="s">
        <v>506</v>
      </c>
      <c r="K24" s="156" t="s">
        <v>506</v>
      </c>
      <c r="L24" s="157"/>
      <c r="M24" s="158" t="s">
        <v>508</v>
      </c>
    </row>
    <row r="25" spans="2:13" s="10" customFormat="1" ht="28.8" x14ac:dyDescent="0.3">
      <c r="B25" s="155" t="s">
        <v>436</v>
      </c>
      <c r="C25" s="156" t="s">
        <v>506</v>
      </c>
      <c r="D25" s="156" t="s">
        <v>506</v>
      </c>
      <c r="E25" s="157" t="s">
        <v>507</v>
      </c>
      <c r="F25" s="156" t="s">
        <v>506</v>
      </c>
      <c r="G25" s="157" t="s">
        <v>507</v>
      </c>
      <c r="H25" s="156" t="s">
        <v>506</v>
      </c>
      <c r="I25" s="157" t="s">
        <v>507</v>
      </c>
      <c r="J25" s="156" t="s">
        <v>506</v>
      </c>
      <c r="K25" s="156" t="s">
        <v>506</v>
      </c>
      <c r="L25" s="157"/>
      <c r="M25" s="158" t="s">
        <v>508</v>
      </c>
    </row>
    <row r="26" spans="2:13" s="10" customFormat="1" ht="28.8" x14ac:dyDescent="0.3">
      <c r="B26" s="155" t="s">
        <v>438</v>
      </c>
      <c r="C26" s="156" t="s">
        <v>506</v>
      </c>
      <c r="D26" s="156" t="s">
        <v>506</v>
      </c>
      <c r="E26" s="157" t="s">
        <v>507</v>
      </c>
      <c r="F26" s="156" t="s">
        <v>506</v>
      </c>
      <c r="G26" s="157" t="s">
        <v>507</v>
      </c>
      <c r="H26" s="156" t="s">
        <v>506</v>
      </c>
      <c r="I26" s="157" t="s">
        <v>507</v>
      </c>
      <c r="J26" s="156" t="s">
        <v>506</v>
      </c>
      <c r="K26" s="156" t="s">
        <v>506</v>
      </c>
      <c r="L26" s="157"/>
      <c r="M26" s="158" t="s">
        <v>508</v>
      </c>
    </row>
    <row r="27" spans="2:13" s="10" customFormat="1" ht="28.8" x14ac:dyDescent="0.3">
      <c r="B27" s="155" t="s">
        <v>439</v>
      </c>
      <c r="C27" s="156" t="s">
        <v>506</v>
      </c>
      <c r="D27" s="156" t="s">
        <v>506</v>
      </c>
      <c r="E27" s="157" t="s">
        <v>507</v>
      </c>
      <c r="F27" s="156" t="s">
        <v>506</v>
      </c>
      <c r="G27" s="157" t="s">
        <v>507</v>
      </c>
      <c r="H27" s="156" t="s">
        <v>506</v>
      </c>
      <c r="I27" s="157" t="s">
        <v>507</v>
      </c>
      <c r="J27" s="156" t="s">
        <v>506</v>
      </c>
      <c r="K27" s="156" t="s">
        <v>506</v>
      </c>
      <c r="L27" s="157"/>
      <c r="M27" s="158" t="s">
        <v>508</v>
      </c>
    </row>
    <row r="28" spans="2:13" s="10" customFormat="1" ht="28.8" x14ac:dyDescent="0.3">
      <c r="B28" s="155" t="s">
        <v>440</v>
      </c>
      <c r="C28" s="156" t="s">
        <v>506</v>
      </c>
      <c r="D28" s="156" t="s">
        <v>506</v>
      </c>
      <c r="E28" s="157" t="s">
        <v>507</v>
      </c>
      <c r="F28" s="156" t="s">
        <v>506</v>
      </c>
      <c r="G28" s="157" t="s">
        <v>507</v>
      </c>
      <c r="H28" s="156" t="s">
        <v>506</v>
      </c>
      <c r="I28" s="157" t="s">
        <v>507</v>
      </c>
      <c r="J28" s="156" t="s">
        <v>506</v>
      </c>
      <c r="K28" s="156" t="s">
        <v>506</v>
      </c>
      <c r="L28" s="157"/>
      <c r="M28" s="158" t="s">
        <v>508</v>
      </c>
    </row>
    <row r="29" spans="2:13" s="10" customFormat="1" ht="28.8" x14ac:dyDescent="0.3">
      <c r="B29" s="155" t="s">
        <v>441</v>
      </c>
      <c r="C29" s="156" t="s">
        <v>506</v>
      </c>
      <c r="D29" s="156" t="s">
        <v>506</v>
      </c>
      <c r="E29" s="157" t="s">
        <v>507</v>
      </c>
      <c r="F29" s="156" t="s">
        <v>506</v>
      </c>
      <c r="G29" s="157" t="s">
        <v>507</v>
      </c>
      <c r="H29" s="156" t="s">
        <v>506</v>
      </c>
      <c r="I29" s="157" t="s">
        <v>507</v>
      </c>
      <c r="J29" s="156" t="s">
        <v>506</v>
      </c>
      <c r="K29" s="156" t="s">
        <v>506</v>
      </c>
      <c r="L29" s="157"/>
      <c r="M29" s="158" t="s">
        <v>508</v>
      </c>
    </row>
    <row r="30" spans="2:13" s="10" customFormat="1" ht="28.8" x14ac:dyDescent="0.3">
      <c r="B30" s="155" t="s">
        <v>442</v>
      </c>
      <c r="C30" s="156" t="s">
        <v>506</v>
      </c>
      <c r="D30" s="156" t="s">
        <v>506</v>
      </c>
      <c r="E30" s="157" t="s">
        <v>507</v>
      </c>
      <c r="F30" s="156" t="s">
        <v>506</v>
      </c>
      <c r="G30" s="157" t="s">
        <v>507</v>
      </c>
      <c r="H30" s="156" t="s">
        <v>506</v>
      </c>
      <c r="I30" s="157" t="s">
        <v>507</v>
      </c>
      <c r="J30" s="156" t="s">
        <v>506</v>
      </c>
      <c r="K30" s="156" t="s">
        <v>506</v>
      </c>
      <c r="L30" s="157"/>
      <c r="M30" s="158" t="s">
        <v>508</v>
      </c>
    </row>
    <row r="31" spans="2:13" s="10" customFormat="1" ht="28.8" x14ac:dyDescent="0.3">
      <c r="B31" s="155" t="s">
        <v>443</v>
      </c>
      <c r="C31" s="156" t="s">
        <v>506</v>
      </c>
      <c r="D31" s="156" t="s">
        <v>506</v>
      </c>
      <c r="E31" s="157" t="s">
        <v>507</v>
      </c>
      <c r="F31" s="156" t="s">
        <v>506</v>
      </c>
      <c r="G31" s="157" t="s">
        <v>507</v>
      </c>
      <c r="H31" s="156" t="s">
        <v>506</v>
      </c>
      <c r="I31" s="157" t="s">
        <v>507</v>
      </c>
      <c r="J31" s="156" t="s">
        <v>506</v>
      </c>
      <c r="K31" s="156" t="s">
        <v>506</v>
      </c>
      <c r="L31" s="157"/>
      <c r="M31" s="158" t="s">
        <v>508</v>
      </c>
    </row>
    <row r="32" spans="2:13" s="10" customFormat="1" ht="28.8" x14ac:dyDescent="0.3">
      <c r="B32" s="155" t="s">
        <v>444</v>
      </c>
      <c r="C32" s="156" t="s">
        <v>506</v>
      </c>
      <c r="D32" s="156" t="s">
        <v>506</v>
      </c>
      <c r="E32" s="157" t="s">
        <v>507</v>
      </c>
      <c r="F32" s="156" t="s">
        <v>506</v>
      </c>
      <c r="G32" s="157" t="s">
        <v>507</v>
      </c>
      <c r="H32" s="156" t="s">
        <v>506</v>
      </c>
      <c r="I32" s="157" t="s">
        <v>507</v>
      </c>
      <c r="J32" s="156" t="s">
        <v>506</v>
      </c>
      <c r="K32" s="156" t="s">
        <v>506</v>
      </c>
      <c r="L32" s="157"/>
      <c r="M32" s="158" t="s">
        <v>508</v>
      </c>
    </row>
    <row r="33" spans="2:13" s="10" customFormat="1" ht="28.8" x14ac:dyDescent="0.3">
      <c r="B33" s="155" t="s">
        <v>445</v>
      </c>
      <c r="C33" s="156" t="s">
        <v>506</v>
      </c>
      <c r="D33" s="156" t="s">
        <v>506</v>
      </c>
      <c r="E33" s="157" t="s">
        <v>507</v>
      </c>
      <c r="F33" s="156" t="s">
        <v>506</v>
      </c>
      <c r="G33" s="157" t="s">
        <v>507</v>
      </c>
      <c r="H33" s="156" t="s">
        <v>506</v>
      </c>
      <c r="I33" s="157" t="s">
        <v>507</v>
      </c>
      <c r="J33" s="156" t="s">
        <v>506</v>
      </c>
      <c r="K33" s="156" t="s">
        <v>506</v>
      </c>
      <c r="L33" s="157"/>
      <c r="M33" s="158" t="s">
        <v>508</v>
      </c>
    </row>
    <row r="34" spans="2:13" s="10" customFormat="1" ht="28.8" x14ac:dyDescent="0.3">
      <c r="B34" s="155" t="s">
        <v>446</v>
      </c>
      <c r="C34" s="156" t="s">
        <v>506</v>
      </c>
      <c r="D34" s="156" t="s">
        <v>506</v>
      </c>
      <c r="E34" s="157" t="s">
        <v>507</v>
      </c>
      <c r="F34" s="156" t="s">
        <v>506</v>
      </c>
      <c r="G34" s="157" t="s">
        <v>507</v>
      </c>
      <c r="H34" s="156" t="s">
        <v>506</v>
      </c>
      <c r="I34" s="157" t="s">
        <v>507</v>
      </c>
      <c r="J34" s="156" t="s">
        <v>506</v>
      </c>
      <c r="K34" s="156" t="s">
        <v>506</v>
      </c>
      <c r="L34" s="157"/>
      <c r="M34" s="158" t="s">
        <v>508</v>
      </c>
    </row>
    <row r="35" spans="2:13" s="10" customFormat="1" ht="28.8" x14ac:dyDescent="0.3">
      <c r="B35" s="161" t="s">
        <v>447</v>
      </c>
      <c r="C35" s="156" t="s">
        <v>506</v>
      </c>
      <c r="D35" s="156" t="s">
        <v>506</v>
      </c>
      <c r="E35" s="157" t="s">
        <v>507</v>
      </c>
      <c r="F35" s="156" t="s">
        <v>506</v>
      </c>
      <c r="G35" s="157" t="s">
        <v>507</v>
      </c>
      <c r="H35" s="156" t="s">
        <v>506</v>
      </c>
      <c r="I35" s="157" t="s">
        <v>507</v>
      </c>
      <c r="J35" s="156" t="s">
        <v>506</v>
      </c>
      <c r="K35" s="156" t="s">
        <v>506</v>
      </c>
      <c r="L35" s="157"/>
      <c r="M35" s="158" t="s">
        <v>508</v>
      </c>
    </row>
    <row r="36" spans="2:13" s="10" customFormat="1" x14ac:dyDescent="0.3">
      <c r="B36" s="161" t="s">
        <v>80</v>
      </c>
      <c r="C36" s="156"/>
      <c r="D36" s="156"/>
      <c r="E36" s="156"/>
      <c r="F36" s="156"/>
      <c r="G36" s="156"/>
      <c r="H36" s="156"/>
      <c r="I36" s="156"/>
      <c r="J36" s="160"/>
      <c r="K36" s="160"/>
      <c r="L36" s="157"/>
      <c r="M36" s="156"/>
    </row>
    <row r="37" spans="2:13" s="10" customFormat="1" x14ac:dyDescent="0.3">
      <c r="B37" s="161" t="s">
        <v>80</v>
      </c>
      <c r="C37" s="156"/>
      <c r="D37" s="156"/>
      <c r="E37" s="156"/>
      <c r="F37" s="156"/>
      <c r="G37" s="156"/>
      <c r="H37" s="156"/>
      <c r="I37" s="156"/>
      <c r="J37" s="160"/>
      <c r="K37" s="160"/>
      <c r="L37" s="157"/>
      <c r="M37" s="156"/>
    </row>
    <row r="38" spans="2:13" s="10" customFormat="1" x14ac:dyDescent="0.3">
      <c r="B38" s="161" t="s">
        <v>80</v>
      </c>
      <c r="C38" s="156"/>
      <c r="D38" s="156"/>
      <c r="E38" s="156"/>
      <c r="F38" s="156"/>
      <c r="G38" s="156"/>
      <c r="H38" s="156"/>
      <c r="I38" s="156"/>
      <c r="J38" s="160"/>
      <c r="K38" s="160"/>
      <c r="L38" s="157"/>
      <c r="M38" s="156"/>
    </row>
    <row r="39" spans="2:13" s="10" customFormat="1" x14ac:dyDescent="0.3">
      <c r="B39" s="161" t="s">
        <v>80</v>
      </c>
      <c r="C39" s="156"/>
      <c r="D39" s="156"/>
      <c r="E39" s="156"/>
      <c r="F39" s="156"/>
      <c r="G39" s="156"/>
      <c r="H39" s="156"/>
      <c r="I39" s="156"/>
      <c r="J39" s="160"/>
      <c r="K39" s="160"/>
      <c r="L39" s="157"/>
      <c r="M39" s="156"/>
    </row>
    <row r="40" spans="2:13" s="10" customFormat="1" x14ac:dyDescent="0.3">
      <c r="B40" s="161" t="s">
        <v>80</v>
      </c>
      <c r="C40" s="156"/>
      <c r="D40" s="156"/>
      <c r="E40" s="156"/>
      <c r="F40" s="156"/>
      <c r="G40" s="156"/>
      <c r="H40" s="156"/>
      <c r="I40" s="156"/>
      <c r="J40" s="160"/>
      <c r="K40" s="160"/>
      <c r="L40" s="157"/>
      <c r="M40" s="156"/>
    </row>
    <row r="41" spans="2:13" ht="86.4" x14ac:dyDescent="0.3">
      <c r="G41" s="162" t="s">
        <v>511</v>
      </c>
    </row>
  </sheetData>
  <sheetProtection algorithmName="SHA-512" hashValue="TF2yyRFEalQPVKi55i7TUr4jf2XiBlonGUNypOsVWc88gdth7ZEOTuiIkxAO2JtCI4vQ758fB+zM+Sm8dnjneg==" saltValue="7KFCQ2lGuBO3soTZVt2pC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5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D35 I36:I40 J12:K40 G36:G40 F12:F40 C36:E40 H12:H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5"/>
  <sheetViews>
    <sheetView tabSelected="1" topLeftCell="BO14" workbookViewId="0">
      <selection activeCell="BU14" sqref="BU14:BU21"/>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3" t="s">
        <v>512</v>
      </c>
      <c r="C1" s="143"/>
      <c r="D1" s="38"/>
    </row>
    <row r="2" spans="2:86" ht="18" customHeight="1" x14ac:dyDescent="0.3">
      <c r="B2" s="143"/>
      <c r="C2" s="143"/>
      <c r="D2" s="38"/>
    </row>
    <row r="4" spans="2:86" ht="15.6" x14ac:dyDescent="0.3">
      <c r="B4" s="40" t="s">
        <v>398</v>
      </c>
    </row>
    <row r="5" spans="2:86" x14ac:dyDescent="0.3">
      <c r="B5" s="103" t="s">
        <v>399</v>
      </c>
      <c r="C5" s="104" t="str">
        <f>Facility!C4</f>
        <v> MPLX LP</v>
      </c>
      <c r="D5" s="105"/>
    </row>
    <row r="6" spans="2:86" x14ac:dyDescent="0.3">
      <c r="B6" s="103" t="s">
        <v>14</v>
      </c>
      <c r="C6" s="104" t="str">
        <f>Facility!C21</f>
        <v>Myer Mountain Compressor Station</v>
      </c>
      <c r="D6" s="105"/>
    </row>
    <row r="7" spans="2:86" x14ac:dyDescent="0.3">
      <c r="B7" s="163"/>
      <c r="C7" s="164" t="s">
        <v>80</v>
      </c>
      <c r="D7" s="144"/>
      <c r="G7" s="94"/>
    </row>
    <row r="8" spans="2:86" ht="15.6" x14ac:dyDescent="0.3">
      <c r="B8" s="40" t="s">
        <v>513</v>
      </c>
      <c r="C8" s="164"/>
    </row>
    <row r="9" spans="2:86" ht="19.5" customHeight="1" x14ac:dyDescent="0.3">
      <c r="B9" s="165" t="s">
        <v>514</v>
      </c>
      <c r="C9" s="166">
        <v>60</v>
      </c>
      <c r="I9" s="167"/>
      <c r="CC9" s="148"/>
      <c r="CF9" s="148"/>
    </row>
    <row r="10" spans="2:86" ht="30" customHeight="1" x14ac:dyDescent="0.3">
      <c r="B10" s="168" t="s">
        <v>515</v>
      </c>
      <c r="C10" s="169">
        <v>7</v>
      </c>
      <c r="I10" s="167"/>
      <c r="CC10" s="147"/>
      <c r="CD10" s="147"/>
      <c r="CE10" s="147"/>
      <c r="CF10" s="170"/>
      <c r="CG10" s="147"/>
      <c r="CH10" s="147"/>
    </row>
    <row r="11" spans="2:86" s="172" customFormat="1" x14ac:dyDescent="0.3">
      <c r="B11" s="171"/>
      <c r="C11" s="171"/>
      <c r="D11" s="171"/>
      <c r="E11" s="171"/>
      <c r="F11" s="171"/>
      <c r="G11" s="146"/>
      <c r="I11" s="167"/>
      <c r="J11" s="173"/>
      <c r="CC11" s="174"/>
      <c r="CD11" s="174"/>
      <c r="CE11" s="174"/>
      <c r="CF11" s="174"/>
      <c r="CG11" s="174"/>
      <c r="CH11" s="174"/>
    </row>
    <row r="12" spans="2:86" ht="15" customHeight="1" x14ac:dyDescent="0.3">
      <c r="B12" s="40" t="s">
        <v>516</v>
      </c>
      <c r="D12" s="94" t="s">
        <v>517</v>
      </c>
      <c r="E12" s="175"/>
      <c r="F12" s="175"/>
      <c r="G12" s="154"/>
      <c r="I12" s="176"/>
      <c r="J12" s="177" t="s">
        <v>518</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519</v>
      </c>
      <c r="AL12" s="178"/>
      <c r="AM12" s="179"/>
      <c r="AN12" s="180" t="s">
        <v>520</v>
      </c>
      <c r="AO12" s="181"/>
      <c r="AP12" s="182" t="s">
        <v>521</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522</v>
      </c>
      <c r="BR12" s="183"/>
      <c r="BS12" s="183"/>
      <c r="BT12" s="183"/>
      <c r="BU12" s="183"/>
      <c r="BV12" s="183"/>
      <c r="BW12" s="183"/>
      <c r="BX12" s="183"/>
      <c r="BY12" s="183"/>
      <c r="BZ12" s="184" t="s">
        <v>523</v>
      </c>
      <c r="CA12" s="184"/>
      <c r="CB12" s="184"/>
      <c r="CC12" s="185"/>
      <c r="CD12" s="185"/>
      <c r="CE12" s="185"/>
      <c r="CF12" s="185"/>
      <c r="CG12" s="185"/>
      <c r="CH12" s="186"/>
    </row>
    <row r="13" spans="2:86" s="192" customFormat="1" ht="86.4" x14ac:dyDescent="0.3">
      <c r="B13" s="187" t="s">
        <v>524</v>
      </c>
      <c r="C13" s="187" t="s">
        <v>525</v>
      </c>
      <c r="D13" s="187" t="s">
        <v>526</v>
      </c>
      <c r="E13" s="187" t="s">
        <v>527</v>
      </c>
      <c r="F13" s="188" t="s">
        <v>528</v>
      </c>
      <c r="G13" s="188" t="s">
        <v>529</v>
      </c>
      <c r="H13" s="188" t="s">
        <v>530</v>
      </c>
      <c r="I13" s="188" t="s">
        <v>531</v>
      </c>
      <c r="J13" s="189" t="s">
        <v>532</v>
      </c>
      <c r="K13" s="189" t="s">
        <v>533</v>
      </c>
      <c r="L13" s="189" t="s">
        <v>534</v>
      </c>
      <c r="M13" s="189" t="s">
        <v>535</v>
      </c>
      <c r="N13" s="189" t="s">
        <v>536</v>
      </c>
      <c r="O13" s="189" t="s">
        <v>537</v>
      </c>
      <c r="P13" s="189" t="s">
        <v>538</v>
      </c>
      <c r="Q13" s="189" t="s">
        <v>539</v>
      </c>
      <c r="R13" s="189" t="s">
        <v>540</v>
      </c>
      <c r="S13" s="189" t="s">
        <v>541</v>
      </c>
      <c r="T13" s="189" t="s">
        <v>542</v>
      </c>
      <c r="U13" s="189" t="s">
        <v>543</v>
      </c>
      <c r="V13" s="189" t="s">
        <v>544</v>
      </c>
      <c r="W13" s="189" t="s">
        <v>545</v>
      </c>
      <c r="X13" s="189" t="s">
        <v>546</v>
      </c>
      <c r="Y13" s="189" t="s">
        <v>547</v>
      </c>
      <c r="Z13" s="189" t="s">
        <v>548</v>
      </c>
      <c r="AA13" s="189" t="s">
        <v>549</v>
      </c>
      <c r="AB13" s="189" t="s">
        <v>550</v>
      </c>
      <c r="AC13" s="189" t="s">
        <v>551</v>
      </c>
      <c r="AD13" s="189" t="s">
        <v>552</v>
      </c>
      <c r="AE13" s="189" t="s">
        <v>553</v>
      </c>
      <c r="AF13" s="189" t="s">
        <v>554</v>
      </c>
      <c r="AG13" s="189" t="s">
        <v>555</v>
      </c>
      <c r="AH13" s="189" t="s">
        <v>556</v>
      </c>
      <c r="AI13" s="190" t="s">
        <v>557</v>
      </c>
      <c r="AJ13" s="190" t="s">
        <v>558</v>
      </c>
      <c r="AK13" s="191" t="s">
        <v>559</v>
      </c>
      <c r="AL13" s="191" t="s">
        <v>560</v>
      </c>
      <c r="AM13" s="191" t="s">
        <v>561</v>
      </c>
      <c r="AN13" s="190" t="s">
        <v>562</v>
      </c>
      <c r="AO13" s="190" t="s">
        <v>563</v>
      </c>
      <c r="AP13" s="189" t="s">
        <v>532</v>
      </c>
      <c r="AQ13" s="189" t="s">
        <v>533</v>
      </c>
      <c r="AR13" s="189" t="s">
        <v>534</v>
      </c>
      <c r="AS13" s="189" t="s">
        <v>535</v>
      </c>
      <c r="AT13" s="189" t="s">
        <v>536</v>
      </c>
      <c r="AU13" s="189" t="s">
        <v>537</v>
      </c>
      <c r="AV13" s="189" t="s">
        <v>538</v>
      </c>
      <c r="AW13" s="189" t="s">
        <v>539</v>
      </c>
      <c r="AX13" s="189" t="s">
        <v>540</v>
      </c>
      <c r="AY13" s="189" t="s">
        <v>541</v>
      </c>
      <c r="AZ13" s="189" t="s">
        <v>542</v>
      </c>
      <c r="BA13" s="189" t="s">
        <v>543</v>
      </c>
      <c r="BB13" s="189" t="s">
        <v>564</v>
      </c>
      <c r="BC13" s="189" t="s">
        <v>545</v>
      </c>
      <c r="BD13" s="189" t="s">
        <v>546</v>
      </c>
      <c r="BE13" s="189" t="s">
        <v>547</v>
      </c>
      <c r="BF13" s="189" t="s">
        <v>548</v>
      </c>
      <c r="BG13" s="189" t="s">
        <v>549</v>
      </c>
      <c r="BH13" s="189" t="s">
        <v>565</v>
      </c>
      <c r="BI13" s="189" t="s">
        <v>551</v>
      </c>
      <c r="BJ13" s="189" t="s">
        <v>552</v>
      </c>
      <c r="BK13" s="189" t="s">
        <v>553</v>
      </c>
      <c r="BL13" s="189" t="s">
        <v>554</v>
      </c>
      <c r="BM13" s="189" t="s">
        <v>566</v>
      </c>
      <c r="BN13" s="189" t="s">
        <v>556</v>
      </c>
      <c r="BO13" s="190" t="s">
        <v>557</v>
      </c>
      <c r="BP13" s="190" t="s">
        <v>558</v>
      </c>
      <c r="BQ13" s="190" t="s">
        <v>567</v>
      </c>
      <c r="BR13" s="190" t="s">
        <v>568</v>
      </c>
      <c r="BS13" s="190" t="s">
        <v>569</v>
      </c>
      <c r="BT13" s="190" t="s">
        <v>570</v>
      </c>
      <c r="BU13" s="190" t="s">
        <v>569</v>
      </c>
      <c r="BV13" s="190" t="s">
        <v>571</v>
      </c>
      <c r="BW13" s="190" t="s">
        <v>569</v>
      </c>
      <c r="BX13" s="190" t="s">
        <v>572</v>
      </c>
      <c r="BY13" s="190" t="s">
        <v>573</v>
      </c>
      <c r="BZ13" s="191" t="s">
        <v>574</v>
      </c>
      <c r="CA13" s="188" t="s">
        <v>575</v>
      </c>
      <c r="CB13" s="188" t="s">
        <v>576</v>
      </c>
      <c r="CC13" s="188" t="s">
        <v>577</v>
      </c>
      <c r="CD13" s="188" t="s">
        <v>578</v>
      </c>
      <c r="CE13" s="188" t="s">
        <v>579</v>
      </c>
      <c r="CF13" s="188" t="s">
        <v>580</v>
      </c>
      <c r="CG13" s="188" t="s">
        <v>581</v>
      </c>
      <c r="CH13" s="188" t="s">
        <v>582</v>
      </c>
    </row>
    <row r="14" spans="2:86" s="10" customFormat="1" ht="28.8" x14ac:dyDescent="0.3">
      <c r="B14" s="193" t="s">
        <v>583</v>
      </c>
      <c r="C14" s="193" t="s">
        <v>113</v>
      </c>
      <c r="D14" s="193"/>
      <c r="E14" s="193" t="s">
        <v>584</v>
      </c>
      <c r="F14" s="193"/>
      <c r="G14" s="193" t="s">
        <v>585</v>
      </c>
      <c r="H14" s="193" t="s">
        <v>357</v>
      </c>
      <c r="I14" s="193" t="s">
        <v>586</v>
      </c>
      <c r="J14" s="193">
        <v>1.3689509016175452</v>
      </c>
      <c r="K14" s="193">
        <v>0.32372253057459455</v>
      </c>
      <c r="L14" s="194"/>
      <c r="M14" s="194">
        <v>2.7982449852164428E-3</v>
      </c>
      <c r="N14" s="194"/>
      <c r="O14" s="194"/>
      <c r="P14" s="194">
        <v>7.2340630529843465E-4</v>
      </c>
      <c r="Q14" s="194"/>
      <c r="R14" s="194"/>
      <c r="S14" s="194">
        <v>5.9483681855941536E-2</v>
      </c>
      <c r="T14" s="194"/>
      <c r="U14" s="194">
        <v>6.5015042627940911E-3</v>
      </c>
      <c r="V14" s="194">
        <v>0</v>
      </c>
      <c r="W14" s="194">
        <v>3.5809889091761092E-3</v>
      </c>
      <c r="X14" s="194"/>
      <c r="Y14" s="194"/>
      <c r="Z14" s="194"/>
      <c r="AA14" s="194"/>
      <c r="AB14" s="194"/>
      <c r="AC14" s="194"/>
      <c r="AD14" s="194"/>
      <c r="AE14" s="194"/>
      <c r="AF14" s="194"/>
      <c r="AG14" s="194"/>
      <c r="AH14" s="194"/>
      <c r="AI14" s="194"/>
      <c r="AJ14" s="194">
        <v>7.3087826318426613E-2</v>
      </c>
      <c r="AK14" s="194" t="s">
        <v>587</v>
      </c>
      <c r="AL14" s="194" t="s">
        <v>588</v>
      </c>
      <c r="AM14" s="194"/>
      <c r="AN14" s="194" t="s">
        <v>357</v>
      </c>
      <c r="AO14" s="194" t="s">
        <v>589</v>
      </c>
      <c r="AP14" s="194">
        <v>2.7379018032350905E-2</v>
      </c>
      <c r="AQ14" s="194">
        <v>6.4744506114918915E-3</v>
      </c>
      <c r="AR14" s="194"/>
      <c r="AS14" s="194">
        <v>5.5964899704328855E-5</v>
      </c>
      <c r="AT14" s="194"/>
      <c r="AU14" s="194"/>
      <c r="AV14" s="194">
        <v>1.4468126105968693E-5</v>
      </c>
      <c r="AW14" s="194"/>
      <c r="AX14" s="194"/>
      <c r="AY14" s="194">
        <v>1.1896736371188308E-3</v>
      </c>
      <c r="AZ14" s="194"/>
      <c r="BA14" s="194">
        <v>1.3003008525588184E-4</v>
      </c>
      <c r="BB14" s="194">
        <v>0</v>
      </c>
      <c r="BC14" s="194">
        <v>7.1619778183522185E-5</v>
      </c>
      <c r="BD14" s="194"/>
      <c r="BE14" s="194"/>
      <c r="BF14" s="194"/>
      <c r="BG14" s="194"/>
      <c r="BH14" s="194"/>
      <c r="BI14" s="194"/>
      <c r="BJ14" s="194"/>
      <c r="BK14" s="194"/>
      <c r="BL14" s="194"/>
      <c r="BM14" s="194"/>
      <c r="BN14" s="194"/>
      <c r="BO14" s="194"/>
      <c r="BP14" s="194">
        <v>1.4617565263685323E-3</v>
      </c>
      <c r="BQ14" s="193" t="s">
        <v>345</v>
      </c>
      <c r="BR14" s="195"/>
      <c r="BS14" s="196" t="s">
        <v>590</v>
      </c>
      <c r="BT14" s="196" t="s">
        <v>345</v>
      </c>
      <c r="BU14" s="196" t="s">
        <v>985</v>
      </c>
      <c r="BV14" s="196" t="s">
        <v>345</v>
      </c>
      <c r="BW14" s="196" t="s">
        <v>591</v>
      </c>
      <c r="BX14" s="156" t="s">
        <v>357</v>
      </c>
      <c r="BY14" s="196" t="s">
        <v>592</v>
      </c>
      <c r="BZ14" s="196">
        <v>16800</v>
      </c>
      <c r="CA14" s="194">
        <v>4.1769999999999996</v>
      </c>
      <c r="CB14" s="194">
        <v>0</v>
      </c>
      <c r="CC14" s="194" t="s">
        <v>403</v>
      </c>
      <c r="CD14" s="194">
        <v>4.1769999999999996</v>
      </c>
      <c r="CE14" s="194">
        <v>0.5</v>
      </c>
      <c r="CF14" s="194">
        <v>3.4799999999999998E-2</v>
      </c>
      <c r="CG14" s="194" t="s">
        <v>403</v>
      </c>
      <c r="CH14" s="193">
        <v>0</v>
      </c>
    </row>
    <row r="15" spans="2:86" s="10" customFormat="1" ht="28.8" x14ac:dyDescent="0.3">
      <c r="B15" s="193" t="s">
        <v>593</v>
      </c>
      <c r="C15" s="193" t="s">
        <v>113</v>
      </c>
      <c r="D15" s="197"/>
      <c r="E15" s="197" t="s">
        <v>584</v>
      </c>
      <c r="F15" s="193" t="s">
        <v>403</v>
      </c>
      <c r="G15" s="193" t="s">
        <v>585</v>
      </c>
      <c r="H15" s="193" t="s">
        <v>357</v>
      </c>
      <c r="I15" s="193" t="s">
        <v>594</v>
      </c>
      <c r="J15" s="197">
        <v>1.3689509016175452</v>
      </c>
      <c r="K15" s="197">
        <v>0.32372253057459455</v>
      </c>
      <c r="L15" s="194"/>
      <c r="M15" s="194">
        <v>2.7982449852164428E-3</v>
      </c>
      <c r="N15" s="194"/>
      <c r="O15" s="194"/>
      <c r="P15" s="194">
        <v>7.2340630529843465E-4</v>
      </c>
      <c r="Q15" s="194"/>
      <c r="R15" s="194"/>
      <c r="S15" s="194">
        <v>5.9483681855941536E-2</v>
      </c>
      <c r="T15" s="194"/>
      <c r="U15" s="194">
        <v>6.5015042627940911E-3</v>
      </c>
      <c r="V15" s="194">
        <v>0</v>
      </c>
      <c r="W15" s="194">
        <v>3.5809889091761092E-3</v>
      </c>
      <c r="X15" s="194"/>
      <c r="Y15" s="194"/>
      <c r="Z15" s="194"/>
      <c r="AA15" s="194"/>
      <c r="AB15" s="194"/>
      <c r="AC15" s="194"/>
      <c r="AD15" s="194"/>
      <c r="AE15" s="194"/>
      <c r="AF15" s="194"/>
      <c r="AG15" s="194"/>
      <c r="AH15" s="194"/>
      <c r="AI15" s="194"/>
      <c r="AJ15" s="194">
        <v>7.3087826318426613E-2</v>
      </c>
      <c r="AK15" s="194" t="s">
        <v>587</v>
      </c>
      <c r="AL15" s="194" t="s">
        <v>588</v>
      </c>
      <c r="AM15" s="194"/>
      <c r="AN15" s="194" t="s">
        <v>357</v>
      </c>
      <c r="AO15" s="194" t="s">
        <v>589</v>
      </c>
      <c r="AP15" s="194">
        <v>2.7379018032350905E-2</v>
      </c>
      <c r="AQ15" s="194">
        <v>6.4744506114918915E-3</v>
      </c>
      <c r="AR15" s="194"/>
      <c r="AS15" s="194">
        <v>5.5964899704328855E-5</v>
      </c>
      <c r="AT15" s="194"/>
      <c r="AU15" s="194"/>
      <c r="AV15" s="194">
        <v>1.4468126105968693E-5</v>
      </c>
      <c r="AW15" s="194"/>
      <c r="AX15" s="194"/>
      <c r="AY15" s="194">
        <v>1.1896736371188308E-3</v>
      </c>
      <c r="AZ15" s="194"/>
      <c r="BA15" s="194">
        <v>1.3003008525588184E-4</v>
      </c>
      <c r="BB15" s="194">
        <v>0</v>
      </c>
      <c r="BC15" s="194">
        <v>7.1619778183522185E-5</v>
      </c>
      <c r="BD15" s="194"/>
      <c r="BE15" s="194"/>
      <c r="BF15" s="194"/>
      <c r="BG15" s="194"/>
      <c r="BH15" s="194"/>
      <c r="BI15" s="194"/>
      <c r="BJ15" s="194"/>
      <c r="BK15" s="194"/>
      <c r="BL15" s="194"/>
      <c r="BM15" s="194"/>
      <c r="BN15" s="194"/>
      <c r="BO15" s="194"/>
      <c r="BP15" s="194">
        <v>1.4617565263685323E-3</v>
      </c>
      <c r="BQ15" s="197" t="s">
        <v>345</v>
      </c>
      <c r="BR15" s="198"/>
      <c r="BS15" s="196" t="s">
        <v>590</v>
      </c>
      <c r="BT15" s="199" t="s">
        <v>345</v>
      </c>
      <c r="BU15" s="196" t="s">
        <v>985</v>
      </c>
      <c r="BV15" s="199" t="s">
        <v>345</v>
      </c>
      <c r="BW15" s="196" t="s">
        <v>591</v>
      </c>
      <c r="BX15" s="156" t="s">
        <v>357</v>
      </c>
      <c r="BY15" s="196" t="s">
        <v>592</v>
      </c>
      <c r="BZ15" s="199">
        <v>16800</v>
      </c>
      <c r="CA15" s="194">
        <v>4.1769999999999996</v>
      </c>
      <c r="CB15" s="194">
        <v>0</v>
      </c>
      <c r="CC15" s="194" t="s">
        <v>403</v>
      </c>
      <c r="CD15" s="194">
        <v>4.1769999999999996</v>
      </c>
      <c r="CE15" s="194">
        <v>0.5</v>
      </c>
      <c r="CF15" s="194">
        <v>1.8288</v>
      </c>
      <c r="CG15" s="194" t="s">
        <v>403</v>
      </c>
      <c r="CH15" s="197">
        <v>0</v>
      </c>
    </row>
    <row r="16" spans="2:86" s="10" customFormat="1" ht="28.8" x14ac:dyDescent="0.3">
      <c r="B16" s="193" t="s">
        <v>595</v>
      </c>
      <c r="C16" s="193" t="s">
        <v>113</v>
      </c>
      <c r="D16" s="197" t="s">
        <v>596</v>
      </c>
      <c r="E16" s="197" t="s">
        <v>584</v>
      </c>
      <c r="F16" s="193" t="s">
        <v>403</v>
      </c>
      <c r="G16" s="193" t="s">
        <v>585</v>
      </c>
      <c r="H16" s="193" t="s">
        <v>357</v>
      </c>
      <c r="I16" s="193" t="s">
        <v>597</v>
      </c>
      <c r="J16" s="197">
        <v>9.2100520199643755E-3</v>
      </c>
      <c r="K16" s="197">
        <v>2.1779461506644233E-3</v>
      </c>
      <c r="L16" s="194"/>
      <c r="M16" s="194">
        <v>1.8826081963930074E-5</v>
      </c>
      <c r="N16" s="194"/>
      <c r="O16" s="194"/>
      <c r="P16" s="194">
        <v>4.8669456994376566E-6</v>
      </c>
      <c r="Q16" s="194"/>
      <c r="R16" s="194"/>
      <c r="S16" s="194">
        <v>4.0019536389866034E-4</v>
      </c>
      <c r="T16" s="194"/>
      <c r="U16" s="194">
        <v>4.374093504566218E-5</v>
      </c>
      <c r="V16" s="194">
        <v>0</v>
      </c>
      <c r="W16" s="194">
        <v>2.4092240340728922E-5</v>
      </c>
      <c r="X16" s="194"/>
      <c r="Y16" s="194"/>
      <c r="Z16" s="194"/>
      <c r="AA16" s="194"/>
      <c r="AB16" s="194"/>
      <c r="AC16" s="194"/>
      <c r="AD16" s="194"/>
      <c r="AE16" s="194"/>
      <c r="AF16" s="194"/>
      <c r="AG16" s="194"/>
      <c r="AH16" s="194"/>
      <c r="AI16" s="194"/>
      <c r="AJ16" s="194">
        <v>4.9172156694841918E-4</v>
      </c>
      <c r="AK16" s="194" t="s">
        <v>587</v>
      </c>
      <c r="AL16" s="194" t="s">
        <v>588</v>
      </c>
      <c r="AM16" s="194"/>
      <c r="AN16" s="194" t="s">
        <v>357</v>
      </c>
      <c r="AO16" s="194" t="s">
        <v>589</v>
      </c>
      <c r="AP16" s="194">
        <v>1.8420104039928751E-4</v>
      </c>
      <c r="AQ16" s="194">
        <v>4.3558923013288467E-5</v>
      </c>
      <c r="AR16" s="194"/>
      <c r="AS16" s="194">
        <v>3.7652163927860147E-7</v>
      </c>
      <c r="AT16" s="194"/>
      <c r="AU16" s="194"/>
      <c r="AV16" s="194">
        <v>9.7338913988753138E-8</v>
      </c>
      <c r="AW16" s="194"/>
      <c r="AX16" s="194"/>
      <c r="AY16" s="194">
        <v>8.0039072779732067E-6</v>
      </c>
      <c r="AZ16" s="194"/>
      <c r="BA16" s="194">
        <v>8.7481870091324365E-7</v>
      </c>
      <c r="BB16" s="194">
        <v>0</v>
      </c>
      <c r="BC16" s="194">
        <v>4.8184480681457845E-7</v>
      </c>
      <c r="BD16" s="194"/>
      <c r="BE16" s="194"/>
      <c r="BF16" s="194"/>
      <c r="BG16" s="194"/>
      <c r="BH16" s="194"/>
      <c r="BI16" s="194"/>
      <c r="BJ16" s="194"/>
      <c r="BK16" s="194"/>
      <c r="BL16" s="194"/>
      <c r="BM16" s="194"/>
      <c r="BN16" s="194"/>
      <c r="BO16" s="194"/>
      <c r="BP16" s="194">
        <v>9.8344313389683842E-6</v>
      </c>
      <c r="BQ16" s="197" t="s">
        <v>345</v>
      </c>
      <c r="BR16" s="198"/>
      <c r="BS16" s="196" t="s">
        <v>590</v>
      </c>
      <c r="BT16" s="199" t="s">
        <v>345</v>
      </c>
      <c r="BU16" s="196" t="s">
        <v>985</v>
      </c>
      <c r="BV16" s="199" t="s">
        <v>345</v>
      </c>
      <c r="BW16" s="196" t="s">
        <v>591</v>
      </c>
      <c r="BX16" s="156" t="s">
        <v>357</v>
      </c>
      <c r="BY16" s="196" t="s">
        <v>592</v>
      </c>
      <c r="BZ16" s="199">
        <v>16800</v>
      </c>
      <c r="CA16" s="194">
        <v>0</v>
      </c>
      <c r="CB16" s="194">
        <v>94.388000000000005</v>
      </c>
      <c r="CC16" s="194" t="s">
        <v>403</v>
      </c>
      <c r="CD16" s="194">
        <v>94.388000000000005</v>
      </c>
      <c r="CE16" s="194">
        <v>0.5</v>
      </c>
      <c r="CF16" s="194">
        <v>7.0103999999999997</v>
      </c>
      <c r="CG16" s="194" t="s">
        <v>403</v>
      </c>
      <c r="CH16" s="197">
        <v>0</v>
      </c>
    </row>
    <row r="17" spans="2:86" s="10" customFormat="1" x14ac:dyDescent="0.3">
      <c r="B17" s="193" t="s">
        <v>598</v>
      </c>
      <c r="C17" s="193" t="s">
        <v>599</v>
      </c>
      <c r="D17" s="197" t="s">
        <v>596</v>
      </c>
      <c r="E17" s="197" t="s">
        <v>600</v>
      </c>
      <c r="F17" s="193" t="s">
        <v>403</v>
      </c>
      <c r="G17" s="197" t="s">
        <v>601</v>
      </c>
      <c r="H17" s="193" t="s">
        <v>357</v>
      </c>
      <c r="I17" s="193" t="s">
        <v>602</v>
      </c>
      <c r="J17" s="197">
        <v>124.66750200000001</v>
      </c>
      <c r="K17" s="197">
        <v>29.328042</v>
      </c>
      <c r="L17" s="194"/>
      <c r="M17" s="194">
        <v>0.26805599999999996</v>
      </c>
      <c r="N17" s="194"/>
      <c r="O17" s="194"/>
      <c r="P17" s="194">
        <v>4.2047999999999995E-2</v>
      </c>
      <c r="Q17" s="194"/>
      <c r="R17" s="194"/>
      <c r="S17" s="194">
        <v>5.0313060000000007</v>
      </c>
      <c r="T17" s="194"/>
      <c r="U17" s="194">
        <v>0.582978</v>
      </c>
      <c r="V17" s="194">
        <v>0</v>
      </c>
      <c r="W17" s="194">
        <v>0.42354599999999998</v>
      </c>
      <c r="X17" s="194"/>
      <c r="Y17" s="194"/>
      <c r="Z17" s="194"/>
      <c r="AA17" s="194"/>
      <c r="AB17" s="194"/>
      <c r="AC17" s="194"/>
      <c r="AD17" s="194"/>
      <c r="AE17" s="194"/>
      <c r="AF17" s="194"/>
      <c r="AG17" s="194"/>
      <c r="AH17" s="194"/>
      <c r="AI17" s="194"/>
      <c r="AJ17" s="194">
        <v>6.3479340000000004</v>
      </c>
      <c r="AK17" s="194" t="s">
        <v>587</v>
      </c>
      <c r="AL17" s="194" t="s">
        <v>588</v>
      </c>
      <c r="AM17" s="194"/>
      <c r="AN17" s="194" t="s">
        <v>357</v>
      </c>
      <c r="AO17" s="194" t="s">
        <v>589</v>
      </c>
      <c r="AP17" s="194">
        <v>2.4933500400000002</v>
      </c>
      <c r="AQ17" s="194">
        <v>0.58656083999999997</v>
      </c>
      <c r="AR17" s="194"/>
      <c r="AS17" s="194">
        <v>5.3611199999999996E-3</v>
      </c>
      <c r="AT17" s="194"/>
      <c r="AU17" s="194"/>
      <c r="AV17" s="194">
        <v>8.4095999999999997E-4</v>
      </c>
      <c r="AW17" s="194"/>
      <c r="AX17" s="194"/>
      <c r="AY17" s="194">
        <v>0.10062612000000001</v>
      </c>
      <c r="AZ17" s="194"/>
      <c r="BA17" s="194">
        <v>1.1659559999999999E-2</v>
      </c>
      <c r="BB17" s="194">
        <v>0</v>
      </c>
      <c r="BC17" s="194">
        <v>8.4709199999999998E-3</v>
      </c>
      <c r="BD17" s="194"/>
      <c r="BE17" s="194"/>
      <c r="BF17" s="194"/>
      <c r="BG17" s="194"/>
      <c r="BH17" s="194"/>
      <c r="BI17" s="194"/>
      <c r="BJ17" s="194"/>
      <c r="BK17" s="194"/>
      <c r="BL17" s="194"/>
      <c r="BM17" s="194"/>
      <c r="BN17" s="194"/>
      <c r="BO17" s="194"/>
      <c r="BP17" s="194">
        <v>0.12695868000000002</v>
      </c>
      <c r="BQ17" s="197" t="s">
        <v>345</v>
      </c>
      <c r="BR17" s="198"/>
      <c r="BS17" s="196" t="s">
        <v>590</v>
      </c>
      <c r="BT17" s="199" t="s">
        <v>345</v>
      </c>
      <c r="BU17" s="196" t="s">
        <v>985</v>
      </c>
      <c r="BV17" s="199" t="s">
        <v>345</v>
      </c>
      <c r="BW17" s="196" t="s">
        <v>591</v>
      </c>
      <c r="BX17" s="156" t="s">
        <v>357</v>
      </c>
      <c r="BY17" s="196" t="s">
        <v>592</v>
      </c>
      <c r="BZ17" s="199">
        <v>21000</v>
      </c>
      <c r="CA17" s="194">
        <v>20.885000000000002</v>
      </c>
      <c r="CB17" s="194">
        <v>94.388000000000005</v>
      </c>
      <c r="CC17" s="194" t="s">
        <v>403</v>
      </c>
      <c r="CD17" s="194">
        <v>167.89099999999999</v>
      </c>
      <c r="CE17" s="194">
        <v>0.5</v>
      </c>
      <c r="CF17" s="194">
        <v>7.0103999999999997</v>
      </c>
      <c r="CG17" s="194" t="s">
        <v>403</v>
      </c>
      <c r="CH17" s="197">
        <v>0</v>
      </c>
    </row>
    <row r="18" spans="2:86" s="10" customFormat="1" x14ac:dyDescent="0.3">
      <c r="B18" s="193" t="s">
        <v>598</v>
      </c>
      <c r="C18" s="193" t="s">
        <v>599</v>
      </c>
      <c r="D18" s="197" t="s">
        <v>596</v>
      </c>
      <c r="E18" s="197" t="s">
        <v>600</v>
      </c>
      <c r="F18" s="193" t="s">
        <v>403</v>
      </c>
      <c r="G18" s="197" t="s">
        <v>585</v>
      </c>
      <c r="H18" s="193" t="s">
        <v>357</v>
      </c>
      <c r="I18" s="193" t="s">
        <v>602</v>
      </c>
      <c r="J18" s="197">
        <v>5.6124918407463502</v>
      </c>
      <c r="K18" s="197">
        <v>1.3272134591305247</v>
      </c>
      <c r="L18" s="194"/>
      <c r="M18" s="194">
        <v>1.1472381609435065E-2</v>
      </c>
      <c r="N18" s="194"/>
      <c r="O18" s="194"/>
      <c r="P18" s="194">
        <v>2.9658565411181076E-3</v>
      </c>
      <c r="Q18" s="194"/>
      <c r="R18" s="194"/>
      <c r="S18" s="194">
        <v>0.24387410730329787</v>
      </c>
      <c r="T18" s="194"/>
      <c r="U18" s="194">
        <v>2.6655185064996478E-2</v>
      </c>
      <c r="V18" s="194">
        <v>0</v>
      </c>
      <c r="W18" s="194">
        <v>1.4681513420829101E-2</v>
      </c>
      <c r="X18" s="194"/>
      <c r="Y18" s="194"/>
      <c r="Z18" s="194"/>
      <c r="AA18" s="194"/>
      <c r="AB18" s="194"/>
      <c r="AC18" s="194"/>
      <c r="AD18" s="194"/>
      <c r="AE18" s="194"/>
      <c r="AF18" s="194"/>
      <c r="AG18" s="194"/>
      <c r="AH18" s="194"/>
      <c r="AI18" s="194"/>
      <c r="AJ18" s="194">
        <v>0.29964904393967662</v>
      </c>
      <c r="AK18" s="194" t="s">
        <v>587</v>
      </c>
      <c r="AL18" s="194" t="s">
        <v>588</v>
      </c>
      <c r="AM18" s="194"/>
      <c r="AN18" s="194" t="s">
        <v>357</v>
      </c>
      <c r="AO18" s="194" t="s">
        <v>589</v>
      </c>
      <c r="AP18" s="194">
        <v>0.11224983681492701</v>
      </c>
      <c r="AQ18" s="194">
        <v>2.6544269182610495E-2</v>
      </c>
      <c r="AR18" s="194"/>
      <c r="AS18" s="194">
        <v>2.2944763218870132E-4</v>
      </c>
      <c r="AT18" s="194"/>
      <c r="AU18" s="194"/>
      <c r="AV18" s="194">
        <v>5.9317130822362154E-5</v>
      </c>
      <c r="AW18" s="194"/>
      <c r="AX18" s="194"/>
      <c r="AY18" s="194">
        <v>4.8774821460659578E-3</v>
      </c>
      <c r="AZ18" s="194"/>
      <c r="BA18" s="194">
        <v>5.3310370129992953E-4</v>
      </c>
      <c r="BB18" s="194">
        <v>0</v>
      </c>
      <c r="BC18" s="194">
        <v>2.93630268416582E-4</v>
      </c>
      <c r="BD18" s="194"/>
      <c r="BE18" s="194"/>
      <c r="BF18" s="194"/>
      <c r="BG18" s="194"/>
      <c r="BH18" s="194"/>
      <c r="BI18" s="194"/>
      <c r="BJ18" s="194"/>
      <c r="BK18" s="194"/>
      <c r="BL18" s="194"/>
      <c r="BM18" s="194"/>
      <c r="BN18" s="194"/>
      <c r="BO18" s="194"/>
      <c r="BP18" s="194">
        <v>5.9929808787935329E-3</v>
      </c>
      <c r="BQ18" s="197" t="s">
        <v>345</v>
      </c>
      <c r="BR18" s="198"/>
      <c r="BS18" s="196" t="s">
        <v>590</v>
      </c>
      <c r="BT18" s="199" t="s">
        <v>345</v>
      </c>
      <c r="BU18" s="196" t="s">
        <v>985</v>
      </c>
      <c r="BV18" s="199" t="s">
        <v>345</v>
      </c>
      <c r="BW18" s="196" t="s">
        <v>591</v>
      </c>
      <c r="BX18" s="156" t="s">
        <v>357</v>
      </c>
      <c r="BY18" s="196" t="s">
        <v>592</v>
      </c>
      <c r="BZ18" s="199">
        <v>21000</v>
      </c>
      <c r="CA18" s="194">
        <v>20.885000000000002</v>
      </c>
      <c r="CB18" s="194">
        <v>94.388000000000005</v>
      </c>
      <c r="CC18" s="194" t="s">
        <v>403</v>
      </c>
      <c r="CD18" s="194">
        <v>167.89099999999999</v>
      </c>
      <c r="CE18" s="194">
        <v>0.5</v>
      </c>
      <c r="CF18" s="194">
        <v>7.0103999999999997</v>
      </c>
      <c r="CG18" s="194" t="s">
        <v>403</v>
      </c>
      <c r="CH18" s="197">
        <v>0</v>
      </c>
    </row>
    <row r="19" spans="2:86" s="10" customFormat="1" ht="28.8" x14ac:dyDescent="0.3">
      <c r="B19" s="193" t="s">
        <v>603</v>
      </c>
      <c r="C19" s="193" t="s">
        <v>604</v>
      </c>
      <c r="D19" s="197" t="s">
        <v>596</v>
      </c>
      <c r="E19" s="197" t="s">
        <v>584</v>
      </c>
      <c r="F19" s="193" t="s">
        <v>403</v>
      </c>
      <c r="G19" s="193" t="s">
        <v>585</v>
      </c>
      <c r="H19" s="193" t="s">
        <v>357</v>
      </c>
      <c r="I19" s="193" t="s">
        <v>602</v>
      </c>
      <c r="J19" s="197">
        <v>1.3689509016175452</v>
      </c>
      <c r="K19" s="197">
        <v>0.32372253057459455</v>
      </c>
      <c r="L19" s="194"/>
      <c r="M19" s="194">
        <v>2.7982449852164428E-3</v>
      </c>
      <c r="N19" s="194"/>
      <c r="O19" s="194"/>
      <c r="P19" s="194">
        <v>7.2340630529843465E-4</v>
      </c>
      <c r="Q19" s="194"/>
      <c r="R19" s="194"/>
      <c r="S19" s="194">
        <v>5.9483681855941536E-2</v>
      </c>
      <c r="T19" s="194"/>
      <c r="U19" s="194">
        <v>6.5015042627940911E-3</v>
      </c>
      <c r="V19" s="194">
        <v>0</v>
      </c>
      <c r="W19" s="194">
        <v>3.5809889091761092E-3</v>
      </c>
      <c r="X19" s="194"/>
      <c r="Y19" s="194"/>
      <c r="Z19" s="194"/>
      <c r="AA19" s="194"/>
      <c r="AB19" s="194"/>
      <c r="AC19" s="194"/>
      <c r="AD19" s="194"/>
      <c r="AE19" s="194"/>
      <c r="AF19" s="194"/>
      <c r="AG19" s="194"/>
      <c r="AH19" s="194"/>
      <c r="AI19" s="194"/>
      <c r="AJ19" s="194">
        <v>7.3087826318426613E-2</v>
      </c>
      <c r="AK19" s="194" t="s">
        <v>587</v>
      </c>
      <c r="AL19" s="194" t="s">
        <v>588</v>
      </c>
      <c r="AM19" s="194"/>
      <c r="AN19" s="194" t="s">
        <v>357</v>
      </c>
      <c r="AO19" s="194" t="s">
        <v>589</v>
      </c>
      <c r="AP19" s="194">
        <v>2.7379018032350905E-2</v>
      </c>
      <c r="AQ19" s="194">
        <v>6.4744506114918915E-3</v>
      </c>
      <c r="AR19" s="194"/>
      <c r="AS19" s="194">
        <v>5.5964899704328855E-5</v>
      </c>
      <c r="AT19" s="194"/>
      <c r="AU19" s="194"/>
      <c r="AV19" s="194">
        <v>1.4468126105968693E-5</v>
      </c>
      <c r="AW19" s="194"/>
      <c r="AX19" s="194"/>
      <c r="AY19" s="194">
        <v>1.1896736371188308E-3</v>
      </c>
      <c r="AZ19" s="194"/>
      <c r="BA19" s="194">
        <v>1.3003008525588184E-4</v>
      </c>
      <c r="BB19" s="194">
        <v>0</v>
      </c>
      <c r="BC19" s="194">
        <v>7.1619778183522185E-5</v>
      </c>
      <c r="BD19" s="194"/>
      <c r="BE19" s="194"/>
      <c r="BF19" s="194"/>
      <c r="BG19" s="194"/>
      <c r="BH19" s="194"/>
      <c r="BI19" s="194"/>
      <c r="BJ19" s="194"/>
      <c r="BK19" s="194"/>
      <c r="BL19" s="194"/>
      <c r="BM19" s="194"/>
      <c r="BN19" s="194"/>
      <c r="BO19" s="194"/>
      <c r="BP19" s="194">
        <v>1.4617565263685323E-3</v>
      </c>
      <c r="BQ19" s="197" t="s">
        <v>345</v>
      </c>
      <c r="BR19" s="198"/>
      <c r="BS19" s="196" t="s">
        <v>590</v>
      </c>
      <c r="BT19" s="199" t="s">
        <v>345</v>
      </c>
      <c r="BU19" s="196" t="s">
        <v>985</v>
      </c>
      <c r="BV19" s="199" t="s">
        <v>345</v>
      </c>
      <c r="BW19" s="196" t="s">
        <v>591</v>
      </c>
      <c r="BX19" s="156" t="s">
        <v>357</v>
      </c>
      <c r="BY19" s="196" t="s">
        <v>592</v>
      </c>
      <c r="BZ19" s="199">
        <v>16800</v>
      </c>
      <c r="CA19" s="194">
        <v>4.1769999999999996</v>
      </c>
      <c r="CB19" s="194">
        <v>0</v>
      </c>
      <c r="CC19" s="194" t="s">
        <v>403</v>
      </c>
      <c r="CD19" s="194">
        <v>4.1769999999999996</v>
      </c>
      <c r="CE19" s="194">
        <v>0.5</v>
      </c>
      <c r="CF19" s="194">
        <v>1.8288</v>
      </c>
      <c r="CG19" s="194" t="s">
        <v>403</v>
      </c>
      <c r="CH19" s="197">
        <v>0</v>
      </c>
    </row>
    <row r="20" spans="2:86" s="10" customFormat="1" ht="28.8" x14ac:dyDescent="0.3">
      <c r="B20" s="193" t="s">
        <v>605</v>
      </c>
      <c r="C20" s="197" t="s">
        <v>604</v>
      </c>
      <c r="D20" s="197"/>
      <c r="E20" s="197" t="s">
        <v>584</v>
      </c>
      <c r="F20" s="193" t="s">
        <v>403</v>
      </c>
      <c r="G20" s="193" t="s">
        <v>585</v>
      </c>
      <c r="H20" s="193" t="s">
        <v>357</v>
      </c>
      <c r="I20" s="193" t="s">
        <v>606</v>
      </c>
      <c r="J20" s="197">
        <v>1.3689509016175452</v>
      </c>
      <c r="K20" s="197">
        <v>0.32372253057459455</v>
      </c>
      <c r="L20" s="194"/>
      <c r="M20" s="194">
        <v>2.7982449852164428E-3</v>
      </c>
      <c r="N20" s="194"/>
      <c r="O20" s="194"/>
      <c r="P20" s="194">
        <v>7.2340630529843465E-4</v>
      </c>
      <c r="Q20" s="194"/>
      <c r="R20" s="194"/>
      <c r="S20" s="194">
        <v>5.9483681855941536E-2</v>
      </c>
      <c r="T20" s="194"/>
      <c r="U20" s="194">
        <v>6.5015042627940911E-3</v>
      </c>
      <c r="V20" s="194">
        <v>0</v>
      </c>
      <c r="W20" s="194">
        <v>3.5809889091761092E-3</v>
      </c>
      <c r="X20" s="194"/>
      <c r="Y20" s="194"/>
      <c r="Z20" s="194"/>
      <c r="AA20" s="194"/>
      <c r="AB20" s="194"/>
      <c r="AC20" s="194"/>
      <c r="AD20" s="194"/>
      <c r="AE20" s="194"/>
      <c r="AF20" s="194"/>
      <c r="AG20" s="194"/>
      <c r="AH20" s="194"/>
      <c r="AI20" s="194"/>
      <c r="AJ20" s="194">
        <v>7.3087826318426613E-2</v>
      </c>
      <c r="AK20" s="194" t="s">
        <v>587</v>
      </c>
      <c r="AL20" s="194" t="s">
        <v>588</v>
      </c>
      <c r="AM20" s="194"/>
      <c r="AN20" s="194" t="s">
        <v>357</v>
      </c>
      <c r="AO20" s="194" t="s">
        <v>589</v>
      </c>
      <c r="AP20" s="194">
        <v>2.7379018032350905E-2</v>
      </c>
      <c r="AQ20" s="194">
        <v>6.4744506114918915E-3</v>
      </c>
      <c r="AR20" s="194"/>
      <c r="AS20" s="194">
        <v>5.5964899704328855E-5</v>
      </c>
      <c r="AT20" s="194"/>
      <c r="AU20" s="194"/>
      <c r="AV20" s="194">
        <v>1.4468126105968693E-5</v>
      </c>
      <c r="AW20" s="194"/>
      <c r="AX20" s="194"/>
      <c r="AY20" s="194">
        <v>1.1896736371188308E-3</v>
      </c>
      <c r="AZ20" s="194"/>
      <c r="BA20" s="194">
        <v>1.3003008525588184E-4</v>
      </c>
      <c r="BB20" s="194">
        <v>0</v>
      </c>
      <c r="BC20" s="194">
        <v>7.1619778183522185E-5</v>
      </c>
      <c r="BD20" s="194"/>
      <c r="BE20" s="194"/>
      <c r="BF20" s="194"/>
      <c r="BG20" s="194"/>
      <c r="BH20" s="194"/>
      <c r="BI20" s="194"/>
      <c r="BJ20" s="194"/>
      <c r="BK20" s="194"/>
      <c r="BL20" s="194"/>
      <c r="BM20" s="194"/>
      <c r="BN20" s="194"/>
      <c r="BO20" s="194"/>
      <c r="BP20" s="194">
        <v>1.4617565263685323E-3</v>
      </c>
      <c r="BQ20" s="197" t="s">
        <v>345</v>
      </c>
      <c r="BR20" s="198"/>
      <c r="BS20" s="196" t="s">
        <v>590</v>
      </c>
      <c r="BT20" s="199" t="s">
        <v>345</v>
      </c>
      <c r="BU20" s="196" t="s">
        <v>985</v>
      </c>
      <c r="BV20" s="199" t="s">
        <v>345</v>
      </c>
      <c r="BW20" s="196" t="s">
        <v>591</v>
      </c>
      <c r="BX20" s="156" t="s">
        <v>357</v>
      </c>
      <c r="BY20" s="196" t="s">
        <v>592</v>
      </c>
      <c r="BZ20" s="199">
        <v>16800</v>
      </c>
      <c r="CA20" s="194">
        <v>4.1769999999999996</v>
      </c>
      <c r="CB20" s="194">
        <v>0</v>
      </c>
      <c r="CC20" s="194" t="s">
        <v>403</v>
      </c>
      <c r="CD20" s="194">
        <v>4.1769999999999996</v>
      </c>
      <c r="CE20" s="194">
        <v>0.5</v>
      </c>
      <c r="CF20" s="194">
        <v>1.8288</v>
      </c>
      <c r="CG20" s="194" t="s">
        <v>403</v>
      </c>
      <c r="CH20" s="197">
        <v>0</v>
      </c>
    </row>
    <row r="21" spans="2:86" s="10" customFormat="1" ht="28.8" x14ac:dyDescent="0.3">
      <c r="B21" s="193" t="s">
        <v>607</v>
      </c>
      <c r="C21" s="197" t="s">
        <v>604</v>
      </c>
      <c r="D21" s="197"/>
      <c r="E21" s="197" t="s">
        <v>584</v>
      </c>
      <c r="F21" s="193" t="s">
        <v>403</v>
      </c>
      <c r="G21" s="193" t="s">
        <v>585</v>
      </c>
      <c r="H21" s="193" t="s">
        <v>357</v>
      </c>
      <c r="I21" s="193" t="s">
        <v>608</v>
      </c>
      <c r="J21" s="197">
        <v>1.3689509016175452</v>
      </c>
      <c r="K21" s="197">
        <v>0.32372253057459455</v>
      </c>
      <c r="L21" s="194"/>
      <c r="M21" s="194">
        <v>2.7982449852164428E-3</v>
      </c>
      <c r="N21" s="194"/>
      <c r="O21" s="194"/>
      <c r="P21" s="194">
        <v>7.2340630529843465E-4</v>
      </c>
      <c r="Q21" s="194"/>
      <c r="R21" s="194"/>
      <c r="S21" s="194">
        <v>5.9483681855941536E-2</v>
      </c>
      <c r="T21" s="194"/>
      <c r="U21" s="194">
        <v>6.5015042627940911E-3</v>
      </c>
      <c r="V21" s="194">
        <v>0</v>
      </c>
      <c r="W21" s="194">
        <v>3.5809889091761092E-3</v>
      </c>
      <c r="X21" s="194"/>
      <c r="Y21" s="194"/>
      <c r="Z21" s="194"/>
      <c r="AA21" s="194"/>
      <c r="AB21" s="194"/>
      <c r="AC21" s="194"/>
      <c r="AD21" s="194"/>
      <c r="AE21" s="194"/>
      <c r="AF21" s="194"/>
      <c r="AG21" s="194"/>
      <c r="AH21" s="194"/>
      <c r="AI21" s="194"/>
      <c r="AJ21" s="194">
        <v>7.3087826318426613E-2</v>
      </c>
      <c r="AK21" s="194"/>
      <c r="AL21" s="194"/>
      <c r="AM21" s="194"/>
      <c r="AN21" s="194"/>
      <c r="AO21" s="194"/>
      <c r="AP21" s="194">
        <v>2.7379018032350905E-2</v>
      </c>
      <c r="AQ21" s="194">
        <v>6.4744506114918915E-3</v>
      </c>
      <c r="AR21" s="194"/>
      <c r="AS21" s="194">
        <v>5.5964899704328855E-5</v>
      </c>
      <c r="AT21" s="194"/>
      <c r="AU21" s="194"/>
      <c r="AV21" s="194">
        <v>1.4468126105968693E-5</v>
      </c>
      <c r="AW21" s="194"/>
      <c r="AX21" s="194"/>
      <c r="AY21" s="194">
        <v>1.1896736371188308E-3</v>
      </c>
      <c r="AZ21" s="194"/>
      <c r="BA21" s="194">
        <v>1.3003008525588184E-4</v>
      </c>
      <c r="BB21" s="194">
        <v>0</v>
      </c>
      <c r="BC21" s="194">
        <v>7.1619778183522185E-5</v>
      </c>
      <c r="BD21" s="194"/>
      <c r="BE21" s="194"/>
      <c r="BF21" s="194"/>
      <c r="BG21" s="194"/>
      <c r="BH21" s="194"/>
      <c r="BI21" s="194"/>
      <c r="BJ21" s="194"/>
      <c r="BK21" s="194"/>
      <c r="BL21" s="194"/>
      <c r="BM21" s="194"/>
      <c r="BN21" s="194"/>
      <c r="BO21" s="194"/>
      <c r="BP21" s="194">
        <v>1.4617565263685323E-3</v>
      </c>
      <c r="BQ21" s="197" t="s">
        <v>345</v>
      </c>
      <c r="BR21" s="198"/>
      <c r="BS21" s="196" t="s">
        <v>590</v>
      </c>
      <c r="BT21" s="199" t="s">
        <v>345</v>
      </c>
      <c r="BU21" s="196" t="s">
        <v>985</v>
      </c>
      <c r="BV21" s="199" t="s">
        <v>345</v>
      </c>
      <c r="BW21" s="196" t="s">
        <v>591</v>
      </c>
      <c r="BX21" s="156" t="s">
        <v>357</v>
      </c>
      <c r="BY21" s="196" t="s">
        <v>592</v>
      </c>
      <c r="BZ21" s="199">
        <v>16800</v>
      </c>
      <c r="CA21" s="194">
        <v>4.1769999999999996</v>
      </c>
      <c r="CB21" s="194">
        <v>0</v>
      </c>
      <c r="CC21" s="194" t="s">
        <v>403</v>
      </c>
      <c r="CD21" s="194">
        <v>4.1769999999999996</v>
      </c>
      <c r="CE21" s="194">
        <v>0.5</v>
      </c>
      <c r="CF21" s="194">
        <v>3.4799999999999998E-2</v>
      </c>
      <c r="CG21" s="194" t="s">
        <v>403</v>
      </c>
      <c r="CH21" s="197">
        <v>0</v>
      </c>
    </row>
    <row r="22" spans="2:86" s="10" customFormat="1" x14ac:dyDescent="0.3">
      <c r="B22" s="193"/>
      <c r="C22" s="197"/>
      <c r="D22" s="197"/>
      <c r="E22" s="197"/>
      <c r="F22" s="197"/>
      <c r="G22" s="197"/>
      <c r="H22" s="197"/>
      <c r="I22" s="197"/>
      <c r="J22" s="197"/>
      <c r="K22" s="197"/>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7"/>
      <c r="BR22" s="199"/>
      <c r="BS22" s="199"/>
      <c r="BT22" s="199"/>
      <c r="BU22" s="199"/>
      <c r="BV22" s="199"/>
      <c r="BW22" s="199"/>
      <c r="BX22" s="156"/>
      <c r="BY22" s="199"/>
      <c r="BZ22" s="199"/>
      <c r="CA22" s="194"/>
      <c r="CB22" s="194"/>
      <c r="CC22" s="194"/>
      <c r="CD22" s="194"/>
      <c r="CE22" s="194"/>
      <c r="CF22" s="194"/>
      <c r="CG22" s="194"/>
      <c r="CH22" s="197"/>
    </row>
    <row r="23" spans="2:86" s="10" customFormat="1" x14ac:dyDescent="0.3">
      <c r="B23" s="193"/>
      <c r="C23" s="197"/>
      <c r="D23" s="197"/>
      <c r="E23" s="197"/>
      <c r="F23" s="197"/>
      <c r="G23" s="197"/>
      <c r="H23" s="197"/>
      <c r="I23" s="197"/>
      <c r="J23" s="197"/>
      <c r="K23" s="197"/>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7"/>
      <c r="BR23" s="199"/>
      <c r="BS23" s="199"/>
      <c r="BT23" s="199"/>
      <c r="BU23" s="199"/>
      <c r="BV23" s="199"/>
      <c r="BW23" s="199"/>
      <c r="BX23" s="156"/>
      <c r="BY23" s="199"/>
      <c r="BZ23" s="199"/>
      <c r="CA23" s="194"/>
      <c r="CB23" s="194"/>
      <c r="CC23" s="194"/>
      <c r="CD23" s="194"/>
      <c r="CE23" s="194"/>
      <c r="CF23" s="194"/>
      <c r="CG23" s="194"/>
      <c r="CH23" s="197"/>
    </row>
    <row r="24" spans="2:86" s="10" customFormat="1" x14ac:dyDescent="0.3">
      <c r="B24" s="193"/>
      <c r="C24" s="197"/>
      <c r="D24" s="197"/>
      <c r="E24" s="197"/>
      <c r="F24" s="197"/>
      <c r="G24" s="197"/>
      <c r="H24" s="197"/>
      <c r="I24" s="197"/>
      <c r="J24" s="197"/>
      <c r="K24" s="197"/>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7"/>
      <c r="BR24" s="199"/>
      <c r="BS24" s="199"/>
      <c r="BT24" s="199"/>
      <c r="BU24" s="199"/>
      <c r="BV24" s="199"/>
      <c r="BW24" s="199"/>
      <c r="BX24" s="156"/>
      <c r="BY24" s="199"/>
      <c r="BZ24" s="199"/>
      <c r="CA24" s="194"/>
      <c r="CB24" s="194"/>
      <c r="CC24" s="194"/>
      <c r="CD24" s="194"/>
      <c r="CE24" s="194"/>
      <c r="CF24" s="194"/>
      <c r="CG24" s="194"/>
      <c r="CH24" s="197"/>
    </row>
    <row r="25" spans="2:86" s="10" customFormat="1" x14ac:dyDescent="0.3">
      <c r="B25" s="193"/>
      <c r="C25" s="197"/>
      <c r="D25" s="197"/>
      <c r="E25" s="197"/>
      <c r="F25" s="197"/>
      <c r="G25" s="197"/>
      <c r="H25" s="197"/>
      <c r="I25" s="197"/>
      <c r="J25" s="197"/>
      <c r="K25" s="197"/>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7"/>
      <c r="BR25" s="199"/>
      <c r="BS25" s="199"/>
      <c r="BT25" s="199"/>
      <c r="BU25" s="199"/>
      <c r="BV25" s="199"/>
      <c r="BW25" s="199"/>
      <c r="BX25" s="156"/>
      <c r="BY25" s="199"/>
      <c r="BZ25" s="199"/>
      <c r="CA25" s="194"/>
      <c r="CB25" s="194"/>
      <c r="CC25" s="194"/>
      <c r="CD25" s="194"/>
      <c r="CE25" s="194"/>
      <c r="CF25" s="194"/>
      <c r="CG25" s="194"/>
      <c r="CH25" s="197"/>
    </row>
    <row r="26" spans="2:86" s="10" customFormat="1" x14ac:dyDescent="0.3">
      <c r="B26" s="193"/>
      <c r="C26" s="197"/>
      <c r="D26" s="197"/>
      <c r="E26" s="197"/>
      <c r="F26" s="197"/>
      <c r="G26" s="197"/>
      <c r="H26" s="197"/>
      <c r="I26" s="197"/>
      <c r="J26" s="197"/>
      <c r="K26" s="197"/>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7"/>
      <c r="BR26" s="199"/>
      <c r="BS26" s="199"/>
      <c r="BT26" s="199"/>
      <c r="BU26" s="199"/>
      <c r="BV26" s="199"/>
      <c r="BW26" s="199"/>
      <c r="BX26" s="156"/>
      <c r="BY26" s="199"/>
      <c r="BZ26" s="199"/>
      <c r="CA26" s="194"/>
      <c r="CB26" s="194"/>
      <c r="CC26" s="194"/>
      <c r="CD26" s="194"/>
      <c r="CE26" s="194"/>
      <c r="CF26" s="194"/>
      <c r="CG26" s="194"/>
      <c r="CH26" s="197"/>
    </row>
    <row r="27" spans="2:86" s="10" customFormat="1" x14ac:dyDescent="0.3">
      <c r="B27" s="193"/>
      <c r="C27" s="197"/>
      <c r="D27" s="197"/>
      <c r="E27" s="197"/>
      <c r="F27" s="197"/>
      <c r="G27" s="197"/>
      <c r="H27" s="197"/>
      <c r="I27" s="197"/>
      <c r="J27" s="197"/>
      <c r="K27" s="197"/>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7"/>
      <c r="BR27" s="199"/>
      <c r="BS27" s="199"/>
      <c r="BT27" s="199"/>
      <c r="BU27" s="199"/>
      <c r="BV27" s="199"/>
      <c r="BW27" s="199"/>
      <c r="BX27" s="156"/>
      <c r="BY27" s="199"/>
      <c r="BZ27" s="199"/>
      <c r="CA27" s="194"/>
      <c r="CB27" s="194"/>
      <c r="CC27" s="194"/>
      <c r="CD27" s="194"/>
      <c r="CE27" s="194"/>
      <c r="CF27" s="194"/>
      <c r="CG27" s="194"/>
      <c r="CH27" s="197"/>
    </row>
    <row r="28" spans="2:86" s="10" customFormat="1" x14ac:dyDescent="0.3">
      <c r="B28" s="193"/>
      <c r="C28" s="197"/>
      <c r="D28" s="197"/>
      <c r="E28" s="197"/>
      <c r="F28" s="197"/>
      <c r="G28" s="197"/>
      <c r="H28" s="197"/>
      <c r="I28" s="197"/>
      <c r="J28" s="197"/>
      <c r="K28" s="197"/>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7"/>
      <c r="BR28" s="199"/>
      <c r="BS28" s="199"/>
      <c r="BT28" s="199"/>
      <c r="BU28" s="199"/>
      <c r="BV28" s="199"/>
      <c r="BW28" s="199"/>
      <c r="BX28" s="156"/>
      <c r="BY28" s="199"/>
      <c r="BZ28" s="199"/>
      <c r="CA28" s="194"/>
      <c r="CB28" s="194"/>
      <c r="CC28" s="194"/>
      <c r="CD28" s="194"/>
      <c r="CE28" s="194"/>
      <c r="CF28" s="194"/>
      <c r="CG28" s="194"/>
      <c r="CH28" s="197"/>
    </row>
    <row r="29" spans="2:86" s="10" customFormat="1" x14ac:dyDescent="0.3">
      <c r="B29" s="193"/>
      <c r="C29" s="197"/>
      <c r="D29" s="197"/>
      <c r="E29" s="197"/>
      <c r="F29" s="197"/>
      <c r="G29" s="197"/>
      <c r="H29" s="197"/>
      <c r="I29" s="197"/>
      <c r="J29" s="197"/>
      <c r="K29" s="197"/>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7"/>
      <c r="BR29" s="199"/>
      <c r="BS29" s="199"/>
      <c r="BT29" s="199"/>
      <c r="BU29" s="199"/>
      <c r="BV29" s="199"/>
      <c r="BW29" s="199"/>
      <c r="BX29" s="156"/>
      <c r="BY29" s="199"/>
      <c r="BZ29" s="199"/>
      <c r="CA29" s="194"/>
      <c r="CB29" s="194"/>
      <c r="CC29" s="194"/>
      <c r="CD29" s="194"/>
      <c r="CE29" s="194"/>
      <c r="CF29" s="194"/>
      <c r="CG29" s="194"/>
      <c r="CH29" s="197"/>
    </row>
    <row r="30" spans="2:86" s="10" customFormat="1" x14ac:dyDescent="0.3">
      <c r="B30" s="193"/>
      <c r="C30" s="197"/>
      <c r="D30" s="197"/>
      <c r="E30" s="197"/>
      <c r="F30" s="197"/>
      <c r="G30" s="197"/>
      <c r="H30" s="197"/>
      <c r="I30" s="197"/>
      <c r="J30" s="197"/>
      <c r="K30" s="197"/>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7"/>
      <c r="BR30" s="199"/>
      <c r="BS30" s="199"/>
      <c r="BT30" s="199"/>
      <c r="BU30" s="199"/>
      <c r="BV30" s="199"/>
      <c r="BW30" s="199"/>
      <c r="BX30" s="156"/>
      <c r="BY30" s="199"/>
      <c r="BZ30" s="199"/>
      <c r="CA30" s="194"/>
      <c r="CB30" s="194"/>
      <c r="CC30" s="194"/>
      <c r="CD30" s="194"/>
      <c r="CE30" s="194"/>
      <c r="CF30" s="194"/>
      <c r="CG30" s="194"/>
      <c r="CH30" s="197"/>
    </row>
    <row r="31" spans="2:86" s="10" customFormat="1" x14ac:dyDescent="0.3">
      <c r="B31" s="193"/>
      <c r="C31" s="197"/>
      <c r="D31" s="197"/>
      <c r="E31" s="197"/>
      <c r="F31" s="197"/>
      <c r="G31" s="197"/>
      <c r="H31" s="197"/>
      <c r="I31" s="197"/>
      <c r="J31" s="197"/>
      <c r="K31" s="197"/>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7"/>
      <c r="BR31" s="199"/>
      <c r="BS31" s="199"/>
      <c r="BT31" s="199"/>
      <c r="BU31" s="199"/>
      <c r="BV31" s="199"/>
      <c r="BW31" s="199"/>
      <c r="BX31" s="156"/>
      <c r="BY31" s="199"/>
      <c r="BZ31" s="199"/>
      <c r="CA31" s="194"/>
      <c r="CB31" s="194"/>
      <c r="CC31" s="194"/>
      <c r="CD31" s="194"/>
      <c r="CE31" s="194"/>
      <c r="CF31" s="194"/>
      <c r="CG31" s="194"/>
      <c r="CH31" s="197"/>
    </row>
    <row r="32" spans="2:86" s="10" customFormat="1" x14ac:dyDescent="0.3">
      <c r="B32" s="193"/>
      <c r="C32" s="197"/>
      <c r="D32" s="197"/>
      <c r="E32" s="197"/>
      <c r="F32" s="197"/>
      <c r="G32" s="197"/>
      <c r="H32" s="197"/>
      <c r="I32" s="197"/>
      <c r="J32" s="197"/>
      <c r="K32" s="197"/>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7"/>
      <c r="BR32" s="199"/>
      <c r="BS32" s="199"/>
      <c r="BT32" s="199"/>
      <c r="BU32" s="199"/>
      <c r="BV32" s="199"/>
      <c r="BW32" s="199"/>
      <c r="BX32" s="156"/>
      <c r="BY32" s="199"/>
      <c r="BZ32" s="199"/>
      <c r="CA32" s="194"/>
      <c r="CB32" s="194"/>
      <c r="CC32" s="194"/>
      <c r="CD32" s="194"/>
      <c r="CE32" s="194"/>
      <c r="CF32" s="194"/>
      <c r="CG32" s="194"/>
      <c r="CH32" s="197"/>
    </row>
    <row r="33" spans="2:86" s="10" customFormat="1" x14ac:dyDescent="0.3">
      <c r="B33" s="193"/>
      <c r="C33" s="197"/>
      <c r="D33" s="197"/>
      <c r="E33" s="197"/>
      <c r="F33" s="197"/>
      <c r="G33" s="197"/>
      <c r="H33" s="197"/>
      <c r="I33" s="197"/>
      <c r="J33" s="197"/>
      <c r="K33" s="197"/>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7"/>
      <c r="BR33" s="199"/>
      <c r="BS33" s="199"/>
      <c r="BT33" s="199"/>
      <c r="BU33" s="199"/>
      <c r="BV33" s="199"/>
      <c r="BW33" s="199"/>
      <c r="BX33" s="156"/>
      <c r="BY33" s="199"/>
      <c r="BZ33" s="199"/>
      <c r="CA33" s="194"/>
      <c r="CB33" s="194"/>
      <c r="CC33" s="194"/>
      <c r="CD33" s="194"/>
      <c r="CE33" s="194"/>
      <c r="CF33" s="194"/>
      <c r="CG33" s="194"/>
      <c r="CH33" s="197"/>
    </row>
    <row r="34" spans="2:86" s="10" customFormat="1" x14ac:dyDescent="0.3">
      <c r="B34" s="193"/>
      <c r="C34" s="197"/>
      <c r="D34" s="197"/>
      <c r="E34" s="197"/>
      <c r="F34" s="197"/>
      <c r="G34" s="197"/>
      <c r="H34" s="197"/>
      <c r="I34" s="197"/>
      <c r="J34" s="197"/>
      <c r="K34" s="197"/>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7"/>
      <c r="BR34" s="199"/>
      <c r="BS34" s="199"/>
      <c r="BT34" s="199"/>
      <c r="BU34" s="199"/>
      <c r="BV34" s="199"/>
      <c r="BW34" s="199"/>
      <c r="BX34" s="156"/>
      <c r="BY34" s="199"/>
      <c r="BZ34" s="199"/>
      <c r="CA34" s="194"/>
      <c r="CB34" s="194"/>
      <c r="CC34" s="194"/>
      <c r="CD34" s="194"/>
      <c r="CE34" s="194"/>
      <c r="CF34" s="194"/>
      <c r="CG34" s="194"/>
      <c r="CH34" s="197"/>
    </row>
    <row r="35" spans="2:86" s="10" customFormat="1" x14ac:dyDescent="0.3">
      <c r="B35" s="193"/>
      <c r="C35" s="197"/>
      <c r="D35" s="197"/>
      <c r="E35" s="197"/>
      <c r="F35" s="197"/>
      <c r="G35" s="197"/>
      <c r="H35" s="197"/>
      <c r="I35" s="197"/>
      <c r="J35" s="197"/>
      <c r="K35" s="197"/>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7"/>
      <c r="BR35" s="199"/>
      <c r="BS35" s="199"/>
      <c r="BT35" s="199"/>
      <c r="BU35" s="199"/>
      <c r="BV35" s="199"/>
      <c r="BW35" s="199"/>
      <c r="BX35" s="156"/>
      <c r="BY35" s="199"/>
      <c r="BZ35" s="199"/>
      <c r="CA35" s="194"/>
      <c r="CB35" s="194"/>
      <c r="CC35" s="194"/>
      <c r="CD35" s="194"/>
      <c r="CE35" s="194"/>
      <c r="CF35" s="194"/>
      <c r="CG35" s="194"/>
      <c r="CH35" s="197"/>
    </row>
    <row r="36" spans="2:86" s="10" customFormat="1" x14ac:dyDescent="0.3">
      <c r="B36" s="193"/>
      <c r="C36" s="197"/>
      <c r="D36" s="197"/>
      <c r="E36" s="197"/>
      <c r="F36" s="197"/>
      <c r="G36" s="197"/>
      <c r="H36" s="197"/>
      <c r="I36" s="197"/>
      <c r="J36" s="197"/>
      <c r="K36" s="197"/>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7"/>
      <c r="BR36" s="199"/>
      <c r="BS36" s="199"/>
      <c r="BT36" s="199"/>
      <c r="BU36" s="199"/>
      <c r="BV36" s="199"/>
      <c r="BW36" s="199"/>
      <c r="BX36" s="156"/>
      <c r="BY36" s="199"/>
      <c r="BZ36" s="199"/>
      <c r="CA36" s="194"/>
      <c r="CB36" s="194"/>
      <c r="CC36" s="194"/>
      <c r="CD36" s="194"/>
      <c r="CE36" s="194"/>
      <c r="CF36" s="194"/>
      <c r="CG36" s="194"/>
      <c r="CH36" s="197"/>
    </row>
    <row r="37" spans="2:86" s="10" customFormat="1" x14ac:dyDescent="0.3">
      <c r="B37" s="193"/>
      <c r="C37" s="197"/>
      <c r="D37" s="197"/>
      <c r="E37" s="197"/>
      <c r="F37" s="197"/>
      <c r="G37" s="197"/>
      <c r="H37" s="197"/>
      <c r="I37" s="197"/>
      <c r="J37" s="197"/>
      <c r="K37" s="197"/>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7"/>
      <c r="BR37" s="199"/>
      <c r="BS37" s="199"/>
      <c r="BT37" s="199"/>
      <c r="BU37" s="199"/>
      <c r="BV37" s="199"/>
      <c r="BW37" s="199"/>
      <c r="BX37" s="156"/>
      <c r="BY37" s="199"/>
      <c r="BZ37" s="199"/>
      <c r="CA37" s="194"/>
      <c r="CB37" s="194"/>
      <c r="CC37" s="194"/>
      <c r="CD37" s="194"/>
      <c r="CE37" s="194"/>
      <c r="CF37" s="194"/>
      <c r="CG37" s="194"/>
      <c r="CH37" s="197"/>
    </row>
    <row r="38" spans="2:86" s="10" customFormat="1" x14ac:dyDescent="0.3">
      <c r="B38" s="193"/>
      <c r="C38" s="197"/>
      <c r="D38" s="197"/>
      <c r="E38" s="197"/>
      <c r="F38" s="197"/>
      <c r="G38" s="197"/>
      <c r="H38" s="197"/>
      <c r="I38" s="197"/>
      <c r="J38" s="197"/>
      <c r="K38" s="197"/>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7"/>
      <c r="BR38" s="199"/>
      <c r="BS38" s="199"/>
      <c r="BT38" s="199"/>
      <c r="BU38" s="199"/>
      <c r="BV38" s="199"/>
      <c r="BW38" s="199"/>
      <c r="BX38" s="156"/>
      <c r="BY38" s="199"/>
      <c r="BZ38" s="199"/>
      <c r="CA38" s="194"/>
      <c r="CB38" s="194"/>
      <c r="CC38" s="194"/>
      <c r="CD38" s="194"/>
      <c r="CE38" s="194"/>
      <c r="CF38" s="194"/>
      <c r="CG38" s="194"/>
      <c r="CH38" s="197"/>
    </row>
    <row r="39" spans="2:86" s="10" customFormat="1" x14ac:dyDescent="0.3">
      <c r="B39" s="193"/>
      <c r="C39" s="197"/>
      <c r="D39" s="197"/>
      <c r="E39" s="197"/>
      <c r="F39" s="197"/>
      <c r="G39" s="197"/>
      <c r="H39" s="197"/>
      <c r="I39" s="197"/>
      <c r="J39" s="197"/>
      <c r="K39" s="197"/>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7"/>
      <c r="BR39" s="199"/>
      <c r="BS39" s="199"/>
      <c r="BT39" s="199"/>
      <c r="BU39" s="199"/>
      <c r="BV39" s="199"/>
      <c r="BW39" s="199"/>
      <c r="BX39" s="156"/>
      <c r="BY39" s="199"/>
      <c r="BZ39" s="199"/>
      <c r="CA39" s="194"/>
      <c r="CB39" s="194"/>
      <c r="CC39" s="194"/>
      <c r="CD39" s="194"/>
      <c r="CE39" s="194"/>
      <c r="CF39" s="194"/>
      <c r="CG39" s="194"/>
      <c r="CH39" s="197"/>
    </row>
    <row r="40" spans="2:86" s="10" customFormat="1" x14ac:dyDescent="0.3">
      <c r="B40" s="193"/>
      <c r="C40" s="197"/>
      <c r="D40" s="197"/>
      <c r="E40" s="197"/>
      <c r="F40" s="197"/>
      <c r="G40" s="197"/>
      <c r="H40" s="197"/>
      <c r="I40" s="197"/>
      <c r="J40" s="197" t="s">
        <v>80</v>
      </c>
      <c r="K40" s="197" t="s">
        <v>80</v>
      </c>
      <c r="L40" s="194" t="s">
        <v>80</v>
      </c>
      <c r="M40" s="194" t="s">
        <v>80</v>
      </c>
      <c r="N40" s="194" t="s">
        <v>80</v>
      </c>
      <c r="O40" s="194"/>
      <c r="P40" s="194"/>
      <c r="Q40" s="194"/>
      <c r="R40" s="194"/>
      <c r="S40" s="194"/>
      <c r="T40" s="194"/>
      <c r="U40" s="194"/>
      <c r="V40" s="194" t="s">
        <v>80</v>
      </c>
      <c r="W40" s="194" t="s">
        <v>80</v>
      </c>
      <c r="X40" s="194"/>
      <c r="Y40" s="194"/>
      <c r="Z40" s="194"/>
      <c r="AA40" s="194"/>
      <c r="AB40" s="194"/>
      <c r="AC40" s="194"/>
      <c r="AD40" s="194"/>
      <c r="AE40" s="194"/>
      <c r="AF40" s="194"/>
      <c r="AG40" s="194"/>
      <c r="AH40" s="194"/>
      <c r="AI40" s="194"/>
      <c r="AJ40" s="194" t="s">
        <v>80</v>
      </c>
      <c r="AK40" s="194"/>
      <c r="AL40" s="194"/>
      <c r="AM40" s="194"/>
      <c r="AN40" s="194"/>
      <c r="AO40" s="194"/>
      <c r="AP40" s="194" t="s">
        <v>80</v>
      </c>
      <c r="AQ40" s="194" t="s">
        <v>80</v>
      </c>
      <c r="AR40" s="194" t="s">
        <v>80</v>
      </c>
      <c r="AS40" s="194" t="s">
        <v>80</v>
      </c>
      <c r="AT40" s="194" t="s">
        <v>80</v>
      </c>
      <c r="AU40" s="194" t="s">
        <v>80</v>
      </c>
      <c r="AV40" s="194"/>
      <c r="AW40" s="194"/>
      <c r="AX40" s="194"/>
      <c r="AY40" s="194"/>
      <c r="AZ40" s="194"/>
      <c r="BA40" s="194"/>
      <c r="BB40" s="194"/>
      <c r="BC40" s="194" t="s">
        <v>80</v>
      </c>
      <c r="BD40" s="194"/>
      <c r="BE40" s="194"/>
      <c r="BF40" s="194"/>
      <c r="BG40" s="194"/>
      <c r="BH40" s="194"/>
      <c r="BI40" s="194"/>
      <c r="BJ40" s="194"/>
      <c r="BK40" s="194"/>
      <c r="BL40" s="194"/>
      <c r="BM40" s="194"/>
      <c r="BN40" s="194"/>
      <c r="BO40" s="194"/>
      <c r="BP40" s="194"/>
      <c r="BQ40" s="197"/>
      <c r="BR40" s="199"/>
      <c r="BS40" s="199"/>
      <c r="BT40" s="199"/>
      <c r="BU40" s="199"/>
      <c r="BV40" s="199"/>
      <c r="BW40" s="199"/>
      <c r="BX40" s="156"/>
      <c r="BY40" s="199"/>
      <c r="BZ40" s="199"/>
      <c r="CA40" s="194" t="s">
        <v>80</v>
      </c>
      <c r="CB40" s="194" t="s">
        <v>80</v>
      </c>
      <c r="CC40" s="194" t="s">
        <v>80</v>
      </c>
      <c r="CD40" s="194" t="s">
        <v>80</v>
      </c>
      <c r="CE40" s="194" t="s">
        <v>80</v>
      </c>
      <c r="CF40" s="194" t="s">
        <v>80</v>
      </c>
      <c r="CG40" s="194" t="s">
        <v>80</v>
      </c>
      <c r="CH40" s="197" t="s">
        <v>80</v>
      </c>
    </row>
    <row r="41" spans="2:86" s="10" customFormat="1" x14ac:dyDescent="0.3">
      <c r="B41" s="193"/>
      <c r="C41" s="197"/>
      <c r="D41" s="197"/>
      <c r="E41" s="197"/>
      <c r="F41" s="197"/>
      <c r="G41" s="197"/>
      <c r="H41" s="197"/>
      <c r="I41" s="197"/>
      <c r="J41" s="197" t="s">
        <v>80</v>
      </c>
      <c r="K41" s="197" t="s">
        <v>80</v>
      </c>
      <c r="L41" s="194" t="s">
        <v>80</v>
      </c>
      <c r="M41" s="194" t="s">
        <v>80</v>
      </c>
      <c r="N41" s="194" t="s">
        <v>80</v>
      </c>
      <c r="O41" s="194"/>
      <c r="P41" s="194"/>
      <c r="Q41" s="194"/>
      <c r="R41" s="194"/>
      <c r="S41" s="194"/>
      <c r="T41" s="194"/>
      <c r="U41" s="194"/>
      <c r="V41" s="194" t="s">
        <v>80</v>
      </c>
      <c r="W41" s="194" t="s">
        <v>80</v>
      </c>
      <c r="X41" s="194"/>
      <c r="Y41" s="194"/>
      <c r="Z41" s="194"/>
      <c r="AA41" s="194"/>
      <c r="AB41" s="194"/>
      <c r="AC41" s="194"/>
      <c r="AD41" s="194"/>
      <c r="AE41" s="194"/>
      <c r="AF41" s="194"/>
      <c r="AG41" s="194"/>
      <c r="AH41" s="194"/>
      <c r="AI41" s="194"/>
      <c r="AJ41" s="194" t="s">
        <v>80</v>
      </c>
      <c r="AK41" s="194"/>
      <c r="AL41" s="194"/>
      <c r="AM41" s="194"/>
      <c r="AN41" s="194"/>
      <c r="AO41" s="194"/>
      <c r="AP41" s="194" t="s">
        <v>80</v>
      </c>
      <c r="AQ41" s="194" t="s">
        <v>80</v>
      </c>
      <c r="AR41" s="194" t="s">
        <v>80</v>
      </c>
      <c r="AS41" s="194" t="s">
        <v>80</v>
      </c>
      <c r="AT41" s="194" t="s">
        <v>80</v>
      </c>
      <c r="AU41" s="194" t="s">
        <v>80</v>
      </c>
      <c r="AV41" s="194"/>
      <c r="AW41" s="194"/>
      <c r="AX41" s="194"/>
      <c r="AY41" s="194"/>
      <c r="AZ41" s="194"/>
      <c r="BA41" s="194"/>
      <c r="BB41" s="194"/>
      <c r="BC41" s="194" t="s">
        <v>80</v>
      </c>
      <c r="BD41" s="194"/>
      <c r="BE41" s="194"/>
      <c r="BF41" s="194"/>
      <c r="BG41" s="194"/>
      <c r="BH41" s="194"/>
      <c r="BI41" s="194"/>
      <c r="BJ41" s="194"/>
      <c r="BK41" s="194"/>
      <c r="BL41" s="194"/>
      <c r="BM41" s="194"/>
      <c r="BN41" s="194"/>
      <c r="BO41" s="194"/>
      <c r="BP41" s="194"/>
      <c r="BQ41" s="197"/>
      <c r="BR41" s="199"/>
      <c r="BS41" s="199"/>
      <c r="BT41" s="199"/>
      <c r="BU41" s="199"/>
      <c r="BV41" s="199"/>
      <c r="BW41" s="199"/>
      <c r="BX41" s="156"/>
      <c r="BY41" s="199"/>
      <c r="BZ41" s="199"/>
      <c r="CA41" s="194" t="s">
        <v>80</v>
      </c>
      <c r="CB41" s="194" t="s">
        <v>80</v>
      </c>
      <c r="CC41" s="194" t="s">
        <v>80</v>
      </c>
      <c r="CD41" s="194" t="s">
        <v>80</v>
      </c>
      <c r="CE41" s="194" t="s">
        <v>80</v>
      </c>
      <c r="CF41" s="194" t="s">
        <v>80</v>
      </c>
      <c r="CG41" s="194" t="s">
        <v>80</v>
      </c>
      <c r="CH41" s="197" t="s">
        <v>80</v>
      </c>
    </row>
    <row r="42" spans="2:86" s="10" customFormat="1" x14ac:dyDescent="0.3">
      <c r="B42" s="193"/>
      <c r="C42" s="197"/>
      <c r="D42" s="197"/>
      <c r="E42" s="197"/>
      <c r="F42" s="197"/>
      <c r="G42" s="197"/>
      <c r="H42" s="197"/>
      <c r="I42" s="197"/>
      <c r="J42" s="197" t="s">
        <v>80</v>
      </c>
      <c r="K42" s="197"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7"/>
      <c r="BR42" s="199"/>
      <c r="BS42" s="199"/>
      <c r="BT42" s="199"/>
      <c r="BU42" s="199"/>
      <c r="BV42" s="199"/>
      <c r="BW42" s="199"/>
      <c r="BX42" s="156"/>
      <c r="BY42" s="199"/>
      <c r="BZ42" s="199"/>
      <c r="CA42" s="194" t="s">
        <v>80</v>
      </c>
      <c r="CB42" s="194" t="s">
        <v>80</v>
      </c>
      <c r="CC42" s="194" t="s">
        <v>80</v>
      </c>
      <c r="CD42" s="194" t="s">
        <v>80</v>
      </c>
      <c r="CE42" s="194" t="s">
        <v>80</v>
      </c>
      <c r="CF42" s="194" t="s">
        <v>80</v>
      </c>
      <c r="CG42" s="194" t="s">
        <v>80</v>
      </c>
      <c r="CH42" s="197" t="s">
        <v>80</v>
      </c>
    </row>
    <row r="43" spans="2:86" s="10" customFormat="1" x14ac:dyDescent="0.3">
      <c r="B43" s="193"/>
      <c r="C43" s="197"/>
      <c r="D43" s="197"/>
      <c r="E43" s="197"/>
      <c r="F43" s="197"/>
      <c r="G43" s="197"/>
      <c r="H43" s="197"/>
      <c r="I43" s="197"/>
      <c r="J43" s="197" t="s">
        <v>80</v>
      </c>
      <c r="K43" s="197"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7"/>
      <c r="BR43" s="199"/>
      <c r="BS43" s="199"/>
      <c r="BT43" s="199"/>
      <c r="BU43" s="199"/>
      <c r="BV43" s="199"/>
      <c r="BW43" s="199"/>
      <c r="BX43" s="156"/>
      <c r="BY43" s="199"/>
      <c r="BZ43" s="199"/>
      <c r="CA43" s="194" t="s">
        <v>80</v>
      </c>
      <c r="CB43" s="194" t="s">
        <v>80</v>
      </c>
      <c r="CC43" s="194" t="s">
        <v>80</v>
      </c>
      <c r="CD43" s="194" t="s">
        <v>80</v>
      </c>
      <c r="CE43" s="194" t="s">
        <v>80</v>
      </c>
      <c r="CF43" s="194" t="s">
        <v>80</v>
      </c>
      <c r="CG43" s="194" t="s">
        <v>80</v>
      </c>
      <c r="CH43" s="197" t="s">
        <v>80</v>
      </c>
    </row>
    <row r="44" spans="2:86" s="10" customFormat="1" x14ac:dyDescent="0.3">
      <c r="B44" s="193"/>
      <c r="C44" s="197"/>
      <c r="D44" s="197"/>
      <c r="E44" s="197"/>
      <c r="F44" s="197"/>
      <c r="G44" s="197"/>
      <c r="H44" s="197"/>
      <c r="I44" s="197"/>
      <c r="J44" s="197" t="s">
        <v>80</v>
      </c>
      <c r="K44" s="197"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7"/>
      <c r="BR44" s="199"/>
      <c r="BS44" s="199"/>
      <c r="BT44" s="199"/>
      <c r="BU44" s="199"/>
      <c r="BV44" s="199"/>
      <c r="BW44" s="199"/>
      <c r="BX44" s="156"/>
      <c r="BY44" s="199"/>
      <c r="BZ44" s="199"/>
      <c r="CA44" s="194" t="s">
        <v>80</v>
      </c>
      <c r="CB44" s="194" t="s">
        <v>80</v>
      </c>
      <c r="CC44" s="194" t="s">
        <v>80</v>
      </c>
      <c r="CD44" s="194" t="s">
        <v>80</v>
      </c>
      <c r="CE44" s="194" t="s">
        <v>80</v>
      </c>
      <c r="CF44" s="194" t="s">
        <v>80</v>
      </c>
      <c r="CG44" s="194" t="s">
        <v>80</v>
      </c>
      <c r="CH44" s="197" t="s">
        <v>80</v>
      </c>
    </row>
    <row r="45" spans="2:86" s="10" customFormat="1" x14ac:dyDescent="0.3">
      <c r="B45" s="193"/>
      <c r="C45" s="197"/>
      <c r="D45" s="197"/>
      <c r="E45" s="197"/>
      <c r="F45" s="197"/>
      <c r="G45" s="197"/>
      <c r="H45" s="197"/>
      <c r="I45" s="197"/>
      <c r="J45" s="197" t="s">
        <v>80</v>
      </c>
      <c r="K45" s="197"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7"/>
      <c r="BR45" s="199"/>
      <c r="BS45" s="199"/>
      <c r="BT45" s="199"/>
      <c r="BU45" s="199"/>
      <c r="BV45" s="199"/>
      <c r="BW45" s="199"/>
      <c r="BX45" s="156"/>
      <c r="BY45" s="199"/>
      <c r="BZ45" s="199"/>
      <c r="CA45" s="194" t="s">
        <v>80</v>
      </c>
      <c r="CB45" s="194" t="s">
        <v>80</v>
      </c>
      <c r="CC45" s="194" t="s">
        <v>80</v>
      </c>
      <c r="CD45" s="194" t="s">
        <v>80</v>
      </c>
      <c r="CE45" s="194" t="s">
        <v>80</v>
      </c>
      <c r="CF45" s="194" t="s">
        <v>80</v>
      </c>
      <c r="CG45" s="194" t="s">
        <v>80</v>
      </c>
      <c r="CH45" s="197" t="s">
        <v>80</v>
      </c>
    </row>
    <row r="46" spans="2:86" s="10" customFormat="1" x14ac:dyDescent="0.3">
      <c r="B46" s="193"/>
      <c r="C46" s="197"/>
      <c r="D46" s="197"/>
      <c r="E46" s="197"/>
      <c r="F46" s="197"/>
      <c r="G46" s="197"/>
      <c r="H46" s="197"/>
      <c r="I46" s="197"/>
      <c r="J46" s="197" t="s">
        <v>80</v>
      </c>
      <c r="K46" s="197"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7"/>
      <c r="BR46" s="199"/>
      <c r="BS46" s="199"/>
      <c r="BT46" s="199"/>
      <c r="BU46" s="199"/>
      <c r="BV46" s="199"/>
      <c r="BW46" s="199"/>
      <c r="BX46" s="156"/>
      <c r="BY46" s="199"/>
      <c r="BZ46" s="199"/>
      <c r="CA46" s="194" t="s">
        <v>80</v>
      </c>
      <c r="CB46" s="194" t="s">
        <v>80</v>
      </c>
      <c r="CC46" s="194" t="s">
        <v>80</v>
      </c>
      <c r="CD46" s="194" t="s">
        <v>80</v>
      </c>
      <c r="CE46" s="194" t="s">
        <v>80</v>
      </c>
      <c r="CF46" s="194" t="s">
        <v>80</v>
      </c>
      <c r="CG46" s="194" t="s">
        <v>80</v>
      </c>
      <c r="CH46" s="197" t="s">
        <v>80</v>
      </c>
    </row>
    <row r="47" spans="2:86" s="10" customFormat="1" x14ac:dyDescent="0.3">
      <c r="B47" s="193"/>
      <c r="C47" s="197"/>
      <c r="D47" s="197"/>
      <c r="E47" s="197"/>
      <c r="F47" s="197"/>
      <c r="G47" s="197"/>
      <c r="H47" s="197"/>
      <c r="I47" s="197"/>
      <c r="J47" s="197" t="s">
        <v>80</v>
      </c>
      <c r="K47" s="197"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7"/>
      <c r="BR47" s="199"/>
      <c r="BS47" s="199"/>
      <c r="BT47" s="199"/>
      <c r="BU47" s="199"/>
      <c r="BV47" s="199"/>
      <c r="BW47" s="199"/>
      <c r="BX47" s="156"/>
      <c r="BY47" s="199"/>
      <c r="BZ47" s="199"/>
      <c r="CA47" s="194" t="s">
        <v>80</v>
      </c>
      <c r="CB47" s="194" t="s">
        <v>80</v>
      </c>
      <c r="CC47" s="194" t="s">
        <v>80</v>
      </c>
      <c r="CD47" s="194" t="s">
        <v>80</v>
      </c>
      <c r="CE47" s="194" t="s">
        <v>80</v>
      </c>
      <c r="CF47" s="194" t="s">
        <v>80</v>
      </c>
      <c r="CG47" s="194" t="s">
        <v>80</v>
      </c>
      <c r="CH47" s="197" t="s">
        <v>80</v>
      </c>
    </row>
    <row r="48" spans="2:86" s="10" customFormat="1" x14ac:dyDescent="0.3">
      <c r="B48" s="193"/>
      <c r="C48" s="197"/>
      <c r="D48" s="197"/>
      <c r="E48" s="197"/>
      <c r="F48" s="197"/>
      <c r="G48" s="197"/>
      <c r="H48" s="197"/>
      <c r="I48" s="197"/>
      <c r="J48" s="197" t="s">
        <v>80</v>
      </c>
      <c r="K48" s="197"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7"/>
      <c r="BR48" s="199"/>
      <c r="BS48" s="199"/>
      <c r="BT48" s="199"/>
      <c r="BU48" s="199"/>
      <c r="BV48" s="199"/>
      <c r="BW48" s="199"/>
      <c r="BX48" s="156"/>
      <c r="BY48" s="199"/>
      <c r="BZ48" s="199"/>
      <c r="CA48" s="194" t="s">
        <v>80</v>
      </c>
      <c r="CB48" s="194" t="s">
        <v>80</v>
      </c>
      <c r="CC48" s="194" t="s">
        <v>80</v>
      </c>
      <c r="CD48" s="194" t="s">
        <v>80</v>
      </c>
      <c r="CE48" s="194" t="s">
        <v>80</v>
      </c>
      <c r="CF48" s="194" t="s">
        <v>80</v>
      </c>
      <c r="CG48" s="194" t="s">
        <v>80</v>
      </c>
      <c r="CH48" s="197" t="s">
        <v>80</v>
      </c>
    </row>
    <row r="49" spans="2:86" s="10" customFormat="1" x14ac:dyDescent="0.3">
      <c r="B49" s="193"/>
      <c r="C49" s="197"/>
      <c r="D49" s="197"/>
      <c r="E49" s="197"/>
      <c r="F49" s="197"/>
      <c r="G49" s="197"/>
      <c r="H49" s="197"/>
      <c r="I49" s="197"/>
      <c r="J49" s="197" t="s">
        <v>80</v>
      </c>
      <c r="K49" s="197"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7"/>
      <c r="BR49" s="199"/>
      <c r="BS49" s="199"/>
      <c r="BT49" s="199"/>
      <c r="BU49" s="199"/>
      <c r="BV49" s="199"/>
      <c r="BW49" s="199"/>
      <c r="BX49" s="156"/>
      <c r="BY49" s="199"/>
      <c r="BZ49" s="199"/>
      <c r="CA49" s="194" t="s">
        <v>80</v>
      </c>
      <c r="CB49" s="194" t="s">
        <v>80</v>
      </c>
      <c r="CC49" s="194" t="s">
        <v>80</v>
      </c>
      <c r="CD49" s="194" t="s">
        <v>80</v>
      </c>
      <c r="CE49" s="194" t="s">
        <v>80</v>
      </c>
      <c r="CF49" s="194" t="s">
        <v>80</v>
      </c>
      <c r="CG49" s="194" t="s">
        <v>80</v>
      </c>
      <c r="CH49" s="197" t="s">
        <v>80</v>
      </c>
    </row>
    <row r="50" spans="2:86" s="10" customFormat="1" x14ac:dyDescent="0.3">
      <c r="B50" s="193"/>
      <c r="C50" s="197"/>
      <c r="D50" s="197"/>
      <c r="E50" s="197"/>
      <c r="F50" s="197"/>
      <c r="G50" s="197"/>
      <c r="H50" s="197"/>
      <c r="I50" s="197"/>
      <c r="J50" s="197" t="s">
        <v>80</v>
      </c>
      <c r="K50" s="197"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7"/>
      <c r="BR50" s="199"/>
      <c r="BS50" s="199"/>
      <c r="BT50" s="199"/>
      <c r="BU50" s="199"/>
      <c r="BV50" s="199"/>
      <c r="BW50" s="199"/>
      <c r="BX50" s="156"/>
      <c r="BY50" s="199"/>
      <c r="BZ50" s="199"/>
      <c r="CA50" s="194" t="s">
        <v>80</v>
      </c>
      <c r="CB50" s="194" t="s">
        <v>80</v>
      </c>
      <c r="CC50" s="194" t="s">
        <v>80</v>
      </c>
      <c r="CD50" s="194" t="s">
        <v>80</v>
      </c>
      <c r="CE50" s="194" t="s">
        <v>80</v>
      </c>
      <c r="CF50" s="194" t="s">
        <v>80</v>
      </c>
      <c r="CG50" s="194" t="s">
        <v>80</v>
      </c>
      <c r="CH50" s="197" t="s">
        <v>80</v>
      </c>
    </row>
    <row r="51" spans="2:86" s="10" customFormat="1" x14ac:dyDescent="0.3">
      <c r="B51" s="193"/>
      <c r="C51" s="197"/>
      <c r="D51" s="197"/>
      <c r="E51" s="197"/>
      <c r="F51" s="197"/>
      <c r="G51" s="197"/>
      <c r="H51" s="197"/>
      <c r="I51" s="197"/>
      <c r="J51" s="197" t="s">
        <v>80</v>
      </c>
      <c r="K51" s="197"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7"/>
      <c r="BR51" s="199"/>
      <c r="BS51" s="199"/>
      <c r="BT51" s="199"/>
      <c r="BU51" s="199"/>
      <c r="BV51" s="199"/>
      <c r="BW51" s="199"/>
      <c r="BX51" s="156"/>
      <c r="BY51" s="199"/>
      <c r="BZ51" s="199"/>
      <c r="CA51" s="194" t="s">
        <v>80</v>
      </c>
      <c r="CB51" s="194" t="s">
        <v>80</v>
      </c>
      <c r="CC51" s="194" t="s">
        <v>80</v>
      </c>
      <c r="CD51" s="194" t="s">
        <v>80</v>
      </c>
      <c r="CE51" s="194" t="s">
        <v>80</v>
      </c>
      <c r="CF51" s="194" t="s">
        <v>80</v>
      </c>
      <c r="CG51" s="194" t="s">
        <v>80</v>
      </c>
      <c r="CH51" s="197" t="s">
        <v>80</v>
      </c>
    </row>
    <row r="52" spans="2:86" s="10" customFormat="1" x14ac:dyDescent="0.3">
      <c r="B52" s="193"/>
      <c r="C52" s="197"/>
      <c r="D52" s="197"/>
      <c r="E52" s="197"/>
      <c r="F52" s="197"/>
      <c r="G52" s="197"/>
      <c r="H52" s="197"/>
      <c r="I52" s="197"/>
      <c r="J52" s="197" t="s">
        <v>80</v>
      </c>
      <c r="K52" s="197"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7"/>
      <c r="BR52" s="199"/>
      <c r="BS52" s="199"/>
      <c r="BT52" s="199"/>
      <c r="BU52" s="199"/>
      <c r="BV52" s="199"/>
      <c r="BW52" s="199"/>
      <c r="BX52" s="156"/>
      <c r="BY52" s="199"/>
      <c r="BZ52" s="199"/>
      <c r="CA52" s="194" t="s">
        <v>80</v>
      </c>
      <c r="CB52" s="194" t="s">
        <v>80</v>
      </c>
      <c r="CC52" s="194" t="s">
        <v>80</v>
      </c>
      <c r="CD52" s="194" t="s">
        <v>80</v>
      </c>
      <c r="CE52" s="194" t="s">
        <v>80</v>
      </c>
      <c r="CF52" s="194" t="s">
        <v>80</v>
      </c>
      <c r="CG52" s="194" t="s">
        <v>80</v>
      </c>
      <c r="CH52" s="197" t="s">
        <v>80</v>
      </c>
    </row>
    <row r="53" spans="2:86" s="10" customFormat="1" x14ac:dyDescent="0.3">
      <c r="B53" s="193"/>
      <c r="C53" s="197"/>
      <c r="D53" s="197"/>
      <c r="E53" s="197"/>
      <c r="F53" s="197"/>
      <c r="G53" s="197"/>
      <c r="H53" s="197"/>
      <c r="I53" s="197"/>
      <c r="J53" s="197" t="s">
        <v>80</v>
      </c>
      <c r="K53" s="197"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7"/>
      <c r="BR53" s="199"/>
      <c r="BS53" s="199"/>
      <c r="BT53" s="199"/>
      <c r="BU53" s="199"/>
      <c r="BV53" s="199"/>
      <c r="BW53" s="199"/>
      <c r="BX53" s="156"/>
      <c r="BY53" s="199"/>
      <c r="BZ53" s="199"/>
      <c r="CA53" s="194" t="s">
        <v>80</v>
      </c>
      <c r="CB53" s="194" t="s">
        <v>80</v>
      </c>
      <c r="CC53" s="194" t="s">
        <v>80</v>
      </c>
      <c r="CD53" s="194" t="s">
        <v>80</v>
      </c>
      <c r="CE53" s="194" t="s">
        <v>80</v>
      </c>
      <c r="CF53" s="194" t="s">
        <v>80</v>
      </c>
      <c r="CG53" s="194" t="s">
        <v>80</v>
      </c>
      <c r="CH53" s="197" t="s">
        <v>80</v>
      </c>
    </row>
    <row r="55" spans="2:86" x14ac:dyDescent="0.3">
      <c r="C55" s="200"/>
      <c r="D55" s="200"/>
      <c r="E55" s="49"/>
      <c r="F55" s="49"/>
    </row>
  </sheetData>
  <sheetProtection algorithmName="SHA-512" hashValue="pA/ZDZ5VT5EXZzqmassLIqqIQo2EIucf1rSr1EtWs4bW3ubfEzrWkNBi3ok3XRCN9Zpms9ib0iYztByu1NfmRA==" saltValue="7U8Xw7aOKy1+LgVKsKxMb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7 B19:B53">
    <cfRule type="notContainsBlanks" dxfId="152" priority="68">
      <formula>LEN(TRIM(B14))&gt;0</formula>
    </cfRule>
  </conditionalFormatting>
  <conditionalFormatting sqref="B18">
    <cfRule type="notContainsBlanks" dxfId="151" priority="11">
      <formula>LEN(TRIM(B18))&gt;0</formula>
    </cfRule>
  </conditionalFormatting>
  <conditionalFormatting sqref="B19">
    <cfRule type="notContainsBlanks" dxfId="150" priority="18">
      <formula>LEN(TRIM(B19))&gt;0</formula>
    </cfRule>
  </conditionalFormatting>
  <conditionalFormatting sqref="B19:F19">
    <cfRule type="expression" dxfId="149" priority="12">
      <formula>AND(NOT($C$9=""),NOT($C$10=""),SUM($C$9:$C$10)=0)</formula>
    </cfRule>
  </conditionalFormatting>
  <conditionalFormatting sqref="B18:I18">
    <cfRule type="expression" dxfId="148" priority="6">
      <formula>AND(NOT($C$9=""),NOT($C$10=""),SUM($C$9:$C$10)=0)</formula>
    </cfRule>
  </conditionalFormatting>
  <conditionalFormatting sqref="C5:C6">
    <cfRule type="cellIs" dxfId="147" priority="69" operator="equal">
      <formula>0</formula>
    </cfRule>
  </conditionalFormatting>
  <conditionalFormatting sqref="C19:F19">
    <cfRule type="expression" dxfId="146" priority="13">
      <formula>NOT($B19="")</formula>
    </cfRule>
  </conditionalFormatting>
  <conditionalFormatting sqref="C19:G21 C21:CH53 H19:AJ20 H20:I21 AL14:AL20 AL15:AN17 AL19:AN20 AM14:BZ14 AO15:AO20 AP15:BR17 BQ18:BR18 AP19:BR20 BQ20:BR21 BS15:BY21 CD14:CH14 CB14:CB15 C14:AJ17 AN14:AN20 CF14:CF20 CC14:CC21 BZ15 CE15:CE20 CG15:CG20 CD15:CD21 CH15:CH21 BZ16:CB18 CE18:CG21 BZ19:BZ21 CB19:CB21 AK15:AK20">
    <cfRule type="expression" dxfId="145" priority="67">
      <formula>NOT($B14="")</formula>
    </cfRule>
  </conditionalFormatting>
  <conditionalFormatting sqref="C18:I18">
    <cfRule type="expression" dxfId="144" priority="10">
      <formula>NOT($B18="")</formula>
    </cfRule>
  </conditionalFormatting>
  <conditionalFormatting sqref="D14:D19">
    <cfRule type="expression" dxfId="143" priority="9">
      <formula>NOT($C14="Other")</formula>
    </cfRule>
  </conditionalFormatting>
  <conditionalFormatting sqref="D19:D53">
    <cfRule type="expression" dxfId="142" priority="66">
      <formula>NOT($C19="Other")</formula>
    </cfRule>
  </conditionalFormatting>
  <conditionalFormatting sqref="F14:F18">
    <cfRule type="expression" dxfId="141" priority="8">
      <formula>NOT($E14="Other")</formula>
    </cfRule>
  </conditionalFormatting>
  <conditionalFormatting sqref="F19:F53">
    <cfRule type="expression" dxfId="140" priority="65">
      <formula>NOT($E19="Other")</formula>
    </cfRule>
  </conditionalFormatting>
  <conditionalFormatting sqref="H19:I19">
    <cfRule type="expression" dxfId="139" priority="17">
      <formula>NOT($B19="")</formula>
    </cfRule>
  </conditionalFormatting>
  <conditionalFormatting sqref="I14:I19">
    <cfRule type="expression" dxfId="138" priority="7">
      <formula>NOT($H14="Yes")</formula>
    </cfRule>
  </conditionalFormatting>
  <conditionalFormatting sqref="I19:I53">
    <cfRule type="expression" dxfId="137" priority="64">
      <formula>NOT($H19="Yes")</formula>
    </cfRule>
  </conditionalFormatting>
  <conditionalFormatting sqref="J18:AJ18">
    <cfRule type="expression" dxfId="136" priority="39">
      <formula>AND(NOT($C$9=""),NOT($C$10=""),SUM($C$9:$C$10)=0)</formula>
    </cfRule>
  </conditionalFormatting>
  <conditionalFormatting sqref="AK14:AL14">
    <cfRule type="expression" dxfId="135" priority="31">
      <formula>NOT($B14="")</formula>
    </cfRule>
    <cfRule type="expression" dxfId="134" priority="29">
      <formula>AND(NOT($C$9=""),NOT($C$10=""),SUM($C$9:$C$10)=0)</formula>
    </cfRule>
  </conditionalFormatting>
  <conditionalFormatting sqref="AL14:AL20 H19:I19 BQ19:BR19 BZ19 CB19 CH19 AK15:AK20 G19:G21">
    <cfRule type="expression" dxfId="133" priority="37">
      <formula>AND(NOT($C$9=""),NOT($C$10=""),SUM($C$9:$C$10)=0)</formula>
    </cfRule>
  </conditionalFormatting>
  <conditionalFormatting sqref="AL14:AL53">
    <cfRule type="expression" dxfId="132" priority="63">
      <formula>NOT(OR($AK14="Calculated/Modeled"))</formula>
    </cfRule>
  </conditionalFormatting>
  <conditionalFormatting sqref="AL18">
    <cfRule type="expression" dxfId="131" priority="47">
      <formula>NOT(OR($AK18="Calculated/Modeled"))</formula>
    </cfRule>
  </conditionalFormatting>
  <conditionalFormatting sqref="AL18:AN18 J18:AJ18 AP18:BR18">
    <cfRule type="expression" dxfId="130" priority="51">
      <formula>NOT($B18="")</formula>
    </cfRule>
  </conditionalFormatting>
  <conditionalFormatting sqref="AM14:AM53">
    <cfRule type="expression" dxfId="129" priority="46">
      <formula>NOT($AK14="Measured")</formula>
    </cfRule>
  </conditionalFormatting>
  <conditionalFormatting sqref="AN14:AN20 AL15:BR20 BZ16:CB18 B21:CH53 B19:F21 H19:AJ20 BS15:BY21 CH15:CH21 BZ19:BZ21 CB19:CB21 CD15:CD21 D12:F12 AM14:BZ14 CD14:CH14 CB14:CB15 B14:AJ17 CF14:CF20 CC14:CC21 BZ15 CE15:CE20 CG15:CG20 CE18:CG21 H20:I21 BQ20:BR21">
    <cfRule type="expression" dxfId="128" priority="53">
      <formula>AND(NOT($C$9=""),NOT($C$10=""),SUM($C$9:$C$10)=0)</formula>
    </cfRule>
  </conditionalFormatting>
  <conditionalFormatting sqref="AO14:AO53">
    <cfRule type="expression" dxfId="127" priority="59">
      <formula>NOT($AN14="Yes")</formula>
    </cfRule>
  </conditionalFormatting>
  <conditionalFormatting sqref="BQ19:BR19 BT18:BT19 BZ18:BZ19 CB18:CB19 CH18:CH19">
    <cfRule type="expression" dxfId="126" priority="5">
      <formula>NOT($B18="")</formula>
    </cfRule>
  </conditionalFormatting>
  <conditionalFormatting sqref="BR14:BR53">
    <cfRule type="expression" dxfId="125" priority="58">
      <formula>NOT($BQ14="Yes")</formula>
    </cfRule>
  </conditionalFormatting>
  <conditionalFormatting sqref="BR18:BR19">
    <cfRule type="expression" dxfId="124" priority="4">
      <formula>NOT($BQ18="Yes")</formula>
    </cfRule>
  </conditionalFormatting>
  <conditionalFormatting sqref="BS14:BS53">
    <cfRule type="expression" dxfId="123" priority="57">
      <formula>NOT($BQ14="No")</formula>
    </cfRule>
  </conditionalFormatting>
  <conditionalFormatting sqref="BT19">
    <cfRule type="expression" dxfId="122" priority="3">
      <formula>AND(NOT($C$9=""),NOT($C$10=""),SUM($C$9:$C$10)=0)</formula>
    </cfRule>
  </conditionalFormatting>
  <conditionalFormatting sqref="BU14:BU53">
    <cfRule type="expression" dxfId="121" priority="56">
      <formula>NOT($BT14="No")</formula>
    </cfRule>
  </conditionalFormatting>
  <conditionalFormatting sqref="BW14:BW53">
    <cfRule type="expression" dxfId="120" priority="55">
      <formula>NOT($BV14="No")</formula>
    </cfRule>
  </conditionalFormatting>
  <conditionalFormatting sqref="BY14:BY53">
    <cfRule type="expression" dxfId="119" priority="54">
      <formula>NOT($BX14="Yes")</formula>
    </cfRule>
  </conditionalFormatting>
  <conditionalFormatting sqref="CA14:CA15">
    <cfRule type="expression" dxfId="118" priority="24">
      <formula>NOT($B14="")</formula>
    </cfRule>
    <cfRule type="expression" dxfId="117" priority="23">
      <formula>AND(NOT($C$9=""),NOT($C$10=""),SUM($C$9:$C$10)=0)</formula>
    </cfRule>
  </conditionalFormatting>
  <conditionalFormatting sqref="CA18:CA21">
    <cfRule type="expression" dxfId="116" priority="28">
      <formula>NOT($B18="")</formula>
    </cfRule>
    <cfRule type="expression" dxfId="115" priority="27">
      <formula>AND(NOT($C$9=""),NOT($C$10=""),SUM($C$9:$C$10)=0)</formula>
    </cfRule>
  </conditionalFormatting>
  <conditionalFormatting sqref="CD18:CD19">
    <cfRule type="expression" dxfId="114" priority="2">
      <formula>NOT($B18="")</formula>
    </cfRule>
    <cfRule type="expression" dxfId="113" priority="1">
      <formula>AND(NOT($C$9=""),NOT($C$10=""),SUM($C$9:$C$10)=0)</formula>
    </cfRule>
  </conditionalFormatting>
  <dataValidations count="7">
    <dataValidation type="list" allowBlank="1" showInputMessage="1" showErrorMessage="1" sqref="AN14:AN53 H14:H53 BV14:BV53 BQ14:BQ53 BT14:BT53 BX14:BX53" xr:uid="{0F3C60FD-C45A-4744-BA7A-17EFCE16CEA3}">
      <formula1>"Yes, No"</formula1>
    </dataValidation>
    <dataValidation type="list" allowBlank="1" showInputMessage="1" showErrorMessage="1" sqref="C14:C53" xr:uid="{8CD4E943-C692-4194-A20C-15B281B3700F}">
      <formula1>"Crude Oil, Condensate, Produced Water, Other"</formula1>
    </dataValidation>
    <dataValidation type="list" allowBlank="1" showInputMessage="1" showErrorMessage="1" sqref="E14:E53" xr:uid="{29113EF0-B8E8-4D6B-83CA-195EFA850328}">
      <formula1>"Another Atmospheric Tank, Separator, Other"</formula1>
    </dataValidation>
    <dataValidation type="list" allowBlank="1" showInputMessage="1" showErrorMessage="1" sqref="AK14:AK53" xr:uid="{67482E36-7007-46A4-A169-5B6AC438126F}">
      <formula1>"Calculated/Modeled, Measured"</formula1>
    </dataValidation>
    <dataValidation type="list" allowBlank="1" showInputMessage="1" showErrorMessage="1" sqref="G14:G53" xr:uid="{6CE4F517-91DF-4F32-A987-5F2DB8A4E59A}">
      <formula1>"Flash, Working and Breathing"</formula1>
    </dataValidation>
    <dataValidation type="list" allowBlank="1" showInputMessage="1" showErrorMessage="1" sqref="BR14:BR53" xr:uid="{61DE5DEE-3A62-4931-8898-A8C6A5904A21}">
      <formula1>"Over 6 tpy and controlled, Under 4 tpy, Under 6 tpy using a VRU"</formula1>
    </dataValidation>
    <dataValidation type="list" allowBlank="1" showInputMessage="1" showErrorMessage="1" sqref="AO14:AO53"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3" workbookViewId="0">
      <selection activeCell="C9"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3" t="s">
        <v>609</v>
      </c>
      <c r="C1" s="143"/>
      <c r="D1" s="38"/>
    </row>
    <row r="2" spans="2:101" ht="18" customHeight="1" x14ac:dyDescent="0.3">
      <c r="B2" s="143"/>
      <c r="C2" s="143"/>
      <c r="D2" s="38"/>
    </row>
    <row r="4" spans="2:101" ht="15.6" x14ac:dyDescent="0.3">
      <c r="B4" s="40" t="s">
        <v>398</v>
      </c>
    </row>
    <row r="5" spans="2:101" x14ac:dyDescent="0.3">
      <c r="B5" s="103" t="s">
        <v>399</v>
      </c>
      <c r="C5" s="104" t="str">
        <f>Facility!C4</f>
        <v> MPLX LP</v>
      </c>
    </row>
    <row r="6" spans="2:101" x14ac:dyDescent="0.3">
      <c r="B6" s="103" t="s">
        <v>14</v>
      </c>
      <c r="C6" s="104" t="str">
        <f>Facility!C21</f>
        <v>Myer Mountain Compressor Station</v>
      </c>
    </row>
    <row r="7" spans="2:101" x14ac:dyDescent="0.3">
      <c r="C7" s="10"/>
    </row>
    <row r="8" spans="2:101" ht="15.6" x14ac:dyDescent="0.3">
      <c r="B8" s="40" t="s">
        <v>513</v>
      </c>
      <c r="C8" s="10"/>
    </row>
    <row r="9" spans="2:101" x14ac:dyDescent="0.3">
      <c r="B9" s="201" t="s">
        <v>610</v>
      </c>
      <c r="C9" s="202">
        <v>2</v>
      </c>
    </row>
    <row r="10" spans="2:101" x14ac:dyDescent="0.3">
      <c r="B10" s="203"/>
      <c r="C10" s="204"/>
    </row>
    <row r="11" spans="2:101" ht="15.6" x14ac:dyDescent="0.3">
      <c r="B11" s="40" t="s">
        <v>611</v>
      </c>
      <c r="D11" s="205" t="s">
        <v>517</v>
      </c>
      <c r="E11" s="205"/>
      <c r="F11" s="205"/>
      <c r="AJ11" s="154"/>
      <c r="CC11" s="154"/>
      <c r="CF11" s="105"/>
    </row>
    <row r="12" spans="2:101" ht="15" customHeight="1" x14ac:dyDescent="0.3">
      <c r="B12" s="152" t="s">
        <v>612</v>
      </c>
      <c r="C12" s="152" t="s">
        <v>613</v>
      </c>
      <c r="D12" s="152" t="s">
        <v>614</v>
      </c>
      <c r="E12" s="177" t="s">
        <v>518</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519</v>
      </c>
      <c r="AG12" s="178"/>
      <c r="AH12" s="179"/>
      <c r="AI12" s="206" t="s">
        <v>520</v>
      </c>
      <c r="AJ12" s="207"/>
      <c r="AK12" s="207"/>
      <c r="AL12" s="207"/>
      <c r="AM12" s="208" t="s">
        <v>521</v>
      </c>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9" t="s">
        <v>522</v>
      </c>
      <c r="BO12" s="209"/>
      <c r="BP12" s="209"/>
      <c r="BQ12" s="209"/>
      <c r="BR12" s="209"/>
      <c r="BS12" s="209"/>
      <c r="BT12" s="209"/>
      <c r="BU12" s="210" t="s">
        <v>523</v>
      </c>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row>
    <row r="13" spans="2:101" ht="74.25" customHeight="1" x14ac:dyDescent="0.3">
      <c r="B13" s="152"/>
      <c r="C13" s="152"/>
      <c r="D13" s="152"/>
      <c r="E13" s="189" t="s">
        <v>532</v>
      </c>
      <c r="F13" s="189" t="s">
        <v>533</v>
      </c>
      <c r="G13" s="189" t="s">
        <v>534</v>
      </c>
      <c r="H13" s="189" t="s">
        <v>535</v>
      </c>
      <c r="I13" s="189" t="s">
        <v>536</v>
      </c>
      <c r="J13" s="189" t="s">
        <v>537</v>
      </c>
      <c r="K13" s="189" t="s">
        <v>538</v>
      </c>
      <c r="L13" s="189" t="s">
        <v>539</v>
      </c>
      <c r="M13" s="189" t="s">
        <v>540</v>
      </c>
      <c r="N13" s="189" t="s">
        <v>541</v>
      </c>
      <c r="O13" s="189" t="s">
        <v>542</v>
      </c>
      <c r="P13" s="189" t="s">
        <v>543</v>
      </c>
      <c r="Q13" s="189" t="s">
        <v>564</v>
      </c>
      <c r="R13" s="189" t="s">
        <v>545</v>
      </c>
      <c r="S13" s="189" t="s">
        <v>546</v>
      </c>
      <c r="T13" s="189" t="s">
        <v>547</v>
      </c>
      <c r="U13" s="189" t="s">
        <v>548</v>
      </c>
      <c r="V13" s="189" t="s">
        <v>549</v>
      </c>
      <c r="W13" s="189" t="s">
        <v>615</v>
      </c>
      <c r="X13" s="189" t="s">
        <v>551</v>
      </c>
      <c r="Y13" s="189" t="s">
        <v>552</v>
      </c>
      <c r="Z13" s="189" t="s">
        <v>553</v>
      </c>
      <c r="AA13" s="189" t="s">
        <v>554</v>
      </c>
      <c r="AB13" s="189" t="s">
        <v>555</v>
      </c>
      <c r="AC13" s="189" t="s">
        <v>556</v>
      </c>
      <c r="AD13" s="190" t="s">
        <v>557</v>
      </c>
      <c r="AE13" s="190" t="s">
        <v>558</v>
      </c>
      <c r="AF13" s="191" t="s">
        <v>559</v>
      </c>
      <c r="AG13" s="191" t="s">
        <v>560</v>
      </c>
      <c r="AH13" s="191" t="s">
        <v>561</v>
      </c>
      <c r="AI13" s="190" t="s">
        <v>616</v>
      </c>
      <c r="AJ13" s="190" t="s">
        <v>617</v>
      </c>
      <c r="AK13" s="190" t="s">
        <v>618</v>
      </c>
      <c r="AL13" s="211" t="s">
        <v>619</v>
      </c>
      <c r="AM13" s="189" t="s">
        <v>532</v>
      </c>
      <c r="AN13" s="189" t="s">
        <v>533</v>
      </c>
      <c r="AO13" s="189" t="s">
        <v>534</v>
      </c>
      <c r="AP13" s="189" t="s">
        <v>535</v>
      </c>
      <c r="AQ13" s="189" t="s">
        <v>536</v>
      </c>
      <c r="AR13" s="189" t="s">
        <v>537</v>
      </c>
      <c r="AS13" s="189" t="s">
        <v>538</v>
      </c>
      <c r="AT13" s="189" t="s">
        <v>539</v>
      </c>
      <c r="AU13" s="189" t="s">
        <v>540</v>
      </c>
      <c r="AV13" s="189" t="s">
        <v>541</v>
      </c>
      <c r="AW13" s="189" t="s">
        <v>542</v>
      </c>
      <c r="AX13" s="189" t="s">
        <v>543</v>
      </c>
      <c r="AY13" s="189" t="s">
        <v>564</v>
      </c>
      <c r="AZ13" s="189" t="s">
        <v>545</v>
      </c>
      <c r="BA13" s="189" t="s">
        <v>546</v>
      </c>
      <c r="BB13" s="189" t="s">
        <v>547</v>
      </c>
      <c r="BC13" s="189" t="s">
        <v>548</v>
      </c>
      <c r="BD13" s="189" t="s">
        <v>549</v>
      </c>
      <c r="BE13" s="189" t="s">
        <v>615</v>
      </c>
      <c r="BF13" s="189" t="s">
        <v>551</v>
      </c>
      <c r="BG13" s="189" t="s">
        <v>552</v>
      </c>
      <c r="BH13" s="189" t="s">
        <v>553</v>
      </c>
      <c r="BI13" s="189" t="s">
        <v>554</v>
      </c>
      <c r="BJ13" s="189" t="s">
        <v>566</v>
      </c>
      <c r="BK13" s="189" t="s">
        <v>556</v>
      </c>
      <c r="BL13" s="190" t="s">
        <v>557</v>
      </c>
      <c r="BM13" s="190" t="s">
        <v>558</v>
      </c>
      <c r="BN13" s="190" t="s">
        <v>620</v>
      </c>
      <c r="BO13" s="187" t="s">
        <v>621</v>
      </c>
      <c r="BP13" s="212" t="s">
        <v>622</v>
      </c>
      <c r="BQ13" s="187" t="s">
        <v>623</v>
      </c>
      <c r="BR13" s="187" t="s">
        <v>624</v>
      </c>
      <c r="BS13" s="190" t="s">
        <v>625</v>
      </c>
      <c r="BT13" s="190" t="s">
        <v>573</v>
      </c>
      <c r="BU13" s="213" t="s">
        <v>626</v>
      </c>
      <c r="BV13" s="211" t="s">
        <v>627</v>
      </c>
      <c r="BW13" s="214" t="s">
        <v>628</v>
      </c>
      <c r="BX13" s="187" t="s">
        <v>629</v>
      </c>
      <c r="BY13" s="187" t="s">
        <v>614</v>
      </c>
      <c r="BZ13" s="187" t="s">
        <v>630</v>
      </c>
      <c r="CA13" s="187" t="s">
        <v>631</v>
      </c>
      <c r="CB13" s="187" t="s">
        <v>614</v>
      </c>
      <c r="CC13" s="187" t="s">
        <v>632</v>
      </c>
      <c r="CD13" s="187" t="s">
        <v>633</v>
      </c>
      <c r="CE13" s="187" t="s">
        <v>614</v>
      </c>
      <c r="CF13" s="215" t="s">
        <v>634</v>
      </c>
      <c r="CG13" s="187" t="s">
        <v>635</v>
      </c>
      <c r="CH13" s="187" t="s">
        <v>636</v>
      </c>
      <c r="CI13" s="187" t="s">
        <v>637</v>
      </c>
      <c r="CJ13" s="187" t="s">
        <v>638</v>
      </c>
      <c r="CK13" s="187" t="s">
        <v>639</v>
      </c>
      <c r="CL13" s="187" t="s">
        <v>640</v>
      </c>
      <c r="CM13" s="187" t="s">
        <v>641</v>
      </c>
      <c r="CN13" s="215" t="s">
        <v>642</v>
      </c>
      <c r="CO13" s="187" t="s">
        <v>643</v>
      </c>
      <c r="CP13" s="215" t="s">
        <v>644</v>
      </c>
      <c r="CQ13" s="215" t="s">
        <v>645</v>
      </c>
      <c r="CR13" s="215" t="s">
        <v>646</v>
      </c>
      <c r="CS13" s="215" t="s">
        <v>647</v>
      </c>
      <c r="CT13" s="215" t="s">
        <v>648</v>
      </c>
      <c r="CU13" s="215" t="s">
        <v>649</v>
      </c>
      <c r="CV13" s="215" t="s">
        <v>650</v>
      </c>
      <c r="CW13" s="215" t="s">
        <v>651</v>
      </c>
    </row>
    <row r="14" spans="2:101" s="10" customFormat="1" ht="43.2" x14ac:dyDescent="0.3">
      <c r="B14" s="216" t="s">
        <v>652</v>
      </c>
      <c r="C14" s="156" t="s">
        <v>653</v>
      </c>
      <c r="D14" s="156" t="s">
        <v>507</v>
      </c>
      <c r="E14" s="156">
        <f>42.2441</f>
        <v>42.244100000000003</v>
      </c>
      <c r="F14" s="156">
        <f>0.6285</f>
        <v>0.62849999999999995</v>
      </c>
      <c r="G14" s="156"/>
      <c r="H14" s="156">
        <f>2.4436</f>
        <v>2.4436</v>
      </c>
      <c r="I14" s="156"/>
      <c r="J14" s="156"/>
      <c r="K14" s="156">
        <f>0.836</f>
        <v>0.83599999999999997</v>
      </c>
      <c r="L14" s="156"/>
      <c r="M14" s="156"/>
      <c r="N14" s="156">
        <f>1.3945</f>
        <v>1.3945000000000001</v>
      </c>
      <c r="O14" s="156"/>
      <c r="P14" s="156">
        <f>6.7936</f>
        <v>6.7935999999999996</v>
      </c>
      <c r="Q14" s="156"/>
      <c r="R14" s="156">
        <f>8.0198</f>
        <v>8.0198</v>
      </c>
      <c r="S14" s="156"/>
      <c r="T14" s="156"/>
      <c r="U14" s="156"/>
      <c r="V14" s="156"/>
      <c r="W14" s="156"/>
      <c r="X14" s="156"/>
      <c r="Y14" s="156"/>
      <c r="Z14" s="156"/>
      <c r="AA14" s="156"/>
      <c r="AB14" s="156"/>
      <c r="AC14" s="156"/>
      <c r="AD14" s="156"/>
      <c r="AE14" s="156">
        <f>SUM(R14, P14, N14, K14, H14)</f>
        <v>19.487499999999997</v>
      </c>
      <c r="AF14" s="156" t="s">
        <v>587</v>
      </c>
      <c r="AG14" s="156" t="s">
        <v>654</v>
      </c>
      <c r="AH14" s="156"/>
      <c r="AI14" s="156" t="s">
        <v>357</v>
      </c>
      <c r="AJ14" s="156" t="s">
        <v>655</v>
      </c>
      <c r="AK14" s="156" t="s">
        <v>357</v>
      </c>
      <c r="AL14" s="156" t="s">
        <v>656</v>
      </c>
      <c r="AM14" s="156">
        <v>0.84489999999999998</v>
      </c>
      <c r="AN14" s="156">
        <v>1.26E-2</v>
      </c>
      <c r="AO14" s="156"/>
      <c r="AP14" s="156">
        <v>4.8899999999999999E-2</v>
      </c>
      <c r="AQ14" s="156"/>
      <c r="AR14" s="156"/>
      <c r="AS14" s="156">
        <v>1.67E-2</v>
      </c>
      <c r="AT14" s="156"/>
      <c r="AU14" s="156"/>
      <c r="AV14" s="156">
        <v>2.7900000000000001E-2</v>
      </c>
      <c r="AW14" s="156"/>
      <c r="AX14" s="156">
        <v>0.13589999999999999</v>
      </c>
      <c r="AY14" s="156"/>
      <c r="AZ14" s="156">
        <v>0.16039999999999999</v>
      </c>
      <c r="BA14" s="156"/>
      <c r="BB14" s="156"/>
      <c r="BC14" s="156"/>
      <c r="BD14" s="156"/>
      <c r="BE14" s="156"/>
      <c r="BF14" s="156"/>
      <c r="BG14" s="156"/>
      <c r="BH14" s="156"/>
      <c r="BI14" s="156"/>
      <c r="BJ14" s="156"/>
      <c r="BK14" s="156"/>
      <c r="BL14" s="156"/>
      <c r="BM14" s="156">
        <f>SUM(AZ14, AX14, AV14, AS14, AP14)</f>
        <v>0.38979999999999998</v>
      </c>
      <c r="BN14" s="156" t="s">
        <v>357</v>
      </c>
      <c r="BO14" s="156" t="s">
        <v>345</v>
      </c>
      <c r="BP14" s="156" t="s">
        <v>657</v>
      </c>
      <c r="BQ14" s="156" t="s">
        <v>357</v>
      </c>
      <c r="BR14" s="156" t="s">
        <v>658</v>
      </c>
      <c r="BS14" s="156" t="s">
        <v>357</v>
      </c>
      <c r="BT14" s="156" t="s">
        <v>659</v>
      </c>
      <c r="BU14" s="156" t="s">
        <v>357</v>
      </c>
      <c r="BV14" s="156">
        <v>100</v>
      </c>
      <c r="BW14" s="156" t="s">
        <v>660</v>
      </c>
      <c r="BX14" s="156" t="s">
        <v>661</v>
      </c>
      <c r="BY14" s="156"/>
      <c r="BZ14" s="156">
        <f>1000/60</f>
        <v>16.666666666666668</v>
      </c>
      <c r="CA14" s="156" t="s">
        <v>662</v>
      </c>
      <c r="CB14" s="156"/>
      <c r="CC14" s="156" t="s">
        <v>478</v>
      </c>
      <c r="CD14" s="156" t="s">
        <v>663</v>
      </c>
      <c r="CE14" s="156"/>
      <c r="CF14" s="156">
        <v>0</v>
      </c>
      <c r="CG14" s="156">
        <v>79.36</v>
      </c>
      <c r="CH14" s="156">
        <v>0.83699999999999997</v>
      </c>
      <c r="CI14" s="156">
        <v>76.143000000000001</v>
      </c>
      <c r="CJ14" s="217">
        <f>812000/60</f>
        <v>13533.333333333334</v>
      </c>
      <c r="CK14" s="156">
        <v>5.59</v>
      </c>
      <c r="CL14" s="156">
        <v>0.83499999999999996</v>
      </c>
      <c r="CM14" s="156">
        <v>76.099999999999994</v>
      </c>
      <c r="CN14" s="218">
        <v>12413</v>
      </c>
      <c r="CO14" s="218">
        <v>12413</v>
      </c>
      <c r="CP14" s="219">
        <v>8760</v>
      </c>
      <c r="CQ14" s="219">
        <v>1000</v>
      </c>
      <c r="CR14" s="219">
        <v>60</v>
      </c>
      <c r="CS14" s="219" t="s">
        <v>664</v>
      </c>
      <c r="CT14" s="219" t="s">
        <v>665</v>
      </c>
      <c r="CU14" s="219">
        <v>3.36</v>
      </c>
      <c r="CV14" s="219" t="s">
        <v>666</v>
      </c>
      <c r="CW14" s="219">
        <v>0</v>
      </c>
    </row>
    <row r="15" spans="2:101" s="10" customFormat="1" ht="43.2" x14ac:dyDescent="0.3">
      <c r="B15" s="220" t="s">
        <v>667</v>
      </c>
      <c r="C15" s="156" t="s">
        <v>653</v>
      </c>
      <c r="D15" s="156" t="s">
        <v>507</v>
      </c>
      <c r="E15" s="156">
        <f>51.6966</f>
        <v>51.696599999999997</v>
      </c>
      <c r="F15" s="156">
        <f>0.7673</f>
        <v>0.76729999999999998</v>
      </c>
      <c r="G15" s="156"/>
      <c r="H15" s="156">
        <f>3.008</f>
        <v>3.008</v>
      </c>
      <c r="I15" s="156"/>
      <c r="J15" s="156"/>
      <c r="K15" s="156">
        <f>1.0298</f>
        <v>1.0298</v>
      </c>
      <c r="L15" s="156"/>
      <c r="M15" s="156"/>
      <c r="N15" s="156">
        <f>0.9759</f>
        <v>0.97589999999999999</v>
      </c>
      <c r="O15" s="156"/>
      <c r="P15" s="156">
        <f>8.3661</f>
        <v>8.3660999999999994</v>
      </c>
      <c r="Q15" s="156"/>
      <c r="R15" s="156">
        <f>9.9877</f>
        <v>9.9877000000000002</v>
      </c>
      <c r="S15" s="156"/>
      <c r="T15" s="156"/>
      <c r="U15" s="156"/>
      <c r="V15" s="156"/>
      <c r="W15" s="156"/>
      <c r="X15" s="156"/>
      <c r="Y15" s="156"/>
      <c r="Z15" s="156"/>
      <c r="AA15" s="156"/>
      <c r="AB15" s="156"/>
      <c r="AC15" s="156"/>
      <c r="AD15" s="156"/>
      <c r="AE15" s="156">
        <f>SUM(R15, P15, N15, K15, H15)</f>
        <v>23.3675</v>
      </c>
      <c r="AF15" s="156" t="s">
        <v>587</v>
      </c>
      <c r="AG15" s="156" t="s">
        <v>654</v>
      </c>
      <c r="AH15" s="156"/>
      <c r="AI15" s="156" t="s">
        <v>357</v>
      </c>
      <c r="AJ15" s="156" t="s">
        <v>655</v>
      </c>
      <c r="AK15" s="156" t="s">
        <v>357</v>
      </c>
      <c r="AL15" s="156" t="s">
        <v>656</v>
      </c>
      <c r="AM15" s="156">
        <v>1.0339</v>
      </c>
      <c r="AN15" s="156">
        <v>1.5299999999999999E-2</v>
      </c>
      <c r="AO15" s="156"/>
      <c r="AP15" s="156">
        <v>6.0199999999999997E-2</v>
      </c>
      <c r="AQ15" s="156"/>
      <c r="AR15" s="156"/>
      <c r="AS15" s="156">
        <v>2.06E-2</v>
      </c>
      <c r="AT15" s="156"/>
      <c r="AU15" s="156"/>
      <c r="AV15" s="156">
        <v>1.95E-2</v>
      </c>
      <c r="AW15" s="156"/>
      <c r="AX15" s="156">
        <v>0.1673</v>
      </c>
      <c r="AY15" s="156"/>
      <c r="AZ15" s="156">
        <v>0.19980000000000001</v>
      </c>
      <c r="BA15" s="156"/>
      <c r="BB15" s="156"/>
      <c r="BC15" s="156"/>
      <c r="BD15" s="156"/>
      <c r="BE15" s="156"/>
      <c r="BF15" s="156"/>
      <c r="BG15" s="156"/>
      <c r="BH15" s="156"/>
      <c r="BI15" s="156"/>
      <c r="BJ15" s="156"/>
      <c r="BK15" s="156"/>
      <c r="BL15" s="156"/>
      <c r="BM15" s="156">
        <f>SUM(AZ15, AX15, AV15, AS15, AP15)</f>
        <v>0.46739999999999998</v>
      </c>
      <c r="BN15" s="156" t="s">
        <v>357</v>
      </c>
      <c r="BO15" s="156" t="s">
        <v>345</v>
      </c>
      <c r="BP15" s="156" t="s">
        <v>657</v>
      </c>
      <c r="BQ15" s="156" t="s">
        <v>357</v>
      </c>
      <c r="BR15" s="156" t="s">
        <v>658</v>
      </c>
      <c r="BS15" s="156" t="s">
        <v>357</v>
      </c>
      <c r="BT15" s="156" t="s">
        <v>659</v>
      </c>
      <c r="BU15" s="156" t="s">
        <v>357</v>
      </c>
      <c r="BV15" s="156">
        <v>100</v>
      </c>
      <c r="BW15" s="156" t="s">
        <v>660</v>
      </c>
      <c r="BX15" s="156" t="s">
        <v>661</v>
      </c>
      <c r="BY15" s="156" t="s">
        <v>507</v>
      </c>
      <c r="BZ15" s="156">
        <f>1000/60</f>
        <v>16.666666666666668</v>
      </c>
      <c r="CA15" s="156" t="s">
        <v>662</v>
      </c>
      <c r="CB15" s="156" t="s">
        <v>403</v>
      </c>
      <c r="CC15" s="156" t="s">
        <v>478</v>
      </c>
      <c r="CD15" s="156" t="s">
        <v>663</v>
      </c>
      <c r="CE15" s="156" t="s">
        <v>507</v>
      </c>
      <c r="CF15" s="156">
        <v>0</v>
      </c>
      <c r="CG15" s="156">
        <v>79.36</v>
      </c>
      <c r="CH15" s="156">
        <v>0.83699999999999997</v>
      </c>
      <c r="CI15" s="156">
        <v>76.143000000000001</v>
      </c>
      <c r="CJ15" s="217">
        <f>1030000/60</f>
        <v>17166.666666666668</v>
      </c>
      <c r="CK15" s="156">
        <v>6.53</v>
      </c>
      <c r="CL15" s="156">
        <v>0.83599999999999997</v>
      </c>
      <c r="CM15" s="156">
        <v>76.099999999999994</v>
      </c>
      <c r="CN15" s="218">
        <v>12413</v>
      </c>
      <c r="CO15" s="218">
        <v>12413</v>
      </c>
      <c r="CP15" s="219">
        <v>8760</v>
      </c>
      <c r="CQ15" s="219">
        <v>1000</v>
      </c>
      <c r="CR15" s="219">
        <v>60</v>
      </c>
      <c r="CS15" s="219" t="s">
        <v>664</v>
      </c>
      <c r="CT15" s="219" t="s">
        <v>665</v>
      </c>
      <c r="CU15" s="219">
        <v>3.36</v>
      </c>
      <c r="CV15" s="219" t="s">
        <v>666</v>
      </c>
      <c r="CW15" s="219">
        <v>0</v>
      </c>
    </row>
    <row r="16" spans="2:101" s="10" customFormat="1" x14ac:dyDescent="0.3">
      <c r="B16" s="216"/>
      <c r="C16" s="156"/>
      <c r="D16" s="156" t="s">
        <v>80</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19" t="s">
        <v>80</v>
      </c>
      <c r="CO16" s="219" t="s">
        <v>80</v>
      </c>
      <c r="CP16" s="219" t="s">
        <v>80</v>
      </c>
      <c r="CQ16" s="219" t="s">
        <v>80</v>
      </c>
      <c r="CR16" s="219" t="s">
        <v>80</v>
      </c>
      <c r="CS16" s="219" t="s">
        <v>80</v>
      </c>
      <c r="CT16" s="219" t="s">
        <v>80</v>
      </c>
      <c r="CU16" s="219" t="s">
        <v>80</v>
      </c>
      <c r="CV16" s="219" t="s">
        <v>80</v>
      </c>
      <c r="CW16" s="219" t="s">
        <v>80</v>
      </c>
    </row>
    <row r="17" spans="2:101" s="10" customFormat="1" x14ac:dyDescent="0.3">
      <c r="B17" s="216"/>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19" t="s">
        <v>80</v>
      </c>
      <c r="CO17" s="219" t="s">
        <v>80</v>
      </c>
      <c r="CP17" s="219" t="s">
        <v>80</v>
      </c>
      <c r="CQ17" s="219" t="s">
        <v>80</v>
      </c>
      <c r="CR17" s="219" t="s">
        <v>80</v>
      </c>
      <c r="CS17" s="219" t="s">
        <v>80</v>
      </c>
      <c r="CT17" s="219" t="s">
        <v>80</v>
      </c>
      <c r="CU17" s="219" t="s">
        <v>80</v>
      </c>
      <c r="CV17" s="219" t="s">
        <v>80</v>
      </c>
      <c r="CW17" s="219" t="s">
        <v>80</v>
      </c>
    </row>
    <row r="18" spans="2:101" s="10" customFormat="1" x14ac:dyDescent="0.3">
      <c r="B18" s="216"/>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19" t="s">
        <v>80</v>
      </c>
      <c r="CO18" s="219" t="s">
        <v>80</v>
      </c>
      <c r="CP18" s="219" t="s">
        <v>80</v>
      </c>
      <c r="CQ18" s="219" t="s">
        <v>80</v>
      </c>
      <c r="CR18" s="219" t="s">
        <v>80</v>
      </c>
      <c r="CS18" s="219" t="s">
        <v>80</v>
      </c>
      <c r="CT18" s="219" t="s">
        <v>80</v>
      </c>
      <c r="CU18" s="219" t="s">
        <v>80</v>
      </c>
      <c r="CV18" s="219" t="s">
        <v>80</v>
      </c>
      <c r="CW18" s="219" t="s">
        <v>80</v>
      </c>
    </row>
    <row r="19" spans="2:101" s="10" customFormat="1" x14ac:dyDescent="0.3">
      <c r="B19" s="216"/>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19" t="s">
        <v>80</v>
      </c>
      <c r="CO19" s="219" t="s">
        <v>80</v>
      </c>
      <c r="CP19" s="219" t="s">
        <v>80</v>
      </c>
      <c r="CQ19" s="219" t="s">
        <v>80</v>
      </c>
      <c r="CR19" s="219" t="s">
        <v>80</v>
      </c>
      <c r="CS19" s="219" t="s">
        <v>80</v>
      </c>
      <c r="CT19" s="219" t="s">
        <v>80</v>
      </c>
      <c r="CU19" s="219" t="s">
        <v>80</v>
      </c>
      <c r="CV19" s="219" t="s">
        <v>80</v>
      </c>
      <c r="CW19" s="219" t="s">
        <v>80</v>
      </c>
    </row>
    <row r="20" spans="2:101" s="10" customFormat="1" x14ac:dyDescent="0.3">
      <c r="B20" s="216"/>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19" t="s">
        <v>80</v>
      </c>
      <c r="CO20" s="219" t="s">
        <v>80</v>
      </c>
      <c r="CP20" s="219" t="s">
        <v>80</v>
      </c>
      <c r="CQ20" s="219" t="s">
        <v>80</v>
      </c>
      <c r="CR20" s="219" t="s">
        <v>80</v>
      </c>
      <c r="CS20" s="219" t="s">
        <v>80</v>
      </c>
      <c r="CT20" s="219" t="s">
        <v>80</v>
      </c>
      <c r="CU20" s="219" t="s">
        <v>80</v>
      </c>
      <c r="CV20" s="219" t="s">
        <v>80</v>
      </c>
      <c r="CW20" s="219" t="s">
        <v>80</v>
      </c>
    </row>
    <row r="21" spans="2:101" s="10" customFormat="1" x14ac:dyDescent="0.3">
      <c r="B21" s="216"/>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19" t="s">
        <v>80</v>
      </c>
      <c r="CO21" s="219" t="s">
        <v>80</v>
      </c>
      <c r="CP21" s="219" t="s">
        <v>80</v>
      </c>
      <c r="CQ21" s="219" t="s">
        <v>80</v>
      </c>
      <c r="CR21" s="219" t="s">
        <v>80</v>
      </c>
      <c r="CS21" s="219" t="s">
        <v>80</v>
      </c>
      <c r="CT21" s="219" t="s">
        <v>80</v>
      </c>
      <c r="CU21" s="219" t="s">
        <v>80</v>
      </c>
      <c r="CV21" s="219" t="s">
        <v>80</v>
      </c>
      <c r="CW21" s="219" t="s">
        <v>80</v>
      </c>
    </row>
    <row r="22" spans="2:101" s="10" customFormat="1" x14ac:dyDescent="0.3">
      <c r="B22" s="216"/>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19" t="s">
        <v>80</v>
      </c>
      <c r="CO22" s="219" t="s">
        <v>80</v>
      </c>
      <c r="CP22" s="219" t="s">
        <v>80</v>
      </c>
      <c r="CQ22" s="219" t="s">
        <v>80</v>
      </c>
      <c r="CR22" s="219" t="s">
        <v>80</v>
      </c>
      <c r="CS22" s="219" t="s">
        <v>80</v>
      </c>
      <c r="CT22" s="219" t="s">
        <v>80</v>
      </c>
      <c r="CU22" s="219" t="s">
        <v>80</v>
      </c>
      <c r="CV22" s="219" t="s">
        <v>80</v>
      </c>
      <c r="CW22" s="219" t="s">
        <v>80</v>
      </c>
    </row>
    <row r="23" spans="2:101" s="10" customFormat="1" x14ac:dyDescent="0.3">
      <c r="B23" s="216"/>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19" t="s">
        <v>80</v>
      </c>
      <c r="CO23" s="219" t="s">
        <v>80</v>
      </c>
      <c r="CP23" s="219" t="s">
        <v>80</v>
      </c>
      <c r="CQ23" s="219" t="s">
        <v>80</v>
      </c>
      <c r="CR23" s="219" t="s">
        <v>80</v>
      </c>
      <c r="CS23" s="219" t="s">
        <v>80</v>
      </c>
      <c r="CT23" s="219" t="s">
        <v>80</v>
      </c>
      <c r="CU23" s="219" t="s">
        <v>80</v>
      </c>
      <c r="CV23" s="219" t="s">
        <v>80</v>
      </c>
      <c r="CW23" s="219" t="s">
        <v>80</v>
      </c>
    </row>
    <row r="24" spans="2:101" s="10" customFormat="1" x14ac:dyDescent="0.3">
      <c r="B24" s="216"/>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19" t="s">
        <v>80</v>
      </c>
      <c r="CO24" s="219" t="s">
        <v>80</v>
      </c>
      <c r="CP24" s="219" t="s">
        <v>80</v>
      </c>
      <c r="CQ24" s="219" t="s">
        <v>80</v>
      </c>
      <c r="CR24" s="219" t="s">
        <v>80</v>
      </c>
      <c r="CS24" s="219" t="s">
        <v>80</v>
      </c>
      <c r="CT24" s="219" t="s">
        <v>80</v>
      </c>
      <c r="CU24" s="219" t="s">
        <v>80</v>
      </c>
      <c r="CV24" s="219" t="s">
        <v>80</v>
      </c>
      <c r="CW24" s="219" t="s">
        <v>80</v>
      </c>
    </row>
    <row r="25" spans="2:101" s="10" customFormat="1" x14ac:dyDescent="0.3">
      <c r="B25" s="216"/>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19" t="s">
        <v>80</v>
      </c>
      <c r="CO25" s="219" t="s">
        <v>80</v>
      </c>
      <c r="CP25" s="219" t="s">
        <v>80</v>
      </c>
      <c r="CQ25" s="219" t="s">
        <v>80</v>
      </c>
      <c r="CR25" s="219" t="s">
        <v>80</v>
      </c>
      <c r="CS25" s="219" t="s">
        <v>80</v>
      </c>
      <c r="CT25" s="219" t="s">
        <v>80</v>
      </c>
      <c r="CU25" s="219" t="s">
        <v>80</v>
      </c>
      <c r="CV25" s="219" t="s">
        <v>80</v>
      </c>
      <c r="CW25" s="219" t="s">
        <v>80</v>
      </c>
    </row>
    <row r="26" spans="2:101" s="10" customFormat="1" x14ac:dyDescent="0.3">
      <c r="B26" s="216"/>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19" t="s">
        <v>80</v>
      </c>
      <c r="CO26" s="219" t="s">
        <v>80</v>
      </c>
      <c r="CP26" s="219" t="s">
        <v>80</v>
      </c>
      <c r="CQ26" s="219" t="s">
        <v>80</v>
      </c>
      <c r="CR26" s="219" t="s">
        <v>80</v>
      </c>
      <c r="CS26" s="219" t="s">
        <v>80</v>
      </c>
      <c r="CT26" s="219" t="s">
        <v>80</v>
      </c>
      <c r="CU26" s="219" t="s">
        <v>80</v>
      </c>
      <c r="CV26" s="219" t="s">
        <v>80</v>
      </c>
      <c r="CW26" s="219" t="s">
        <v>80</v>
      </c>
    </row>
    <row r="27" spans="2:101" s="10" customFormat="1" x14ac:dyDescent="0.3">
      <c r="B27" s="216"/>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19" t="s">
        <v>80</v>
      </c>
      <c r="CO27" s="219" t="s">
        <v>80</v>
      </c>
      <c r="CP27" s="219" t="s">
        <v>80</v>
      </c>
      <c r="CQ27" s="219" t="s">
        <v>80</v>
      </c>
      <c r="CR27" s="219" t="s">
        <v>80</v>
      </c>
      <c r="CS27" s="219" t="s">
        <v>80</v>
      </c>
      <c r="CT27" s="219" t="s">
        <v>80</v>
      </c>
      <c r="CU27" s="219" t="s">
        <v>80</v>
      </c>
      <c r="CV27" s="219" t="s">
        <v>80</v>
      </c>
      <c r="CW27" s="219" t="s">
        <v>80</v>
      </c>
    </row>
    <row r="28" spans="2:101" s="10" customFormat="1" x14ac:dyDescent="0.3">
      <c r="B28" s="216"/>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19" t="s">
        <v>80</v>
      </c>
      <c r="CO28" s="219" t="s">
        <v>80</v>
      </c>
      <c r="CP28" s="219" t="s">
        <v>80</v>
      </c>
      <c r="CQ28" s="219" t="s">
        <v>80</v>
      </c>
      <c r="CR28" s="219" t="s">
        <v>80</v>
      </c>
      <c r="CS28" s="219" t="s">
        <v>80</v>
      </c>
      <c r="CT28" s="219" t="s">
        <v>80</v>
      </c>
      <c r="CU28" s="219" t="s">
        <v>80</v>
      </c>
      <c r="CV28" s="219" t="s">
        <v>80</v>
      </c>
      <c r="CW28" s="219" t="s">
        <v>80</v>
      </c>
    </row>
    <row r="29" spans="2:101" s="10" customFormat="1" x14ac:dyDescent="0.3">
      <c r="B29" s="216"/>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19" t="s">
        <v>80</v>
      </c>
      <c r="CO29" s="219" t="s">
        <v>80</v>
      </c>
      <c r="CP29" s="219" t="s">
        <v>80</v>
      </c>
      <c r="CQ29" s="219" t="s">
        <v>80</v>
      </c>
      <c r="CR29" s="219" t="s">
        <v>80</v>
      </c>
      <c r="CS29" s="219" t="s">
        <v>80</v>
      </c>
      <c r="CT29" s="219" t="s">
        <v>80</v>
      </c>
      <c r="CU29" s="219" t="s">
        <v>80</v>
      </c>
      <c r="CV29" s="219" t="s">
        <v>80</v>
      </c>
      <c r="CW29" s="219" t="s">
        <v>80</v>
      </c>
    </row>
    <row r="30" spans="2:101" s="10" customFormat="1" x14ac:dyDescent="0.3">
      <c r="B30" s="216"/>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19" t="s">
        <v>80</v>
      </c>
      <c r="CO30" s="219" t="s">
        <v>80</v>
      </c>
      <c r="CP30" s="219" t="s">
        <v>80</v>
      </c>
      <c r="CQ30" s="219" t="s">
        <v>80</v>
      </c>
      <c r="CR30" s="219" t="s">
        <v>80</v>
      </c>
      <c r="CS30" s="219" t="s">
        <v>80</v>
      </c>
      <c r="CT30" s="219" t="s">
        <v>80</v>
      </c>
      <c r="CU30" s="219" t="s">
        <v>80</v>
      </c>
      <c r="CV30" s="219" t="s">
        <v>80</v>
      </c>
      <c r="CW30" s="219" t="s">
        <v>80</v>
      </c>
    </row>
    <row r="31" spans="2:101" s="10" customFormat="1" x14ac:dyDescent="0.3">
      <c r="B31" s="216"/>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19" t="s">
        <v>80</v>
      </c>
      <c r="CO31" s="219" t="s">
        <v>80</v>
      </c>
      <c r="CP31" s="219" t="s">
        <v>80</v>
      </c>
      <c r="CQ31" s="219" t="s">
        <v>80</v>
      </c>
      <c r="CR31" s="219" t="s">
        <v>80</v>
      </c>
      <c r="CS31" s="219" t="s">
        <v>80</v>
      </c>
      <c r="CT31" s="219" t="s">
        <v>80</v>
      </c>
      <c r="CU31" s="219" t="s">
        <v>80</v>
      </c>
      <c r="CV31" s="219" t="s">
        <v>80</v>
      </c>
      <c r="CW31" s="219" t="s">
        <v>80</v>
      </c>
    </row>
  </sheetData>
  <sheetProtection algorithmName="SHA-512" hashValue="/FvWadwN1qPHjMX7j9BXs4TWu7e3TGcDFbgD2bEOulLsWidxVzJinMxuLR2jQF9etEe+Mg7rPC8ijyubENuOJw==" saltValue="GYUsM6elfgOKsdCZXfJ51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2" priority="29">
      <formula>LEN(TRIM(B14))&gt;0</formula>
    </cfRule>
  </conditionalFormatting>
  <conditionalFormatting sqref="B14:CW31">
    <cfRule type="expression" dxfId="111" priority="1">
      <formula>AND(NOT($C$9=""),$C$9=0)</formula>
    </cfRule>
  </conditionalFormatting>
  <conditionalFormatting sqref="C5:C6">
    <cfRule type="cellIs" dxfId="110" priority="30" operator="equal">
      <formula>0</formula>
    </cfRule>
  </conditionalFormatting>
  <conditionalFormatting sqref="C14:AH15 C16:CW31 BY14:CW15">
    <cfRule type="expression" dxfId="109" priority="28">
      <formula>NOT($B14="")</formula>
    </cfRule>
  </conditionalFormatting>
  <conditionalFormatting sqref="D11">
    <cfRule type="expression" dxfId="108" priority="12">
      <formula>AND(NOT($C$9=""),$C$9=0)</formula>
    </cfRule>
    <cfRule type="expression" dxfId="107" priority="74">
      <formula>AND(NOT($C$9=""),NOT($C$10=""),SUM($C$10:$C$10)=0)</formula>
    </cfRule>
  </conditionalFormatting>
  <conditionalFormatting sqref="D14:D31">
    <cfRule type="expression" dxfId="106" priority="27">
      <formula>NOT($C14="Other (specify)")</formula>
    </cfRule>
  </conditionalFormatting>
  <conditionalFormatting sqref="AG14:AG31">
    <cfRule type="expression" dxfId="105" priority="24">
      <formula>NOT(OR($AF14="Calculated/Modeled"))</formula>
    </cfRule>
  </conditionalFormatting>
  <conditionalFormatting sqref="AH14:AH31">
    <cfRule type="expression" dxfId="104" priority="23">
      <formula>NOT($AF14="Measured")</formula>
    </cfRule>
  </conditionalFormatting>
  <conditionalFormatting sqref="AI14:AJ15">
    <cfRule type="expression" dxfId="103" priority="11">
      <formula>NOT($B14="")</formula>
    </cfRule>
  </conditionalFormatting>
  <conditionalFormatting sqref="AJ14:AJ31">
    <cfRule type="expression" dxfId="102" priority="10">
      <formula>NOT($AI14="Yes")</formula>
    </cfRule>
  </conditionalFormatting>
  <conditionalFormatting sqref="AK14:BO15">
    <cfRule type="expression" dxfId="101" priority="8">
      <formula>NOT($B14="")</formula>
    </cfRule>
  </conditionalFormatting>
  <conditionalFormatting sqref="AL14:AL31">
    <cfRule type="expression" dxfId="100" priority="7">
      <formula>NOT($AK14="Yes")</formula>
    </cfRule>
  </conditionalFormatting>
  <conditionalFormatting sqref="BP14:BX15">
    <cfRule type="expression" dxfId="99" priority="5">
      <formula>NOT($B14="")</formula>
    </cfRule>
  </conditionalFormatting>
  <conditionalFormatting sqref="BR14:BR31">
    <cfRule type="expression" dxfId="98" priority="4">
      <formula>NOT(BQ14="Yes")</formula>
    </cfRule>
  </conditionalFormatting>
  <conditionalFormatting sqref="BT14:BT31">
    <cfRule type="expression" dxfId="97" priority="3">
      <formula>NOT($BS14="Yes")</formula>
    </cfRule>
  </conditionalFormatting>
  <conditionalFormatting sqref="BV14:BW31">
    <cfRule type="expression" dxfId="96" priority="2">
      <formula>NOT($BU14="Yes")</formula>
    </cfRule>
  </conditionalFormatting>
  <conditionalFormatting sqref="BY14:BY31">
    <cfRule type="expression" dxfId="95" priority="16">
      <formula>NOT($BX14="Other (specify)")</formula>
    </cfRule>
  </conditionalFormatting>
  <conditionalFormatting sqref="CB14:CB31">
    <cfRule type="expression" dxfId="94" priority="15">
      <formula>NOT($CA14="Other (specify)")</formula>
    </cfRule>
  </conditionalFormatting>
  <conditionalFormatting sqref="CE14:CE31">
    <cfRule type="expression" dxfId="93" priority="14">
      <formula>NOT($CD14="Other (specify)")</formula>
    </cfRule>
  </conditionalFormatting>
  <dataValidations count="9">
    <dataValidation type="list" allowBlank="1" showInputMessage="1" showErrorMessage="1" sqref="BQ14:BQ31 BU14:BU31 AK14:AK31 BN14:BO31 AI14:AI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6: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CC14:CC31 AJ16:AJ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C9" sqref="C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668</v>
      </c>
      <c r="C1" s="37"/>
      <c r="D1" s="38"/>
      <c r="E1" s="38"/>
    </row>
    <row r="3" spans="2:79" ht="15.6" x14ac:dyDescent="0.3">
      <c r="B3" s="40" t="s">
        <v>398</v>
      </c>
    </row>
    <row r="4" spans="2:79" x14ac:dyDescent="0.3">
      <c r="B4" s="103" t="s">
        <v>399</v>
      </c>
      <c r="C4" s="104" t="str">
        <f>Facility!C4</f>
        <v> MPLX LP</v>
      </c>
      <c r="J4" s="221"/>
    </row>
    <row r="5" spans="2:79" x14ac:dyDescent="0.3">
      <c r="B5" s="103" t="s">
        <v>14</v>
      </c>
      <c r="C5" s="104" t="str">
        <f>Facility!C21</f>
        <v>Myer Mountain Compressor Station</v>
      </c>
    </row>
    <row r="6" spans="2:79" x14ac:dyDescent="0.3">
      <c r="C6" s="10"/>
    </row>
    <row r="7" spans="2:79" ht="15.6" x14ac:dyDescent="0.3">
      <c r="B7" s="40" t="s">
        <v>669</v>
      </c>
      <c r="C7" s="10"/>
    </row>
    <row r="8" spans="2:79" x14ac:dyDescent="0.3">
      <c r="B8" s="165" t="s">
        <v>514</v>
      </c>
      <c r="C8" s="222">
        <v>0</v>
      </c>
    </row>
    <row r="9" spans="2:79" ht="43.2" x14ac:dyDescent="0.3">
      <c r="B9" s="168" t="s">
        <v>670</v>
      </c>
      <c r="C9" s="169"/>
      <c r="D9" s="39"/>
    </row>
    <row r="10" spans="2:79" ht="45" customHeight="1" x14ac:dyDescent="0.3">
      <c r="B10" s="223" t="s">
        <v>671</v>
      </c>
      <c r="C10" s="224"/>
    </row>
    <row r="11" spans="2:79" ht="42.6" customHeight="1" x14ac:dyDescent="0.3">
      <c r="B11" s="223" t="s">
        <v>672</v>
      </c>
      <c r="C11" s="224"/>
      <c r="D11" s="203"/>
      <c r="E11" s="203"/>
      <c r="F11" s="203"/>
      <c r="G11" s="203"/>
      <c r="H11" s="203"/>
      <c r="I11" s="203"/>
      <c r="J11" s="203"/>
      <c r="K11" s="203"/>
      <c r="L11" s="203"/>
      <c r="M11" s="203"/>
      <c r="N11" s="203"/>
      <c r="O11" s="203"/>
    </row>
    <row r="12" spans="2:79" ht="43.2" x14ac:dyDescent="0.3">
      <c r="B12" s="225" t="s">
        <v>673</v>
      </c>
      <c r="C12" s="226"/>
      <c r="CA12" s="52"/>
    </row>
    <row r="13" spans="2:79" ht="28.8" x14ac:dyDescent="0.3">
      <c r="B13" s="225" t="s">
        <v>674</v>
      </c>
      <c r="C13" s="226"/>
      <c r="CA13" s="52"/>
    </row>
    <row r="14" spans="2:79" x14ac:dyDescent="0.3">
      <c r="B14" s="225" t="s">
        <v>672</v>
      </c>
      <c r="C14" s="227"/>
      <c r="CA14" s="52"/>
    </row>
    <row r="15" spans="2:79" ht="28.8" x14ac:dyDescent="0.3">
      <c r="B15" s="225" t="s">
        <v>675</v>
      </c>
      <c r="C15" s="228" t="s">
        <v>507</v>
      </c>
      <c r="CA15" s="52"/>
    </row>
    <row r="16" spans="2:79" x14ac:dyDescent="0.3">
      <c r="B16" s="229"/>
      <c r="C16" s="230"/>
      <c r="CA16" s="52"/>
    </row>
    <row r="17" spans="2:80" ht="15.6" x14ac:dyDescent="0.3">
      <c r="B17" s="40" t="s">
        <v>676</v>
      </c>
      <c r="D17" s="145" t="s">
        <v>517</v>
      </c>
      <c r="AJ17" s="154"/>
      <c r="CA17" s="52"/>
    </row>
    <row r="18" spans="2:80" x14ac:dyDescent="0.3">
      <c r="B18" s="152" t="s">
        <v>677</v>
      </c>
      <c r="C18" s="177" t="s">
        <v>518</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519</v>
      </c>
      <c r="AE18" s="178"/>
      <c r="AF18" s="179"/>
      <c r="AG18" s="231" t="s">
        <v>520</v>
      </c>
      <c r="AH18" s="232"/>
      <c r="AI18" s="232"/>
      <c r="AJ18" s="233"/>
      <c r="AK18" s="234" t="s">
        <v>521</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522</v>
      </c>
      <c r="BM18" s="236"/>
      <c r="BN18" s="236"/>
      <c r="BO18" s="236"/>
      <c r="BP18" s="236"/>
      <c r="BQ18" s="236"/>
      <c r="BR18" s="236"/>
      <c r="BS18" s="236"/>
      <c r="BT18" s="236"/>
      <c r="BU18" s="236"/>
      <c r="BV18" s="236"/>
      <c r="BW18" s="237"/>
      <c r="BX18" s="238" t="s">
        <v>523</v>
      </c>
      <c r="BY18" s="239"/>
      <c r="BZ18" s="239"/>
      <c r="CA18" s="239"/>
      <c r="CB18" s="240"/>
    </row>
    <row r="19" spans="2:80" ht="72" x14ac:dyDescent="0.3">
      <c r="B19" s="152"/>
      <c r="C19" s="189" t="s">
        <v>532</v>
      </c>
      <c r="D19" s="189" t="s">
        <v>533</v>
      </c>
      <c r="E19" s="189" t="s">
        <v>534</v>
      </c>
      <c r="F19" s="189" t="s">
        <v>535</v>
      </c>
      <c r="G19" s="189" t="s">
        <v>536</v>
      </c>
      <c r="H19" s="189" t="s">
        <v>537</v>
      </c>
      <c r="I19" s="189" t="s">
        <v>538</v>
      </c>
      <c r="J19" s="189" t="s">
        <v>539</v>
      </c>
      <c r="K19" s="189" t="s">
        <v>540</v>
      </c>
      <c r="L19" s="189" t="s">
        <v>541</v>
      </c>
      <c r="M19" s="189" t="s">
        <v>542</v>
      </c>
      <c r="N19" s="189" t="s">
        <v>543</v>
      </c>
      <c r="O19" s="189" t="s">
        <v>678</v>
      </c>
      <c r="P19" s="189" t="s">
        <v>545</v>
      </c>
      <c r="Q19" s="189" t="s">
        <v>546</v>
      </c>
      <c r="R19" s="189" t="s">
        <v>547</v>
      </c>
      <c r="S19" s="189" t="s">
        <v>548</v>
      </c>
      <c r="T19" s="189" t="s">
        <v>549</v>
      </c>
      <c r="U19" s="189" t="s">
        <v>615</v>
      </c>
      <c r="V19" s="189" t="s">
        <v>551</v>
      </c>
      <c r="W19" s="189" t="s">
        <v>552</v>
      </c>
      <c r="X19" s="189" t="s">
        <v>553</v>
      </c>
      <c r="Y19" s="189" t="s">
        <v>554</v>
      </c>
      <c r="Z19" s="189" t="s">
        <v>555</v>
      </c>
      <c r="AA19" s="189" t="s">
        <v>556</v>
      </c>
      <c r="AB19" s="190" t="s">
        <v>557</v>
      </c>
      <c r="AC19" s="190" t="s">
        <v>558</v>
      </c>
      <c r="AD19" s="191" t="s">
        <v>559</v>
      </c>
      <c r="AE19" s="191" t="s">
        <v>560</v>
      </c>
      <c r="AF19" s="191" t="s">
        <v>561</v>
      </c>
      <c r="AG19" s="191" t="s">
        <v>679</v>
      </c>
      <c r="AH19" s="191" t="s">
        <v>680</v>
      </c>
      <c r="AI19" s="190" t="s">
        <v>681</v>
      </c>
      <c r="AJ19" s="190" t="s">
        <v>682</v>
      </c>
      <c r="AK19" s="189" t="s">
        <v>532</v>
      </c>
      <c r="AL19" s="189" t="s">
        <v>533</v>
      </c>
      <c r="AM19" s="189" t="s">
        <v>534</v>
      </c>
      <c r="AN19" s="189" t="s">
        <v>535</v>
      </c>
      <c r="AO19" s="189" t="s">
        <v>536</v>
      </c>
      <c r="AP19" s="189" t="s">
        <v>537</v>
      </c>
      <c r="AQ19" s="189" t="s">
        <v>538</v>
      </c>
      <c r="AR19" s="189" t="s">
        <v>539</v>
      </c>
      <c r="AS19" s="189" t="s">
        <v>540</v>
      </c>
      <c r="AT19" s="189" t="s">
        <v>541</v>
      </c>
      <c r="AU19" s="189" t="s">
        <v>542</v>
      </c>
      <c r="AV19" s="189" t="s">
        <v>543</v>
      </c>
      <c r="AW19" s="189" t="s">
        <v>678</v>
      </c>
      <c r="AX19" s="189" t="s">
        <v>545</v>
      </c>
      <c r="AY19" s="189" t="s">
        <v>546</v>
      </c>
      <c r="AZ19" s="189" t="s">
        <v>547</v>
      </c>
      <c r="BA19" s="189" t="s">
        <v>548</v>
      </c>
      <c r="BB19" s="189" t="s">
        <v>549</v>
      </c>
      <c r="BC19" s="189" t="s">
        <v>615</v>
      </c>
      <c r="BD19" s="189" t="s">
        <v>551</v>
      </c>
      <c r="BE19" s="189" t="s">
        <v>552</v>
      </c>
      <c r="BF19" s="189" t="s">
        <v>553</v>
      </c>
      <c r="BG19" s="189" t="s">
        <v>554</v>
      </c>
      <c r="BH19" s="189" t="s">
        <v>683</v>
      </c>
      <c r="BI19" s="189" t="s">
        <v>556</v>
      </c>
      <c r="BJ19" s="190" t="s">
        <v>557</v>
      </c>
      <c r="BK19" s="190" t="s">
        <v>558</v>
      </c>
      <c r="BL19" s="215" t="s">
        <v>684</v>
      </c>
      <c r="BM19" s="190" t="s">
        <v>569</v>
      </c>
      <c r="BN19" s="215" t="s">
        <v>685</v>
      </c>
      <c r="BO19" s="190" t="s">
        <v>569</v>
      </c>
      <c r="BP19" s="215" t="s">
        <v>686</v>
      </c>
      <c r="BQ19" s="190" t="s">
        <v>569</v>
      </c>
      <c r="BR19" s="215" t="s">
        <v>687</v>
      </c>
      <c r="BS19" s="190" t="s">
        <v>569</v>
      </c>
      <c r="BT19" s="215" t="s">
        <v>688</v>
      </c>
      <c r="BU19" s="190" t="s">
        <v>569</v>
      </c>
      <c r="BV19" s="190" t="s">
        <v>689</v>
      </c>
      <c r="BW19" s="190" t="s">
        <v>573</v>
      </c>
      <c r="BX19" s="241" t="s">
        <v>690</v>
      </c>
      <c r="BY19" s="124" t="s">
        <v>691</v>
      </c>
      <c r="BZ19" s="241" t="s">
        <v>692</v>
      </c>
      <c r="CA19" s="241" t="s">
        <v>693</v>
      </c>
      <c r="CB19" s="241" t="s">
        <v>694</v>
      </c>
    </row>
    <row r="20" spans="2:80" s="10" customFormat="1" x14ac:dyDescent="0.3">
      <c r="B20" s="216"/>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70"/>
      <c r="BY20" s="70"/>
      <c r="BZ20" s="242"/>
      <c r="CA20" s="242"/>
      <c r="CB20" s="242"/>
    </row>
    <row r="21" spans="2:80" s="10" customFormat="1" x14ac:dyDescent="0.3">
      <c r="B21" s="216"/>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70"/>
      <c r="BY21" s="70"/>
      <c r="BZ21" s="68"/>
      <c r="CA21" s="68"/>
      <c r="CB21" s="68"/>
    </row>
    <row r="22" spans="2:80" s="10" customFormat="1" x14ac:dyDescent="0.3">
      <c r="B22" s="216"/>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70"/>
      <c r="BY22" s="70"/>
      <c r="BZ22" s="68"/>
      <c r="CA22" s="68"/>
      <c r="CB22" s="68"/>
    </row>
    <row r="23" spans="2:80" s="10" customFormat="1" x14ac:dyDescent="0.3">
      <c r="B23" s="216"/>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70"/>
      <c r="BY23" s="70"/>
      <c r="BZ23" s="68"/>
      <c r="CA23" s="68"/>
      <c r="CB23" s="68"/>
    </row>
    <row r="24" spans="2:80" s="10" customFormat="1" x14ac:dyDescent="0.3">
      <c r="B24" s="216"/>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70"/>
      <c r="BY24" s="70"/>
      <c r="BZ24" s="68"/>
      <c r="CA24" s="68"/>
      <c r="CB24" s="68"/>
    </row>
    <row r="25" spans="2:80" s="10" customFormat="1" x14ac:dyDescent="0.3">
      <c r="B25" s="216"/>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70"/>
      <c r="BY25" s="70"/>
      <c r="BZ25" s="68"/>
      <c r="CA25" s="68"/>
      <c r="CB25" s="68"/>
    </row>
    <row r="26" spans="2:80" s="10" customFormat="1" x14ac:dyDescent="0.3">
      <c r="B26" s="216"/>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70"/>
      <c r="BY26" s="70"/>
      <c r="BZ26" s="68"/>
      <c r="CA26" s="68"/>
      <c r="CB26" s="68"/>
    </row>
    <row r="27" spans="2:80" s="10" customFormat="1" x14ac:dyDescent="0.3">
      <c r="B27" s="216"/>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70"/>
      <c r="BY27" s="70"/>
      <c r="BZ27" s="68"/>
      <c r="CA27" s="68"/>
      <c r="CB27" s="68"/>
    </row>
    <row r="28" spans="2:80" s="10" customFormat="1" x14ac:dyDescent="0.3">
      <c r="B28" s="216"/>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70"/>
      <c r="BY28" s="70"/>
      <c r="BZ28" s="68"/>
      <c r="CA28" s="68"/>
      <c r="CB28" s="68"/>
    </row>
    <row r="29" spans="2:80" s="10" customFormat="1" x14ac:dyDescent="0.3">
      <c r="B29" s="216"/>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70"/>
      <c r="BY29" s="70"/>
      <c r="BZ29" s="68"/>
      <c r="CA29" s="68"/>
      <c r="CB29" s="68"/>
    </row>
    <row r="30" spans="2:80" s="10" customFormat="1" x14ac:dyDescent="0.3">
      <c r="B30" s="216"/>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70"/>
      <c r="BY30" s="70"/>
      <c r="BZ30" s="68"/>
      <c r="CA30" s="68"/>
      <c r="CB30" s="68"/>
    </row>
    <row r="31" spans="2:80" s="10" customFormat="1" x14ac:dyDescent="0.3">
      <c r="B31" s="216"/>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70"/>
      <c r="BY31" s="70"/>
      <c r="BZ31" s="68"/>
      <c r="CA31" s="68"/>
      <c r="CB31" s="68"/>
    </row>
    <row r="32" spans="2:80" s="10" customFormat="1" x14ac:dyDescent="0.3">
      <c r="B32" s="216"/>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43"/>
      <c r="BY32" s="243"/>
      <c r="BZ32" s="68"/>
      <c r="CA32" s="68"/>
      <c r="CB32" s="68"/>
    </row>
    <row r="33" s="36" customFormat="1" ht="15" customHeight="1" x14ac:dyDescent="0.3"/>
  </sheetData>
  <sheetProtection algorithmName="SHA-512" hashValue="TB5hps70AAD1r++FGEx+vopCBVeDvWiIAmQ/1YAj+vvBQkM8u2YetrQmu2GAiDYzJcuPimgyN4jRY8sQ0TZogg==" saltValue="yS0JFpFIyYqtRoYdtjftn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2" priority="17">
      <formula>LEN(TRIM(B20))&gt;0</formula>
    </cfRule>
  </conditionalFormatting>
  <conditionalFormatting sqref="C4:C5">
    <cfRule type="cellIs" dxfId="91" priority="20" operator="equal">
      <formula>0</formula>
    </cfRule>
  </conditionalFormatting>
  <conditionalFormatting sqref="C9">
    <cfRule type="expression" dxfId="90" priority="4">
      <formula>AND(NOT($C$8=""),$C$8=0)</formula>
    </cfRule>
  </conditionalFormatting>
  <conditionalFormatting sqref="C10">
    <cfRule type="expression" dxfId="89" priority="19">
      <formula>NOT($C$9="No")</formula>
    </cfRule>
  </conditionalFormatting>
  <conditionalFormatting sqref="C11">
    <cfRule type="expression" dxfId="88" priority="18">
      <formula>NOT($C$10="Other")</formula>
    </cfRule>
  </conditionalFormatting>
  <conditionalFormatting sqref="C12">
    <cfRule type="expression" dxfId="87" priority="3">
      <formula>$C$9="Yes"</formula>
    </cfRule>
  </conditionalFormatting>
  <conditionalFormatting sqref="C13">
    <cfRule type="expression" dxfId="86" priority="1">
      <formula>$C$12="Yes"</formula>
    </cfRule>
  </conditionalFormatting>
  <conditionalFormatting sqref="C14">
    <cfRule type="expression" dxfId="85" priority="2">
      <formula>$C$13="Other"</formula>
    </cfRule>
  </conditionalFormatting>
  <conditionalFormatting sqref="C20:CB32">
    <cfRule type="expression" dxfId="84" priority="16">
      <formula>NOT($B20="")</formula>
    </cfRule>
  </conditionalFormatting>
  <conditionalFormatting sqref="D17:G17 B20:CB32">
    <cfRule type="expression" dxfId="83" priority="5">
      <formula>OR($C$9="Yes",AND(NOT($C$8=""),$C$8=0))</formula>
    </cfRule>
  </conditionalFormatting>
  <conditionalFormatting sqref="AE20:AE32">
    <cfRule type="expression" dxfId="82" priority="15">
      <formula>NOT(OR($AD20="Calculated/Modeled"))</formula>
    </cfRule>
  </conditionalFormatting>
  <conditionalFormatting sqref="AF20:AF32">
    <cfRule type="expression" dxfId="81" priority="14">
      <formula>NOT($AD20="Measured")</formula>
    </cfRule>
  </conditionalFormatting>
  <conditionalFormatting sqref="AH20:AH32">
    <cfRule type="expression" dxfId="80" priority="13">
      <formula>NOT($AG20="Yes")</formula>
    </cfRule>
  </conditionalFormatting>
  <conditionalFormatting sqref="AJ20:AJ32">
    <cfRule type="expression" dxfId="79" priority="12">
      <formula>NOT($AI20="Yes")</formula>
    </cfRule>
  </conditionalFormatting>
  <conditionalFormatting sqref="BM20:BM32">
    <cfRule type="expression" dxfId="78" priority="11">
      <formula>NOT($BL20="No")</formula>
    </cfRule>
  </conditionalFormatting>
  <conditionalFormatting sqref="BO20:BO32">
    <cfRule type="expression" dxfId="77" priority="10">
      <formula>NOT($BN20="No")</formula>
    </cfRule>
  </conditionalFormatting>
  <conditionalFormatting sqref="BQ20:BQ32">
    <cfRule type="expression" dxfId="76" priority="9">
      <formula>NOT($BP20="No")</formula>
    </cfRule>
  </conditionalFormatting>
  <conditionalFormatting sqref="BS20:BS32">
    <cfRule type="expression" dxfId="75" priority="8">
      <formula>NOT($BR20="No")</formula>
    </cfRule>
  </conditionalFormatting>
  <conditionalFormatting sqref="BU20:BU32">
    <cfRule type="expression" dxfId="74" priority="7">
      <formula>NOT($BT20="No")</formula>
    </cfRule>
  </conditionalFormatting>
  <conditionalFormatting sqref="BW20:BW32">
    <cfRule type="expression" dxfId="73"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71DE887B-4EE7-40C7-B5E5-54BB7460C66D}"/>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83228FC5-3861-4C90-851E-31458950827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