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B0988D6-5D12-488A-B47E-734749276209}"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6" i="7" l="1"/>
  <c r="BZ3" i="8" l="1"/>
  <c r="CA3" i="8" s="1"/>
  <c r="BZ14" i="8" s="1"/>
  <c r="F54" i="3" l="1"/>
  <c r="G54" i="3" s="1"/>
  <c r="C54" i="3" s="1"/>
  <c r="M4" i="6" l="1"/>
  <c r="L4" i="6"/>
  <c r="L5" i="6"/>
  <c r="CI4" i="8" l="1"/>
  <c r="CJ4" i="8"/>
  <c r="CJ14" i="8" l="1"/>
  <c r="CO14" i="8"/>
  <c r="B33" i="6"/>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<sst xmlns="http://schemas.openxmlformats.org/spreadsheetml/2006/main" count="4281" uniqueCount="991">
  <si>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</si>
  <si>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</si>
  <si>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</si>
  <si>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</si>
  <si>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</si>
  <si>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</si>
  <si>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</si>
  <si>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</si>
  <si>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</si>
  <si>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</si>
  <si>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</si>
  <si>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</si>
  <si>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</si>
  <si>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</si>
  <si>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</si>
  <si>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</si>
  <si>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</si>
  <si>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</si>
  <si>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</si>
  <si>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</si>
  <si>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</si>
  <si>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</si>
  <si>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</si>
  <si>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</si>
  <si>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</si>
  <si>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</si>
  <si>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</si>
  <si>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</si>
  <si>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</si>
  <si>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</si>
  <si>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</si>
  <si>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</si>
  <si>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</si>
  <si>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</si>
  <si>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</si>
  <si>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</si>
  <si>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</si>
  <si>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</si>
  <si>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</si>
  <si>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</si>
  <si>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</si>
  <si>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</si>
  <si>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</si>
  <si>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</si>
  <si>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</si>
  <si>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</si>
  <si>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</si>
  <si>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</si>
  <si>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</si>
  <si>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</si>
  <si>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</si>
  <si>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</si>
  <si>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</si>
  <si>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</si>
  <si>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</si>
  <si>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</si>
  <si>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</si>
  <si>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</si>
  <si>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</si>
  <si>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</si>
  <si>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</si>
  <si>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</si>
  <si>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</si>
  <si>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</si>
  <si>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</si>
  <si>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</si>
  <si>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</si>
  <si>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</si>
  <si>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</si>
  <si>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</si>
  <si>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</si>
  <si>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</si>
  <si>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</si>
  <si>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</si>
  <si>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</si>
  <si>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</si>
  <si>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</si>
  <si>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</si>
  <si>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</si>
  <si>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</si>
  <si>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</si>
  <si>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</si>
  <si>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</si>
  <si>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</si>
  <si>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</si>
  <si>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</si>
  <si>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</si>
  <si>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</si>
  <si>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</si>
  <si>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</si>
  <si>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</si>
  <si>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</si>
  <si>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</si>
  <si>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</si>
  <si>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</si>
  <si>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</si>
  <si>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</si>
  <si>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</si>
  <si>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</si>
  <si>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</si>
  <si>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</si>
  <si>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</si>
  <si>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</si>
  <si>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</si>
  <si>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</si>
  <si>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</si>
  <si>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</si>
  <si>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</si>
  <si>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</si>
  <si>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</si>
  <si>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</si>
  <si>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</si>
  <si>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</si>
  <si>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</si>
  <si>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</si>
  <si>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</si>
  <si>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</si>
  <si>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</si>
  <si>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</si>
  <si>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</si>
  <si>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</si>
  <si>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</si>
  <si>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</si>
  <si>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</si>
  <si>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</si>
  <si>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</si>
  <si>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</si>
  <si>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</si>
  <si>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</si>
  <si>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</si>
  <si>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</si>
  <si>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</si>
  <si>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</si>
  <si>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</si>
  <si>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</si>
  <si>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</si>
  <si>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</si>
  <si>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</si>
  <si>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</si>
  <si>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</si>
  <si>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</si>
  <si>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</si>
  <si>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</si>
  <si>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</si>
  <si>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</si>
  <si>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</si>
  <si>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</si>
  <si>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</si>
  <si>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</si>
  <si>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</si>
  <si>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</si>
  <si>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</si>
  <si>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</si>
  <si>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</si>
  <si>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</si>
  <si>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</si>
  <si>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</si>
  <si>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</si>
  <si>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</si>
  <si>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</si>
  <si>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</si>
  <si>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</si>
  <si>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</si>
  <si>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</si>
  <si>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</si>
  <si>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</si>
  <si>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</si>
  <si>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</si>
  <si>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</si>
  <si>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</si>
  <si>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</si>
  <si>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</si>
  <si>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</si>
  <si>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</si>
  <si>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</si>
  <si>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</si>
  <si>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</si>
  <si>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</si>
  <si>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</si>
  <si>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</si>
  <si>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</si>
  <si>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</si>
  <si>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</si>
  <si>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</si>
  <si>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</si>
  <si>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</si>
  <si>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</si>
  <si>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</si>
  <si>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</si>
  <si>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</si>
  <si>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</si>
  <si>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</si>
  <si>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</si>
  <si>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</si>
  <si>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</si>
  <si>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</si>
  <si>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</si>
  <si>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</si>
  <si>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</si>
  <si>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</si>
  <si>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</si>
  <si>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</si>
  <si>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</si>
  <si>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</si>
  <si>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</si>
  <si>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</si>
  <si>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</si>
  <si>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</si>
  <si>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</si>
  <si>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</si>
  <si>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</si>
  <si>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</si>
  <si>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</si>
  <si>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</si>
  <si>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</si>
  <si>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</si>
  <si>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</si>
  <si>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</si>
  <si>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</si>
  <si>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</si>
  <si>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</si>
  <si>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</si>
  <si>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</si>
  <si>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</si>
  <si>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</si>
  <si>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</si>
  <si>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</si>
  <si>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</si>
  <si>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</si>
  <si>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</si>
  <si>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</si>
  <si>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</si>
  <si>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</si>
  <si>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</si>
  <si>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</si>
  <si>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</si>
  <si>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</si>
  <si>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</si>
  <si>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</si>
  <si>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</si>
  <si>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</si>
  <si>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</si>
  <si>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</si>
  <si>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</si>
  <si>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</si>
  <si>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</si>
  <si>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</si>
  <si>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</si>
  <si>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</si>
  <si>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</si>
  <si>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</si>
  <si>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</si>
  <si>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</si>
  <si>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</si>
  <si>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</si>
  <si>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</si>
  <si>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</si>
  <si>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</si>
  <si>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</si>
  <si>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</si>
  <si>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</si>
  <si>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</si>
  <si>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</si>
  <si>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</si>
  <si>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</si>
  <si>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</si>
  <si>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</si>
  <si>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</si>
  <si>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</si>
  <si>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</si>
  <si>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</si>
  <si>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</si>
  <si>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</si>
  <si>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</si>
  <si>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</si>
  <si>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</si>
  <si>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</si>
  <si>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</si>
  <si>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</si>
  <si>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</si>
  <si>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</si>
  <si>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</si>
  <si>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</si>
  <si>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</si>
  <si>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</si>
  <si>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</si>
  <si>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</si>
  <si>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</si>
  <si>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</si>
  <si>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</si>
  <si>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</si>
  <si>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</si>
  <si>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</si>
  <si>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</si>
  <si>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</si>
  <si>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</si>
  <si>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</si>
  <si>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</si>
  <si>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</si>
  <si>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</si>
  <si>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</si>
  <si>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</si>
  <si>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</si>
  <si>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</si>
  <si>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</si>
  <si>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</si>
  <si>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</si>
  <si>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</si>
  <si>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</si>
  <si>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</si>
  <si>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</si>
  <si>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</si>
  <si>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</si>
  <si>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</si>
  <si>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</si>
  <si>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</si>
  <si>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</si>
  <si>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</si>
  <si>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</si>
  <si>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</si>
  <si>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</si>
  <si>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</si>
  <si>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</si>
  <si>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</si>
  <si>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</si>
  <si>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</si>
  <si>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</si>
  <si>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</si>
  <si>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</si>
  <si>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</si>
  <si>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</si>
  <si>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</si>
  <si>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</si>
  <si>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</si>
  <si>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</si>
  <si>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</si>
  <si>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</si>
  <si>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</si>
  <si>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</si>
  <si>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</si>
  <si>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</si>
  <si>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</si>
  <si>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</si>
  <si>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</si>
  <si>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</si>
  <si>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</si>
  <si>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</si>
  <si>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</si>
  <si>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</si>
  <si>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</si>
  <si>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</si>
  <si>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</si>
  <si>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</si>
  <si>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</si>
  <si>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</si>
  <si>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</si>
  <si>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</si>
  <si>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</si>
  <si>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</si>
  <si>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</si>
  <si>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</si>
  <si>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</si>
  <si>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</si>
  <si>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</si>
  <si>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</si>
  <si>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</si>
  <si>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</si>
  <si>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</si>
  <si>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</si>
  <si>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</si>
  <si>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</si>
  <si>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</si>
  <si>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</si>
  <si>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</si>
  <si>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</si>
  <si>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</si>
  <si>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</si>
  <si>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</si>
  <si>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</si>
  <si>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</si>
  <si>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</si>
  <si>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</si>
  <si>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</si>
  <si>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</si>
  <si>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</si>
  <si>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</si>
  <si>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</si>
  <si>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</si>
  <si>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</si>
  <si>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</si>
  <si>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</si>
  <si>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</si>
  <si>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</si>
  <si>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</si>
  <si>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</si>
  <si>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</si>
  <si>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</si>
  <si>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</si>
  <si>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</si>
  <si>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</si>
  <si>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</si>
  <si>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</si>
  <si>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</si>
  <si>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</si>
  <si>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</si>
  <si>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</si>
  <si>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</si>
  <si>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</si>
  <si>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</si>
  <si>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</si>
  <si>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</si>
  <si>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</si>
  <si>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</si>
  <si>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</si>
  <si>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</si>
  <si>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</si>
  <si>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</si>
  <si>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</si>
  <si>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</si>
  <si>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</si>
  <si>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</si>
  <si>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</si>
  <si>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</si>
  <si>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</si>
  <si>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</si>
  <si>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</si>
  <si>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</si>
  <si>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</si>
  <si>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</si>
  <si>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</si>
  <si>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</si>
  <si>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</si>
  <si>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</si>
  <si>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</si>
  <si>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</si>
  <si>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</si>
  <si>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</si>
  <si>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</si>
  <si>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</si>
  <si>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</si>
  <si>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</si>
  <si>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</si>
  <si>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</si>
  <si>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</si>
  <si>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</si>
  <si>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</si>
  <si>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</si>
  <si>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</si>
  <si>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</si>
  <si>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</si>
  <si>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</si>
  <si>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</si>
  <si>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</si>
  <si>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</si>
  <si>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</si>
  <si>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</si>
  <si>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</si>
  <si>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</si>
  <si>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</si>
  <si>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</si>
  <si>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</si>
  <si>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</si>
  <si>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</si>
  <si>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</si>
  <si>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</si>
  <si>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</si>
  <si>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</si>
  <si>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</si>
  <si>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</si>
  <si>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</si>
  <si>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</si>
  <si>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</si>
  <si>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</si>
  <si>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</si>
  <si>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</si>
  <si>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</si>
  <si>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</si>
  <si>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</si>
  <si>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</si>
  <si>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</si>
  <si>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</si>
  <si>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</si>
  <si>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</si>
  <si>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</si>
  <si>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</si>
  <si>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</si>
  <si>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</si>
  <si>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</si>
  <si>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</si>
  <si>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</si>
  <si>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</si>
  <si>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</si>
  <si>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</si>
  <si>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</si>
  <si>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</si>
  <si>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</si>
  <si>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</si>
  <si>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</si>
  <si>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</si>
  <si>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</si>
  <si>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</si>
  <si>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</si>
  <si>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</si>
  <si>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</si>
  <si>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</si>
  <si>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</si>
  <si>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</si>
  <si>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</si>
  <si>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</si>
  <si>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</si>
  <si>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</si>
  <si>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</si>
  <si>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</si>
  <si>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</si>
  <si>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</si>
  <si>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</si>
  <si>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</si>
  <si>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</si>
  <si>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</si>
  <si>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</si>
  <si>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</si>
  <si>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</si>
  <si>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</si>
  <si>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</si>
  <si>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</si>
  <si>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</si>
  <si>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</si>
  <si>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</si>
  <si>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</si>
  <si>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</si>
  <si>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</si>
  <si>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</si>
  <si>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</si>
  <si>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</si>
  <si>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</si>
  <si>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</si>
  <si>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</si>
  <si>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</si>
  <si>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</si>
  <si>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</si>
  <si>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</si>
  <si>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</si>
  <si>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</si>
  <si>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</si>
  <si>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</si>
  <si>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</si>
  <si>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</si>
  <si>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</si>
  <si>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</si>
  <si>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</si>
  <si>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</si>
  <si>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</si>
  <si>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</si>
  <si>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</si>
  <si>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</si>
  <si>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</si>
  <si>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</si>
  <si>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</si>
  <si>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</si>
  <si>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</si>
  <si>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</si>
  <si>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</si>
  <si>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</si>
  <si>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</si>
  <si>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</si>
  <si>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</si>
  <si>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</si>
  <si>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</si>
  <si>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</si>
  <si>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</si>
  <si>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</si>
  <si>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</si>
  <si>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</si>
  <si>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</si>
  <si>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</si>
  <si>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</si>
  <si>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</si>
  <si>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</si>
  <si>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</si>
  <si>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</si>
  <si>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</si>
  <si>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</si>
  <si>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</si>
  <si>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</si>
  <si>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</si>
  <si>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</si>
  <si>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</si>
  <si>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</si>
  <si>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</si>
  <si>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</si>
  <si>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</si>
  <si>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</si>
  <si>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</si>
  <si>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</si>
  <si>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</si>
  <si>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</si>
  <si>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</si>
  <si>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</si>
  <si>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</si>
  <si>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</si>
  <si>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</si>
  <si>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</si>
  <si>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</si>
  <si>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</si>
  <si>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</si>
  <si>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</si>
  <si>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</si>
  <si>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</si>
  <si>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</si>
  <si>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</si>
  <si>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</si>
  <si>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</si>
  <si>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</si>
  <si>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</si>
  <si>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</si>
  <si>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</si>
  <si>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</si>
  <si>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</si>
  <si>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</si>
  <si>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</si>
  <si>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</si>
  <si>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</si>
  <si>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</si>
  <si>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</si>
  <si>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</si>
  <si>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</si>
  <si>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</si>
  <si>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</si>
  <si>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</si>
  <si>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</si>
  <si>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</si>
  <si>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</si>
  <si>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</si>
  <si>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</si>
  <si>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</si>
  <si>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</si>
  <si>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</si>
  <si>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</si>
  <si>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</si>
  <si>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</si>
  <si>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</si>
  <si>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</si>
  <si>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</si>
  <si>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</si>
  <si>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</si>
  <si>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</si>
  <si>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</si>
  <si>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</si>
  <si>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</si>
  <si>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</si>
  <si>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</si>
  <si>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</si>
  <si>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</si>
  <si>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</si>
  <si>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</si>
  <si>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</si>
  <si>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</si>
  <si>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</si>
  <si>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</si>
  <si>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</si>
  <si>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</si>
  <si>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</si>
  <si>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</si>
  <si>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</si>
  <si>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</si>
  <si>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</si>
  <si>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</si>
  <si>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</si>
  <si>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</si>
  <si>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</si>
  <si>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</si>
  <si>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</si>
  <si>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</si>
  <si>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</si>
  <si>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</si>
  <si>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</si>
  <si>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</si>
  <si>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</si>
  <si>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</si>
  <si>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</si>
  <si>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</si>
  <si>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</si>
  <si>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</si>
  <si>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</si>
  <si>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</si>
  <si>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</si>
  <si>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</si>
  <si>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</si>
  <si>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</si>
  <si>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</si>
  <si>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</si>
  <si>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</si>
  <si>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</si>
  <si>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</si>
  <si>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</si>
  <si>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</si>
  <si>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</si>
  <si>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</si>
  <si>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</si>
  <si>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</si>
  <si>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</si>
  <si>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</si>
  <si>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</si>
  <si>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</si>
  <si>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</si>
  <si>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</si>
  <si>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</si>
  <si>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</si>
  <si>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</si>
  <si>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</si>
  <si>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</si>
  <si>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</si>
  <si>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</si>
  <si>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</si>
  <si>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</si>
  <si>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</si>
  <si>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</si>
  <si>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</si>
  <si>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</si>
  <si>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</si>
  <si>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</si>
  <si>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</si>
  <si>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</si>
  <si>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</si>
  <si>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</si>
  <si>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</si>
  <si>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</si>
  <si>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</si>
  <si>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</si>
  <si>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</si>
  <si>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</si>
  <si>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</si>
  <si>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</si>
  <si>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</si>
  <si>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</si>
  <si>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</si>
  <si>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</si>
  <si>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</si>
  <si>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</si>
  <si>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</si>
  <si>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</si>
  <si>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</si>
  <si>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</si>
  <si>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</si>
  <si>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</si>
  <si>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</si>
  <si>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</si>
  <si>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</si>
  <si>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</si>
  <si>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</si>
  <si>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</si>
  <si>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</si>
  <si>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</si>
  <si>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</si>
  <si>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</si>
  <si>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</si>
  <si>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</si>
  <si>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</si>
  <si>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</si>
  <si>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</si>
  <si>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</si>
  <si>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</si>
  <si>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</si>
  <si>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</si>
  <si>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</si>
  <si>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</si>
  <si>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</si>
  <si>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</si>
  <si>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</si>
  <si>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</si>
  <si>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</si>
  <si>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</si>
  <si>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</si>
  <si>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</si>
  <si>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</si>
  <si>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</si>
  <si>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</si>
  <si>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</si>
  <si>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</si>
  <si>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</si>
  <si>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</si>
  <si>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</si>
  <si>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</si>
  <si>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</si>
  <si>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</si>
  <si>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</si>
  <si>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</si>
  <si>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</si>
  <si>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</si>
  <si>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</si>
  <si>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</si>
  <si>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</si>
  <si>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</si>
  <si>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</si>
  <si>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</si>
  <si>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</si>
  <si>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</si>
  <si>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</si>
  <si>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</si>
  <si>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</si>
  <si>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</si>
  <si>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</si>
  <si>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</si>
  <si>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</si>
  <si>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</si>
  <si>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</si>
  <si>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</si>
  <si>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</si>
  <si>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</si>
  <si>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</si>
  <si>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</si>
  <si>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</si>
  <si>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</si>
  <si>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</si>
  <si>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</si>
  <si>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</si>
  <si>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</si>
  <si>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</si>
  <si>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</si>
  <si>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</si>
  <si>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</si>
  <si>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</si>
  <si>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</si>
  <si>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</si>
  <si>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</si>
  <si>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</si>
  <si>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</si>
  <si>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</si>
  <si>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</si>
  <si>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</si>
  <si>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</si>
  <si>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</si>
  <si>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</si>
  <si>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</si>
  <si>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</si>
  <si>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</si>
  <si>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</si>
  <si>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</si>
  <si>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</si>
  <si>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</si>
  <si>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</si>
  <si>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</si>
  <si>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</si>
  <si>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</si>
  <si>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</si>
  <si>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</si>
  <si>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</si>
  <si>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</si>
  <si>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</si>
  <si>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</si>
  <si>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</si>
  <si>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</si>
  <si>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</si>
  <si>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</si>
  <si>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</si>
  <si>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</si>
  <si>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</si>
  <si>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</si>
  <si>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</si>
  <si>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</si>
  <si>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</si>
  <si>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</si>
  <si>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</si>
  <si>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</si>
  <si>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</si>
  <si>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</si>
  <si>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</si>
  <si>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</si>
  <si>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</si>
  <si>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</si>
  <si>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</si>
  <si>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</si>
  <si>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</si>
  <si>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</si>
  <si>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</si>
  <si>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</si>
  <si>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</si>
  <si>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</si>
  <si>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</si>
  <si>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</si>
  <si>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</si>
  <si>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</si>
  <si>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</si>
  <si>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</si>
  <si>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</si>
  <si>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</si>
  <si>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</si>
  <si>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</si>
  <si>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</si>
  <si>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</si>
  <si>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</si>
  <si>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</si>
  <si>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</si>
  <si>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</si>
  <si>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</si>
  <si>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</si>
  <si>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</si>
  <si>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</si>
  <si>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</si>
  <si>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</si>
  <si>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</si>
  <si>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</si>
  <si>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</si>
  <si>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</si>
  <si>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</si>
  <si>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</si>
  <si>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</si>
  <si>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</si>
  <si>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</si>
  <si>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</si>
  <si>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</si>
  <si>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</si>
  <si>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</si>
  <si>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</si>
  <si>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</si>
  <si>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</si>
  <si>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</si>
  <si>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</si>
  <si>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</si>
  <si>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</si>
  <si>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</si>
  <si>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</si>
  <si>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</si>
  <si>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</si>
  <si>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</si>
  <si>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</si>
  <si>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</si>
  <si>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</si>
  <si>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</si>
  <si>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</si>
  <si>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</si>
  <si>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</si>
  <si>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</si>
  <si>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</si>
  <si>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</si>
  <si>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</si>
  <si>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</si>
  <si>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</si>
  <si>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</si>
  <si>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</si>
  <si>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</si>
  <si>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</si>
  <si>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</si>
  <si>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</si>
  <si>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</si>
  <si>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 xml:space="preserve">Texas </t>
  </si>
  <si>
    <t>Matt Gross</t>
  </si>
  <si>
    <t>Sr. Environmental Analyst</t>
  </si>
  <si>
    <t>972-628-1427</t>
  </si>
  <si>
    <t>matt.gross@meritenergy.com</t>
  </si>
  <si>
    <t>Gathering and Boosting Station</t>
  </si>
  <si>
    <t>Daily</t>
  </si>
  <si>
    <t>NA</t>
  </si>
  <si>
    <t>Area</t>
  </si>
  <si>
    <t>Produced Water</t>
  </si>
  <si>
    <t>Working and Breathing</t>
  </si>
  <si>
    <t>Calculated/Modeled</t>
  </si>
  <si>
    <t>Table 11.3-2, "HAP Percent of VOC Emissions," Gasoline Marketing (Stage I and Stage II), EPA Document Revised Final 1/2001.</t>
  </si>
  <si>
    <t>brought on location</t>
  </si>
  <si>
    <t>EPA Tanks 4.09D</t>
  </si>
  <si>
    <t>TK-LO-01</t>
  </si>
  <si>
    <t>lube oil</t>
  </si>
  <si>
    <t>TK-LO-02</t>
  </si>
  <si>
    <t>triethylene glycol</t>
  </si>
  <si>
    <t>GRI-GLYCalc</t>
  </si>
  <si>
    <t>Small Dehydrator Standards</t>
  </si>
  <si>
    <t>Saturated</t>
  </si>
  <si>
    <t>DEHY-1</t>
  </si>
  <si>
    <t>Reciprocating</t>
  </si>
  <si>
    <t>Transportation</t>
  </si>
  <si>
    <t>AGR-1</t>
  </si>
  <si>
    <t>AGR-2</t>
  </si>
  <si>
    <t>AMINECalc</t>
  </si>
  <si>
    <t>1868-AGP-000 (O &amp; G General Permit)</t>
  </si>
  <si>
    <t>1868-AGP-000 (O&amp;G General Permit)</t>
  </si>
  <si>
    <t>AP-42</t>
  </si>
  <si>
    <t>Natural gas pneumatic</t>
  </si>
  <si>
    <t>Subpart W</t>
  </si>
  <si>
    <t>Grid</t>
  </si>
  <si>
    <t>mid tank</t>
  </si>
  <si>
    <t>Low benzene concentration</t>
  </si>
  <si>
    <t>Not federal or Indian Land</t>
  </si>
  <si>
    <t>TEG-1</t>
  </si>
  <si>
    <t/>
  </si>
  <si>
    <t>TX</t>
  </si>
  <si>
    <t>Water-1</t>
  </si>
  <si>
    <t>Below 6 TPY VOC</t>
  </si>
  <si>
    <t>Service Drilling Compressor Station</t>
  </si>
  <si>
    <t>Lequire</t>
  </si>
  <si>
    <t>OK</t>
  </si>
  <si>
    <t>Haskell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</si>
</sst>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8Uq2E/Nd7dBLckRbLEixrbexjZ4TEh6QuNmxpr8jeUxfMBqcf0vSMssNfOp7wMqZJmmKa2GUdVA2OOJU17TCBw==" saltValue="Ti6b7YoeNpLn6mlN5yA0C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Service Drilling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Mo/PrskE9ylyVMQKAbzwslM7fv5/sAqTVljxwAPfO6Xi/iLqykrnhr5cw3bmpzGcrZ3XdU/N2jU+HtpBih6ZAA==" saltValue="yDb0ud/P1xPAXsoYjv2Ar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18"/>
  <sheetViews>
    <sheetView workbookViewId="0">
      <selection activeCell="I34" sqref="I3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Service Drilling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200698</v>
      </c>
      <c r="C11" s="263" t="s">
        <v>968</v>
      </c>
      <c r="D11" s="262" t="s">
        <v>80</v>
      </c>
      <c r="E11" s="90" t="s">
        <v>969</v>
      </c>
      <c r="F11" s="262"/>
      <c r="G11" s="262">
        <v>0</v>
      </c>
      <c r="H11" s="262">
        <v>3.04</v>
      </c>
      <c r="I11" s="262">
        <v>0</v>
      </c>
      <c r="J11" s="262">
        <v>0</v>
      </c>
      <c r="K11" s="262">
        <v>0</v>
      </c>
      <c r="L11" s="262">
        <v>0</v>
      </c>
      <c r="M11" s="262">
        <v>0</v>
      </c>
      <c r="N11" s="262">
        <v>0</v>
      </c>
      <c r="O11" s="262">
        <v>0</v>
      </c>
      <c r="P11" s="262">
        <v>0</v>
      </c>
      <c r="Q11" s="262">
        <v>0</v>
      </c>
      <c r="R11" s="262">
        <v>0</v>
      </c>
      <c r="S11" s="262">
        <v>0</v>
      </c>
      <c r="T11" s="262">
        <v>0</v>
      </c>
      <c r="U11" s="262">
        <v>0</v>
      </c>
      <c r="V11" s="262">
        <v>0</v>
      </c>
      <c r="W11" s="262">
        <v>0</v>
      </c>
      <c r="X11" s="262">
        <v>0</v>
      </c>
      <c r="Y11" s="262">
        <v>0</v>
      </c>
      <c r="Z11" s="262">
        <v>0</v>
      </c>
      <c r="AA11" s="262">
        <v>0</v>
      </c>
      <c r="AB11" s="262">
        <v>0</v>
      </c>
      <c r="AC11" s="262">
        <v>0</v>
      </c>
      <c r="AD11" s="262">
        <v>0</v>
      </c>
      <c r="AE11" s="262">
        <v>0</v>
      </c>
      <c r="AF11" s="262">
        <v>0</v>
      </c>
      <c r="AG11" s="262">
        <v>0</v>
      </c>
      <c r="AH11" s="264" t="s">
        <v>956</v>
      </c>
      <c r="AI11" s="262" t="s">
        <v>977</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730</v>
      </c>
    </row>
    <row r="12" spans="2:90" s="10" customFormat="1" x14ac:dyDescent="0.3">
      <c r="B12" s="262">
        <v>200685</v>
      </c>
      <c r="C12" s="263" t="s">
        <v>968</v>
      </c>
      <c r="D12" s="262" t="s">
        <v>80</v>
      </c>
      <c r="E12" s="90" t="s">
        <v>969</v>
      </c>
      <c r="F12" s="262"/>
      <c r="G12" s="262">
        <v>0</v>
      </c>
      <c r="H12" s="262">
        <v>0</v>
      </c>
      <c r="I12" s="262">
        <v>0</v>
      </c>
      <c r="J12" s="262">
        <v>0</v>
      </c>
      <c r="K12" s="262">
        <v>0</v>
      </c>
      <c r="L12" s="262">
        <v>0</v>
      </c>
      <c r="M12" s="262">
        <v>0</v>
      </c>
      <c r="N12" s="262">
        <v>0</v>
      </c>
      <c r="O12" s="262">
        <v>0</v>
      </c>
      <c r="P12" s="262">
        <v>0</v>
      </c>
      <c r="Q12" s="262">
        <v>0</v>
      </c>
      <c r="R12" s="262">
        <v>0</v>
      </c>
      <c r="S12" s="262">
        <v>0</v>
      </c>
      <c r="T12" s="262">
        <v>0</v>
      </c>
      <c r="U12" s="262">
        <v>0</v>
      </c>
      <c r="V12" s="262">
        <v>0</v>
      </c>
      <c r="W12" s="262">
        <v>0</v>
      </c>
      <c r="X12" s="262">
        <v>0</v>
      </c>
      <c r="Y12" s="262">
        <v>0</v>
      </c>
      <c r="Z12" s="262">
        <v>0</v>
      </c>
      <c r="AA12" s="262">
        <v>0</v>
      </c>
      <c r="AB12" s="262">
        <v>0</v>
      </c>
      <c r="AC12" s="262">
        <v>0</v>
      </c>
      <c r="AD12" s="262">
        <v>0</v>
      </c>
      <c r="AE12" s="262">
        <v>0</v>
      </c>
      <c r="AF12" s="262">
        <v>0</v>
      </c>
      <c r="AG12" s="262">
        <v>0</v>
      </c>
      <c r="AH12" s="264" t="s">
        <v>956</v>
      </c>
      <c r="AI12" s="262" t="s">
        <v>977</v>
      </c>
      <c r="AJ12" s="265"/>
      <c r="AK12" s="266" t="s">
        <v>941</v>
      </c>
      <c r="AL12" s="266"/>
      <c r="AM12" s="266"/>
      <c r="AN12" s="267"/>
      <c r="AO12" s="266" t="s">
        <v>941</v>
      </c>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t="s">
        <v>941</v>
      </c>
      <c r="BU12" s="262" t="s">
        <v>941</v>
      </c>
      <c r="BV12" s="262"/>
      <c r="BW12" s="262">
        <v>730</v>
      </c>
    </row>
    <row r="13" spans="2:90" s="10" customFormat="1" x14ac:dyDescent="0.3">
      <c r="B13" s="262"/>
      <c r="C13" s="263"/>
      <c r="D13" s="262" t="s">
        <v>80</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sheetData>
  <sheetProtection algorithmName="SHA-512" hashValue="8BW/jDtlVUyWHcHAzO/Ni5dtJSfzQRytuj5bgIfejnbM6P1jmwCq0gVcOXlWOzwykdT6KZI3zwseQgGlw3QCag==" saltValue="375LaopRRpPZpKNxETttW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18">
    <cfRule type="notContainsBlanks" dxfId="64" priority="3">
      <formula>LEN(TRIM(B11))&gt;0</formula>
    </cfRule>
  </conditionalFormatting>
  <conditionalFormatting sqref="C5:C6">
    <cfRule type="cellIs" dxfId="63" priority="20" operator="equal">
      <formula>0</formula>
    </cfRule>
  </conditionalFormatting>
  <conditionalFormatting sqref="C11:BW18">
    <cfRule type="expression" dxfId="62" priority="18">
      <formula>NOT($B11="")</formula>
    </cfRule>
  </conditionalFormatting>
  <conditionalFormatting sqref="D11:D18">
    <cfRule type="expression" dxfId="61" priority="17">
      <formula>NOT($C11="Other (Specify)")</formula>
    </cfRule>
  </conditionalFormatting>
  <conditionalFormatting sqref="F11:F18">
    <cfRule type="expression" dxfId="60" priority="16">
      <formula>NOT($E11="Other (specify)")</formula>
    </cfRule>
  </conditionalFormatting>
  <conditionalFormatting sqref="AI11:AI18">
    <cfRule type="expression" dxfId="59" priority="15">
      <formula>NOT(OR($AH11="Calculated/Modeled"))</formula>
    </cfRule>
  </conditionalFormatting>
  <conditionalFormatting sqref="AJ11:AJ18">
    <cfRule type="expression" dxfId="58" priority="14">
      <formula>NOT($AH11="Measured")</formula>
    </cfRule>
  </conditionalFormatting>
  <conditionalFormatting sqref="AL11:AL18 AN11:AN18">
    <cfRule type="expression" dxfId="57" priority="13">
      <formula>NOT($AK11="Yes")</formula>
    </cfRule>
  </conditionalFormatting>
  <conditionalFormatting sqref="AM11:AM18">
    <cfRule type="expression" dxfId="56" priority="9">
      <formula>NOT($AL11="Other")</formula>
    </cfRule>
  </conditionalFormatting>
  <conditionalFormatting sqref="AP11:AP18 AR11:AR18">
    <cfRule type="expression" dxfId="55" priority="10">
      <formula>NOT($AO11="Yes")</formula>
    </cfRule>
  </conditionalFormatting>
  <conditionalFormatting sqref="AQ11:AQ18">
    <cfRule type="expression" dxfId="54" priority="8">
      <formula>NOT($AP11="Other")</formula>
    </cfRule>
  </conditionalFormatting>
  <conditionalFormatting sqref="BV11:BV18">
    <cfRule type="expression" dxfId="53" priority="11">
      <formula>NOT($BU11="Yes")</formula>
    </cfRule>
  </conditionalFormatting>
  <dataValidations count="6">
    <dataValidation type="list" allowBlank="1" showInputMessage="1" showErrorMessage="1" sqref="C11:C18" xr:uid="{23AEEE38-16EB-4B4A-A092-85F51B73C6F7}">
      <formula1>"Wet seal centrifugal, Dry seal centrifugal, Reciprocating, Rotary screw, Rotary vane, Scroll, Diaphragm, Other (Specify)"</formula1>
    </dataValidation>
    <dataValidation type="list" allowBlank="1" showInputMessage="1" showErrorMessage="1" sqref="AK11:AK18 AO11:AO18 BT11:BU18" xr:uid="{AFA2037F-4482-4C1F-830F-57BB34626FB9}">
      <formula1>"Yes, No"</formula1>
    </dataValidation>
    <dataValidation type="list" allowBlank="1" showInputMessage="1" showErrorMessage="1" sqref="AH11:AH18" xr:uid="{6A5903C9-0755-46F0-B9F9-55DB8E57F221}">
      <formula1>"Calculated/Modeled, Measured"</formula1>
    </dataValidation>
    <dataValidation type="list" allowBlank="1" showInputMessage="1" showErrorMessage="1" sqref="E11:E18" xr:uid="{FF85CEFB-381D-4D15-BF0C-92A88E1867D9}">
      <formula1>"Transportation, Vapor Recovery, Refrigeration, Other (specify)"</formula1>
    </dataValidation>
    <dataValidation type="list" allowBlank="1" showInputMessage="1" showErrorMessage="1" sqref="AP11:AP18 AL11:AM18" xr:uid="{DFF85602-8BEE-4C77-89AE-10529A9F372A}">
      <formula1>"Wet seal degassing vent, Rod packing vent, Blowdown vent, Isolation valve leakage, Other"</formula1>
    </dataValidation>
    <dataValidation type="list" allowBlank="1" showInputMessage="1" showErrorMessage="1" sqref="AN11:AN18"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Service Drilling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b3ywBJ3OfQ5yznnD2/Qs338zzMayWXm/M9SUmpENjmOn6wghblCa5ulk5tm8eTLqV1TqC+hPzhLTBi70t4VE6Q==" saltValue="P+f/C7FiJjifuA4iuKYyN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Service Drilling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zAwkyqpLGzeAHjB20F3ELvOrh7xZ1yd+PkSjUjVvpM2QY7VgeTOyFUxQGrvIvzWgJd+VPi9YWPXym+ouLWng5A==" saltValue="Dn609lkBQTGbGeoJdQ2A3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Service Drilling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970</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956</v>
      </c>
      <c r="AE11" s="162" t="s">
        <v>972</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973</v>
      </c>
    </row>
    <row r="12" spans="2:67" s="10" customFormat="1" ht="43.2" x14ac:dyDescent="0.3">
      <c r="B12" s="223" t="s">
        <v>971</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956</v>
      </c>
      <c r="AE12" s="162" t="s">
        <v>972</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973</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hzlR1J9l+KrOQ4RAod08iRrGApXZBSHPxddTxusia6w3oRnUgX9oikbBwNUJZTPqWOHcGIJf0qwZbMwNfSwHRQ==" saltValue="9y87OD5FOWQQ6WmrfDuCC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36" workbookViewId="0">
      <selection activeCell="E22" sqref="E22"/>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Service Drilling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7</v>
      </c>
      <c r="D14" s="298" t="s">
        <v>941</v>
      </c>
      <c r="E14" s="45"/>
      <c r="F14" s="45"/>
      <c r="G14" s="45"/>
      <c r="H14" s="45"/>
      <c r="I14" s="45"/>
    </row>
    <row r="15" spans="2:9" x14ac:dyDescent="0.3">
      <c r="B15" s="297" t="s">
        <v>690</v>
      </c>
      <c r="C15" s="298">
        <v>0</v>
      </c>
      <c r="D15" s="298" t="s">
        <v>941</v>
      </c>
      <c r="E15" s="45"/>
      <c r="F15" s="45"/>
      <c r="G15" s="45"/>
      <c r="H15" s="45"/>
      <c r="I15" s="45"/>
    </row>
    <row r="16" spans="2:9" x14ac:dyDescent="0.3">
      <c r="B16" s="297" t="s">
        <v>691</v>
      </c>
      <c r="C16" s="298">
        <v>0</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3</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1</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zciyiX6FY1y0Pa+wyb6D2bj9u07OYEINw795S7E4hPKnjMrvWtZdaEUbV5Y2xY5uGJXAa6Hvv69Of6nO6qp8w==" saltValue="K8SInc7E2C3uidq0XR5Yn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9" sqref="E1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Service Drilling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974</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975</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FeSYDBRY9rvdqXVDAL8meEseC8sSIn1CTfuB74fmnNKfTaqnkzI8+zUS9mKrUmf6gH5IkpJFAmIoBovuBaehnQ==" saltValue="vzHVeY9aihVwMSpkxhE0O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kClXGi5k6lKzGgBkgL1kuT+zzeBmePQ2Sk+X7vslcxGmIcZaPKNDAnYl0Z56AJILv7oqO2qtYJi8c+12pigKhw==" saltValue="yem5PGVfXrqBKSwpchfe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jixnzCNVTMom4QSUcDJG0i8jbzxfhJlVotjrVm8p8yvLazexiEltJ7e5rCrQd0qXlzzs1i6w5MUP8gGFCRT3kQ==" saltValue="FX5NRbN/3ZkZrYjTL6BE8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1m/xFnG3o6/j9k/pUu0Z694xJ8Io5rf6w6eS3MAEjtaitaLL66VNZrKi9H1cEHQ2YcH8Z2L+sZ3TnC1/hOgeyQ==" saltValue="dGHZ37eHcEElDDeu32xv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G102"/>
  <sheetViews>
    <sheetView tabSelected="1" workbookViewId="0">
      <selection activeCell="D39" sqref="D3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row>
    <row r="17" spans="2:3" x14ac:dyDescent="0.3">
      <c r="B17" s="76" t="s">
        <v>305</v>
      </c>
      <c r="C17" s="79" t="s">
        <v>949</v>
      </c>
    </row>
    <row r="18" spans="2:3" x14ac:dyDescent="0.3">
      <c r="B18" s="76" t="s">
        <v>306</v>
      </c>
      <c r="C18" s="77"/>
    </row>
    <row r="20" spans="2:3" ht="15.6" x14ac:dyDescent="0.3">
      <c r="B20" s="49" t="s">
        <v>307</v>
      </c>
    </row>
    <row r="21" spans="2:3" x14ac:dyDescent="0.3">
      <c r="B21" s="76" t="s">
        <v>308</v>
      </c>
      <c r="C21" s="77" t="s">
        <v>987</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80"/>
    </row>
    <row r="26" spans="2:3" x14ac:dyDescent="0.3">
      <c r="B26" s="76" t="s">
        <v>313</v>
      </c>
      <c r="C26" s="77" t="s">
        <v>988</v>
      </c>
    </row>
    <row r="27" spans="2:3" x14ac:dyDescent="0.3">
      <c r="B27" s="76" t="s">
        <v>314</v>
      </c>
      <c r="C27" s="77" t="s">
        <v>989</v>
      </c>
    </row>
    <row r="28" spans="2:3" x14ac:dyDescent="0.3">
      <c r="B28" s="76" t="s">
        <v>315</v>
      </c>
      <c r="C28" s="77">
        <v>74943</v>
      </c>
    </row>
    <row r="29" spans="2:3" x14ac:dyDescent="0.3">
      <c r="B29" s="76" t="s">
        <v>316</v>
      </c>
      <c r="C29" s="77" t="s">
        <v>990</v>
      </c>
    </row>
    <row r="30" spans="2:3" x14ac:dyDescent="0.3">
      <c r="B30" s="76" t="s">
        <v>317</v>
      </c>
      <c r="C30" s="77">
        <v>35.156661999999997</v>
      </c>
    </row>
    <row r="31" spans="2:3" x14ac:dyDescent="0.3">
      <c r="B31" s="76" t="s">
        <v>318</v>
      </c>
      <c r="C31" s="77">
        <v>-95.083106000000001</v>
      </c>
    </row>
    <row r="32" spans="2:3" x14ac:dyDescent="0.3">
      <c r="B32" s="76" t="s">
        <v>297</v>
      </c>
      <c r="C32" s="77" t="s">
        <v>943</v>
      </c>
    </row>
    <row r="33" spans="2:3" x14ac:dyDescent="0.3">
      <c r="B33" s="76" t="s">
        <v>298</v>
      </c>
      <c r="C33" s="77" t="s">
        <v>944</v>
      </c>
    </row>
    <row r="34" spans="2:3" x14ac:dyDescent="0.3">
      <c r="B34" s="76" t="s">
        <v>299</v>
      </c>
      <c r="C34" s="77" t="s">
        <v>984</v>
      </c>
    </row>
    <row r="35" spans="2:3" x14ac:dyDescent="0.3">
      <c r="B35" s="76" t="s">
        <v>300</v>
      </c>
      <c r="C35" s="77">
        <v>75240</v>
      </c>
    </row>
    <row r="37" spans="2:3" x14ac:dyDescent="0.3">
      <c r="B37" s="76" t="s">
        <v>301</v>
      </c>
      <c r="C37" s="77" t="s">
        <v>946</v>
      </c>
    </row>
    <row r="38" spans="2:3" x14ac:dyDescent="0.3">
      <c r="B38" s="76" t="s">
        <v>302</v>
      </c>
      <c r="C38" s="77" t="s">
        <v>947</v>
      </c>
    </row>
    <row r="39" spans="2:3" x14ac:dyDescent="0.3">
      <c r="B39" s="76" t="s">
        <v>303</v>
      </c>
      <c r="C39" s="77" t="s">
        <v>948</v>
      </c>
    </row>
    <row r="40" spans="2:3" x14ac:dyDescent="0.3">
      <c r="B40" s="76" t="s">
        <v>304</v>
      </c>
      <c r="C40" s="77"/>
    </row>
    <row r="41" spans="2:3" x14ac:dyDescent="0.3">
      <c r="B41" s="76" t="s">
        <v>305</v>
      </c>
      <c r="C41" s="79" t="s">
        <v>949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951</v>
      </c>
    </row>
    <row r="49" spans="2:7" ht="28.8" x14ac:dyDescent="0.3">
      <c r="B49" s="85" t="s">
        <v>323</v>
      </c>
      <c r="C49" s="77">
        <v>86</v>
      </c>
    </row>
    <row r="50" spans="2:7" ht="28.8" x14ac:dyDescent="0.3">
      <c r="B50" s="85" t="s">
        <v>324</v>
      </c>
      <c r="C50" s="77">
        <v>91</v>
      </c>
    </row>
    <row r="51" spans="2:7" x14ac:dyDescent="0.3">
      <c r="B51" s="86" t="s">
        <v>325</v>
      </c>
      <c r="C51" s="78">
        <v>12</v>
      </c>
    </row>
    <row r="52" spans="2:7" x14ac:dyDescent="0.3">
      <c r="B52" s="87" t="s">
        <v>326</v>
      </c>
      <c r="C52" s="88" t="s">
        <v>978</v>
      </c>
    </row>
    <row r="53" spans="2:7" x14ac:dyDescent="0.3">
      <c r="B53" s="81"/>
      <c r="C53" s="82"/>
    </row>
    <row r="54" spans="2:7" ht="72" x14ac:dyDescent="0.3">
      <c r="B54" s="89" t="s">
        <v>327</v>
      </c>
      <c r="C54" s="90">
        <f>G54</f>
        <v>136875</v>
      </c>
      <c r="E54" s="45">
        <v>0.375</v>
      </c>
      <c r="F54" s="45">
        <f>E54*1000</f>
        <v>375</v>
      </c>
      <c r="G54" s="45">
        <f>F54*365</f>
        <v>136875</v>
      </c>
    </row>
    <row r="55" spans="2:7" x14ac:dyDescent="0.3">
      <c r="B55" s="91" t="s">
        <v>328</v>
      </c>
      <c r="C55" s="77" t="s">
        <v>897</v>
      </c>
    </row>
    <row r="56" spans="2:7" ht="72" x14ac:dyDescent="0.3">
      <c r="B56" s="86" t="s">
        <v>329</v>
      </c>
      <c r="C56" s="77"/>
    </row>
    <row r="57" spans="2:7" ht="28.8" x14ac:dyDescent="0.3">
      <c r="B57" s="86" t="s">
        <v>330</v>
      </c>
      <c r="C57" s="77"/>
    </row>
    <row r="58" spans="2:7" ht="28.8" x14ac:dyDescent="0.3">
      <c r="B58" s="86" t="s">
        <v>331</v>
      </c>
      <c r="C58" s="77"/>
    </row>
    <row r="60" spans="2:7" ht="15.6" x14ac:dyDescent="0.3">
      <c r="B60" s="92" t="s">
        <v>332</v>
      </c>
      <c r="C60" s="93" t="s">
        <v>333</v>
      </c>
    </row>
    <row r="61" spans="2:7" x14ac:dyDescent="0.3">
      <c r="B61" s="94" t="s">
        <v>38</v>
      </c>
      <c r="C61" s="90" t="s">
        <v>897</v>
      </c>
    </row>
    <row r="62" spans="2:7" x14ac:dyDescent="0.3">
      <c r="B62" s="95" t="s">
        <v>42</v>
      </c>
      <c r="C62" s="77" t="s">
        <v>897</v>
      </c>
    </row>
    <row r="63" spans="2:7" x14ac:dyDescent="0.3">
      <c r="B63" s="96" t="s">
        <v>334</v>
      </c>
      <c r="C63" s="77" t="s">
        <v>941</v>
      </c>
    </row>
    <row r="64" spans="2:7"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953</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FYCIuYkFgrlcb6V3RTyyQC05vCiFKQs44iyWxrkXMdQPIB/KuSMNuwRhPkOnFD/CAuJuK2R6tsGGDAjUe1TfUA==" saltValue="Tc8DJIfAjMFpWHL5QuLRXw=="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15" sqref="H1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Service Drilling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44510</v>
      </c>
      <c r="D10" s="119">
        <v>44510</v>
      </c>
    </row>
    <row r="11" spans="2:5" x14ac:dyDescent="0.3">
      <c r="B11" s="118"/>
      <c r="C11" s="120" t="s">
        <v>373</v>
      </c>
      <c r="D11" s="120" t="s">
        <v>374</v>
      </c>
    </row>
    <row r="12" spans="2:5" x14ac:dyDescent="0.3">
      <c r="B12" s="121" t="s">
        <v>375</v>
      </c>
      <c r="C12" s="122" t="s">
        <v>376</v>
      </c>
      <c r="D12" s="122" t="s">
        <v>376</v>
      </c>
    </row>
    <row r="13" spans="2:5" x14ac:dyDescent="0.3">
      <c r="B13" s="123" t="s">
        <v>377</v>
      </c>
      <c r="C13" s="124">
        <v>1.1982999999999999</v>
      </c>
      <c r="D13" s="124">
        <v>1.1982999999999999</v>
      </c>
    </row>
    <row r="14" spans="2:5" x14ac:dyDescent="0.3">
      <c r="B14" s="125" t="s">
        <v>378</v>
      </c>
      <c r="C14" s="124">
        <v>0.93479999999999996</v>
      </c>
      <c r="D14" s="124">
        <v>0.93479999999999996</v>
      </c>
    </row>
    <row r="15" spans="2:5" x14ac:dyDescent="0.3">
      <c r="B15" s="125" t="s">
        <v>379</v>
      </c>
      <c r="C15" s="124">
        <v>1.1559999999999999</v>
      </c>
      <c r="D15" s="124">
        <v>1.1559999999999999</v>
      </c>
      <c r="E15" s="126"/>
    </row>
    <row r="16" spans="2:5" x14ac:dyDescent="0.3">
      <c r="B16" s="125" t="s">
        <v>380</v>
      </c>
      <c r="C16" s="124">
        <v>8.5199999999999998E-2</v>
      </c>
      <c r="D16" s="124">
        <v>8.5199999999999998E-2</v>
      </c>
      <c r="E16" s="126"/>
    </row>
    <row r="17" spans="2:5" x14ac:dyDescent="0.3">
      <c r="B17" s="125" t="s">
        <v>381</v>
      </c>
      <c r="C17" s="124">
        <v>3.8999999999999998E-3</v>
      </c>
      <c r="D17" s="124">
        <v>3.8999999999999998E-3</v>
      </c>
      <c r="E17" s="126"/>
    </row>
    <row r="18" spans="2:5" x14ac:dyDescent="0.3">
      <c r="B18" s="125" t="s">
        <v>382</v>
      </c>
      <c r="C18" s="124">
        <v>3.5999999999999999E-3</v>
      </c>
      <c r="D18" s="124">
        <v>3.5999999999999999E-3</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CWo8QNUBRz6+593OJ78Yv9dMHK6DgunFVMjaCh6HaJrczMlRUrncqE0iYdGt0OthLtOJE63YvUs0++STEa83oQ==" saltValue="tzT781sWHz53t9Eym3w2A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workbookViewId="0">
      <selection activeCell="G24" sqref="G2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Service Drilling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4m0AltugrXPyyrmGf7JEiqb02YFfAhKBsYl8xsFgOp8EYH/6MvyeHrueBGmfEXAq+5XxmQGUoAAo7HM62wiEzA==" saltValue="lp8FMOKTyhMmqzVkmDb0mQ=="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Service Drilling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K64JM8O35TCKXo9SH36MXtkSKWyGN4jA4LR2IOjkTV4Wqxp94D4xnRHZcCkcB+1wMDa/wtTat7aakB6Nd/srxw==" saltValue="xkluQc0hOEDJ6paTJUrgi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26"/>
  <sheetViews>
    <sheetView zoomScale="70" zoomScaleNormal="70" workbookViewId="0">
      <pane xSplit="2" ySplit="2" topLeftCell="C3" activePane="bottomRight" state="frozen"/>
      <selection pane="topRight" activeCell="C1" sqref="C1"/>
      <selection pane="bottomLeft" activeCell="A3" sqref="A3"/>
      <selection pane="bottomRight" activeCell="BR38" sqref="BR3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Service Drilling Compressor Station</v>
      </c>
      <c r="D6" s="114"/>
      <c r="CA6" s="45">
        <f>10*0.01</f>
        <v>0.1</v>
      </c>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985</v>
      </c>
      <c r="C14" s="200" t="s">
        <v>954</v>
      </c>
      <c r="D14" s="200"/>
      <c r="E14" s="200" t="s">
        <v>819</v>
      </c>
      <c r="F14" s="200"/>
      <c r="G14" s="200" t="s">
        <v>955</v>
      </c>
      <c r="H14" s="200" t="s">
        <v>941</v>
      </c>
      <c r="I14" s="200"/>
      <c r="J14" s="200">
        <v>4.7E-2</v>
      </c>
      <c r="K14" s="200"/>
      <c r="L14" s="201"/>
      <c r="M14" s="201">
        <v>0</v>
      </c>
      <c r="N14" s="201"/>
      <c r="O14" s="201"/>
      <c r="P14" s="201">
        <v>0</v>
      </c>
      <c r="Q14" s="201"/>
      <c r="R14" s="201"/>
      <c r="S14" s="201">
        <v>0</v>
      </c>
      <c r="T14" s="201"/>
      <c r="U14" s="201">
        <v>0</v>
      </c>
      <c r="V14" s="201"/>
      <c r="W14" s="201"/>
      <c r="X14" s="201"/>
      <c r="Y14" s="201"/>
      <c r="Z14" s="201"/>
      <c r="AA14" s="201"/>
      <c r="AB14" s="201"/>
      <c r="AC14" s="201"/>
      <c r="AD14" s="201"/>
      <c r="AE14" s="201"/>
      <c r="AF14" s="201"/>
      <c r="AG14" s="201"/>
      <c r="AH14" s="201"/>
      <c r="AI14" s="201">
        <v>0</v>
      </c>
      <c r="AJ14" s="201">
        <v>0</v>
      </c>
      <c r="AK14" s="201" t="s">
        <v>956</v>
      </c>
      <c r="AL14" s="201" t="s">
        <v>957</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986</v>
      </c>
      <c r="BT14" s="202" t="s">
        <v>941</v>
      </c>
      <c r="BU14" s="203" t="s">
        <v>980</v>
      </c>
      <c r="BV14" s="202" t="s">
        <v>941</v>
      </c>
      <c r="BW14" s="203" t="s">
        <v>981</v>
      </c>
      <c r="BX14" s="162" t="s">
        <v>897</v>
      </c>
      <c r="BY14" s="204" t="s">
        <v>973</v>
      </c>
      <c r="BZ14" s="202">
        <v>8820</v>
      </c>
      <c r="CA14" s="201">
        <v>0.1</v>
      </c>
      <c r="CB14" s="201">
        <v>9.9</v>
      </c>
      <c r="CC14" s="201">
        <v>0</v>
      </c>
      <c r="CD14" s="201">
        <v>10</v>
      </c>
      <c r="CE14" s="201">
        <v>14.7</v>
      </c>
      <c r="CF14" s="201" t="s">
        <v>979</v>
      </c>
      <c r="CG14" s="201"/>
      <c r="CH14" s="200"/>
    </row>
    <row r="15" spans="2:86" s="10" customFormat="1" ht="28.8" x14ac:dyDescent="0.3">
      <c r="B15" s="200" t="s">
        <v>960</v>
      </c>
      <c r="C15" s="205" t="s">
        <v>796</v>
      </c>
      <c r="D15" s="205" t="s">
        <v>961</v>
      </c>
      <c r="E15" s="205" t="s">
        <v>796</v>
      </c>
      <c r="F15" s="205" t="s">
        <v>958</v>
      </c>
      <c r="G15" s="205" t="s">
        <v>955</v>
      </c>
      <c r="H15" s="205" t="s">
        <v>941</v>
      </c>
      <c r="I15" s="205"/>
      <c r="J15" s="205">
        <v>0</v>
      </c>
      <c r="K15" s="205"/>
      <c r="L15" s="201"/>
      <c r="M15" s="201">
        <v>0</v>
      </c>
      <c r="N15" s="201"/>
      <c r="O15" s="201"/>
      <c r="P15" s="201">
        <v>0</v>
      </c>
      <c r="Q15" s="201"/>
      <c r="R15" s="201"/>
      <c r="S15" s="201">
        <v>0</v>
      </c>
      <c r="T15" s="201"/>
      <c r="U15" s="201">
        <v>0</v>
      </c>
      <c r="V15" s="201"/>
      <c r="W15" s="201"/>
      <c r="X15" s="201"/>
      <c r="Y15" s="201"/>
      <c r="Z15" s="201"/>
      <c r="AA15" s="201"/>
      <c r="AB15" s="201"/>
      <c r="AC15" s="201"/>
      <c r="AD15" s="201"/>
      <c r="AE15" s="201"/>
      <c r="AF15" s="201"/>
      <c r="AG15" s="201"/>
      <c r="AH15" s="201"/>
      <c r="AI15" s="201">
        <v>0</v>
      </c>
      <c r="AJ15" s="201">
        <v>0</v>
      </c>
      <c r="AK15" s="201" t="s">
        <v>956</v>
      </c>
      <c r="AL15" s="201" t="s">
        <v>959</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986</v>
      </c>
      <c r="BT15" s="202" t="s">
        <v>941</v>
      </c>
      <c r="BU15" s="203" t="s">
        <v>980</v>
      </c>
      <c r="BV15" s="202" t="s">
        <v>941</v>
      </c>
      <c r="BW15" s="203" t="s">
        <v>981</v>
      </c>
      <c r="BX15" s="162" t="s">
        <v>941</v>
      </c>
      <c r="BY15" s="204"/>
      <c r="BZ15" s="206">
        <v>550</v>
      </c>
      <c r="CA15" s="201"/>
      <c r="CB15" s="201"/>
      <c r="CC15" s="201"/>
      <c r="CD15" s="201"/>
      <c r="CE15" s="201"/>
      <c r="CF15" s="201"/>
      <c r="CG15" s="201"/>
      <c r="CH15" s="205"/>
    </row>
    <row r="16" spans="2:86" s="10" customFormat="1" ht="28.8" x14ac:dyDescent="0.3">
      <c r="B16" s="200" t="s">
        <v>962</v>
      </c>
      <c r="C16" s="205" t="s">
        <v>796</v>
      </c>
      <c r="D16" s="205" t="s">
        <v>961</v>
      </c>
      <c r="E16" s="205" t="s">
        <v>796</v>
      </c>
      <c r="F16" s="205" t="s">
        <v>958</v>
      </c>
      <c r="G16" s="200" t="s">
        <v>955</v>
      </c>
      <c r="H16" s="200" t="s">
        <v>941</v>
      </c>
      <c r="I16" s="205"/>
      <c r="J16" s="205">
        <v>0</v>
      </c>
      <c r="K16" s="205"/>
      <c r="L16" s="201"/>
      <c r="M16" s="201">
        <v>0</v>
      </c>
      <c r="N16" s="201"/>
      <c r="O16" s="201"/>
      <c r="P16" s="201">
        <v>0</v>
      </c>
      <c r="Q16" s="201"/>
      <c r="R16" s="201"/>
      <c r="S16" s="201">
        <v>0</v>
      </c>
      <c r="T16" s="201"/>
      <c r="U16" s="201">
        <v>0</v>
      </c>
      <c r="V16" s="201"/>
      <c r="W16" s="201"/>
      <c r="X16" s="201"/>
      <c r="Y16" s="201"/>
      <c r="Z16" s="201"/>
      <c r="AA16" s="201"/>
      <c r="AB16" s="201"/>
      <c r="AC16" s="201"/>
      <c r="AD16" s="201"/>
      <c r="AE16" s="201"/>
      <c r="AF16" s="201"/>
      <c r="AG16" s="201"/>
      <c r="AH16" s="201"/>
      <c r="AI16" s="201">
        <v>0</v>
      </c>
      <c r="AJ16" s="201">
        <v>0</v>
      </c>
      <c r="AK16" s="201" t="s">
        <v>956</v>
      </c>
      <c r="AL16" s="201" t="s">
        <v>959</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986</v>
      </c>
      <c r="BT16" s="202" t="s">
        <v>941</v>
      </c>
      <c r="BU16" s="203" t="s">
        <v>980</v>
      </c>
      <c r="BV16" s="202" t="s">
        <v>941</v>
      </c>
      <c r="BW16" s="203" t="s">
        <v>981</v>
      </c>
      <c r="BX16" s="162" t="s">
        <v>941</v>
      </c>
      <c r="BY16" s="204"/>
      <c r="BZ16" s="206">
        <v>550</v>
      </c>
      <c r="CA16" s="201"/>
      <c r="CB16" s="201"/>
      <c r="CC16" s="201"/>
      <c r="CD16" s="201"/>
      <c r="CE16" s="201"/>
      <c r="CF16" s="201"/>
      <c r="CG16" s="201"/>
      <c r="CH16" s="205"/>
    </row>
    <row r="17" spans="2:86" s="10" customFormat="1" ht="28.8" x14ac:dyDescent="0.3">
      <c r="B17" s="200" t="s">
        <v>982</v>
      </c>
      <c r="C17" s="205" t="s">
        <v>796</v>
      </c>
      <c r="D17" s="205" t="s">
        <v>963</v>
      </c>
      <c r="E17" s="205" t="s">
        <v>796</v>
      </c>
      <c r="F17" s="205" t="s">
        <v>958</v>
      </c>
      <c r="G17" s="205" t="s">
        <v>955</v>
      </c>
      <c r="H17" s="205" t="s">
        <v>941</v>
      </c>
      <c r="I17" s="205"/>
      <c r="J17" s="205">
        <v>0</v>
      </c>
      <c r="K17" s="205"/>
      <c r="L17" s="201"/>
      <c r="M17" s="201">
        <v>0</v>
      </c>
      <c r="N17" s="201"/>
      <c r="O17" s="201"/>
      <c r="P17" s="201">
        <v>0</v>
      </c>
      <c r="Q17" s="201"/>
      <c r="R17" s="201"/>
      <c r="S17" s="201">
        <v>0</v>
      </c>
      <c r="T17" s="201"/>
      <c r="U17" s="201">
        <v>0</v>
      </c>
      <c r="V17" s="201"/>
      <c r="W17" s="201"/>
      <c r="X17" s="201"/>
      <c r="Y17" s="201"/>
      <c r="Z17" s="201"/>
      <c r="AA17" s="201"/>
      <c r="AB17" s="201"/>
      <c r="AC17" s="201"/>
      <c r="AD17" s="201"/>
      <c r="AE17" s="201"/>
      <c r="AF17" s="201"/>
      <c r="AG17" s="201"/>
      <c r="AH17" s="201"/>
      <c r="AI17" s="201">
        <v>0</v>
      </c>
      <c r="AJ17" s="201">
        <v>0</v>
      </c>
      <c r="AK17" s="201" t="s">
        <v>956</v>
      </c>
      <c r="AL17" s="201" t="s">
        <v>959</v>
      </c>
      <c r="AM17" s="201"/>
      <c r="AN17" s="201" t="s">
        <v>941</v>
      </c>
      <c r="AO17" s="201"/>
      <c r="AP17" s="201" t="s">
        <v>80</v>
      </c>
      <c r="AQ17" s="201" t="s">
        <v>80</v>
      </c>
      <c r="AR17" s="201" t="s">
        <v>80</v>
      </c>
      <c r="AS17" s="201" t="s">
        <v>80</v>
      </c>
      <c r="AT17" s="201" t="s">
        <v>80</v>
      </c>
      <c r="AU17" s="201" t="s">
        <v>80</v>
      </c>
      <c r="AV17" s="201"/>
      <c r="AW17" s="201"/>
      <c r="AX17" s="201"/>
      <c r="AY17" s="201"/>
      <c r="AZ17" s="201"/>
      <c r="BA17" s="201"/>
      <c r="BB17" s="201"/>
      <c r="BC17" s="201" t="s">
        <v>80</v>
      </c>
      <c r="BD17" s="201"/>
      <c r="BE17" s="201"/>
      <c r="BF17" s="201"/>
      <c r="BG17" s="201"/>
      <c r="BH17" s="201"/>
      <c r="BI17" s="201"/>
      <c r="BJ17" s="201"/>
      <c r="BK17" s="201"/>
      <c r="BL17" s="201"/>
      <c r="BM17" s="201"/>
      <c r="BN17" s="201"/>
      <c r="BO17" s="201"/>
      <c r="BP17" s="201"/>
      <c r="BQ17" s="200" t="s">
        <v>941</v>
      </c>
      <c r="BR17" s="202"/>
      <c r="BS17" s="203" t="s">
        <v>986</v>
      </c>
      <c r="BT17" s="202" t="s">
        <v>941</v>
      </c>
      <c r="BU17" s="203" t="s">
        <v>980</v>
      </c>
      <c r="BV17" s="202" t="s">
        <v>941</v>
      </c>
      <c r="BW17" s="203" t="s">
        <v>981</v>
      </c>
      <c r="BX17" s="162" t="s">
        <v>941</v>
      </c>
      <c r="BY17" s="204"/>
      <c r="BZ17" s="206">
        <v>550</v>
      </c>
      <c r="CA17" s="201" t="s">
        <v>80</v>
      </c>
      <c r="CB17" s="201" t="s">
        <v>80</v>
      </c>
      <c r="CC17" s="201" t="s">
        <v>80</v>
      </c>
      <c r="CD17" s="201" t="s">
        <v>80</v>
      </c>
      <c r="CE17" s="201" t="s">
        <v>80</v>
      </c>
      <c r="CF17" s="201" t="s">
        <v>80</v>
      </c>
      <c r="CG17" s="201" t="s">
        <v>80</v>
      </c>
      <c r="CH17" s="205" t="s">
        <v>80</v>
      </c>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6" spans="2:86" x14ac:dyDescent="0.3">
      <c r="C26" s="207"/>
      <c r="D26" s="207"/>
      <c r="E26" s="58"/>
      <c r="F26" s="58"/>
    </row>
  </sheetData>
  <sheetProtection algorithmName="SHA-512" hashValue="AN99hq/ICzlZebRafbduoQKcSXQzWQudHLz+LxX/b60bZUoBpkKE8PYMxeSpVhfAN9dEdBhPr8MBC4Jo1Lt2ew==" saltValue="QMzsI/HySF5WjwI7veJe+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4">
    <cfRule type="notContainsBlanks" dxfId="117" priority="30">
      <formula>LEN(TRIM(B14))&gt;0</formula>
    </cfRule>
  </conditionalFormatting>
  <conditionalFormatting sqref="C5:C6">
    <cfRule type="cellIs" dxfId="116" priority="31" operator="equal">
      <formula>0</formula>
    </cfRule>
  </conditionalFormatting>
  <conditionalFormatting sqref="C14:CH24">
    <cfRule type="expression" dxfId="115" priority="29">
      <formula>NOT($B14="")</formula>
    </cfRule>
  </conditionalFormatting>
  <conditionalFormatting sqref="D14:D24">
    <cfRule type="expression" dxfId="114" priority="28">
      <formula>NOT($C14="Other")</formula>
    </cfRule>
  </conditionalFormatting>
  <conditionalFormatting sqref="D12:F12 B14:CH24">
    <cfRule type="expression" dxfId="113" priority="15">
      <formula>AND(NOT($C$9=""),NOT($C$10=""),SUM($C$9:$C$10)=0)</formula>
    </cfRule>
  </conditionalFormatting>
  <conditionalFormatting sqref="F14:F24">
    <cfRule type="expression" dxfId="112" priority="27">
      <formula>NOT($E14="Other")</formula>
    </cfRule>
  </conditionalFormatting>
  <conditionalFormatting sqref="I14:I24">
    <cfRule type="expression" dxfId="111" priority="26">
      <formula>NOT($H14="Yes")</formula>
    </cfRule>
  </conditionalFormatting>
  <conditionalFormatting sqref="AL14:AL24">
    <cfRule type="expression" dxfId="110" priority="25">
      <formula>NOT(OR($AK14="Calculated/Modeled"))</formula>
    </cfRule>
  </conditionalFormatting>
  <conditionalFormatting sqref="AM14:AM24">
    <cfRule type="expression" dxfId="109" priority="24">
      <formula>NOT($AK14="Measured")</formula>
    </cfRule>
  </conditionalFormatting>
  <conditionalFormatting sqref="AO14:AO24">
    <cfRule type="expression" dxfId="108" priority="21">
      <formula>NOT($AN14="Yes")</formula>
    </cfRule>
  </conditionalFormatting>
  <conditionalFormatting sqref="BR14:BR24">
    <cfRule type="expression" dxfId="107" priority="20">
      <formula>NOT($BQ14="Yes")</formula>
    </cfRule>
  </conditionalFormatting>
  <conditionalFormatting sqref="BS14:BS24">
    <cfRule type="expression" dxfId="106" priority="19">
      <formula>NOT($BQ14="No")</formula>
    </cfRule>
  </conditionalFormatting>
  <conditionalFormatting sqref="BU14:BU24">
    <cfRule type="expression" dxfId="105" priority="18">
      <formula>NOT($BT14="No")</formula>
    </cfRule>
  </conditionalFormatting>
  <conditionalFormatting sqref="BW14:BW24">
    <cfRule type="expression" dxfId="104" priority="17">
      <formula>NOT($BV14="No")</formula>
    </cfRule>
  </conditionalFormatting>
  <conditionalFormatting sqref="BY14:BY24">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BX14:BX24 BQ14:BQ24 BV14:BV24 H14:H24 BT14:BT24 AN14:AN24" xr:uid="{0F3C60FD-C45A-4744-BA7A-17EFCE16CEA3}">
      <formula1>"Yes, No"</formula1>
    </dataValidation>
    <dataValidation type="list" allowBlank="1" showInputMessage="1" showErrorMessage="1" sqref="C14:C24" xr:uid="{8CD4E943-C692-4194-A20C-15B281B3700F}">
      <formula1>"Crude Oil, Condensate, Produced Water, Other"</formula1>
    </dataValidation>
    <dataValidation type="list" allowBlank="1" showInputMessage="1" showErrorMessage="1" sqref="E14:E24" xr:uid="{29113EF0-B8E8-4D6B-83CA-195EFA850328}">
      <formula1>"Another Atmospheric Tank, Separator, Other"</formula1>
    </dataValidation>
    <dataValidation type="list" allowBlank="1" showInputMessage="1" showErrorMessage="1" sqref="AK14:AK24" xr:uid="{67482E36-7007-46A4-A169-5B6AC438126F}">
      <formula1>"Calculated/Modeled, Measured"</formula1>
    </dataValidation>
    <dataValidation type="list" allowBlank="1" showInputMessage="1" showErrorMessage="1" sqref="G14:G24" xr:uid="{6CE4F517-91DF-4F32-A987-5F2DB8A4E59A}">
      <formula1>"Flash, Working and Breathing"</formula1>
    </dataValidation>
    <dataValidation type="list" allowBlank="1" showInputMessage="1" showErrorMessage="1" sqref="BR14:BR24" xr:uid="{61DE5DEE-3A62-4931-8898-A8C6A5904A21}">
      <formula1>"Over 6 tpy and controlled, Under 4 tpy, Under 6 tpy using a VRU"</formula1>
    </dataValidation>
    <dataValidation type="list" allowBlank="1" showInputMessage="1" showErrorMessage="1" sqref="AO14:AO2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workbookViewId="0">
      <selection activeCell="CV19" sqref="CV1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Y3" s="45">
        <v>0.375</v>
      </c>
      <c r="BZ3" s="45">
        <f>BY3*1000000</f>
        <v>375000</v>
      </c>
      <c r="CA3" s="45">
        <f>BZ3/8760/24/60</f>
        <v>2.97279299847793E-2</v>
      </c>
      <c r="CI3" s="45">
        <v>15600</v>
      </c>
    </row>
    <row r="4" spans="2:101" ht="15.6" x14ac:dyDescent="0.3">
      <c r="B4" s="49" t="s">
        <v>368</v>
      </c>
      <c r="CI4" s="45">
        <f>CI3/60</f>
        <v>260</v>
      </c>
      <c r="CJ4" s="45">
        <f>CJ3/60</f>
        <v>0</v>
      </c>
    </row>
    <row r="5" spans="2:101" x14ac:dyDescent="0.3">
      <c r="B5" s="112" t="s">
        <v>369</v>
      </c>
      <c r="C5" s="113" t="str">
        <f>Facility!C4</f>
        <v>Merit Energy Company</v>
      </c>
    </row>
    <row r="6" spans="2:101" x14ac:dyDescent="0.3">
      <c r="B6" s="112" t="s">
        <v>14</v>
      </c>
      <c r="C6" s="113" t="str">
        <f>Facility!C21</f>
        <v>Service Drilling Compressor Station</v>
      </c>
    </row>
    <row r="7" spans="2:101" x14ac:dyDescent="0.3">
      <c r="C7" s="10"/>
    </row>
    <row r="8" spans="2:101" ht="15.6" x14ac:dyDescent="0.3">
      <c r="B8" s="49" t="s">
        <v>468</v>
      </c>
      <c r="C8" s="10"/>
    </row>
    <row r="9" spans="2:101" x14ac:dyDescent="0.3">
      <c r="B9" s="208" t="s">
        <v>539</v>
      </c>
      <c r="C9" s="209">
        <v>1</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967</v>
      </c>
      <c r="C14" s="162" t="s">
        <v>855</v>
      </c>
      <c r="D14" s="162" t="s">
        <v>80</v>
      </c>
      <c r="E14" s="162">
        <v>3.3999999999999998E-3</v>
      </c>
      <c r="F14" s="162">
        <v>0.2064</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956</v>
      </c>
      <c r="AG14" s="162" t="s">
        <v>964</v>
      </c>
      <c r="AH14" s="162"/>
      <c r="AI14" s="162" t="s">
        <v>941</v>
      </c>
      <c r="AJ14" s="162"/>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965</v>
      </c>
      <c r="BQ14" s="162" t="s">
        <v>941</v>
      </c>
      <c r="BR14" s="162"/>
      <c r="BS14" s="162" t="s">
        <v>897</v>
      </c>
      <c r="BT14" s="162" t="s">
        <v>974</v>
      </c>
      <c r="BU14" s="162" t="s">
        <v>941</v>
      </c>
      <c r="BV14" s="162"/>
      <c r="BW14" s="162"/>
      <c r="BX14" s="162" t="s">
        <v>846</v>
      </c>
      <c r="BY14" s="162"/>
      <c r="BZ14" s="162">
        <f>CA3</f>
        <v>2.97279299847793E-2</v>
      </c>
      <c r="CA14" s="162" t="s">
        <v>849</v>
      </c>
      <c r="CB14" s="162"/>
      <c r="CC14" s="162" t="s">
        <v>983</v>
      </c>
      <c r="CD14" s="162"/>
      <c r="CE14" s="162"/>
      <c r="CF14" s="162" t="s">
        <v>952</v>
      </c>
      <c r="CG14" s="162">
        <v>48.36</v>
      </c>
      <c r="CH14" s="162">
        <v>1.2</v>
      </c>
      <c r="CI14" s="162">
        <v>96.5</v>
      </c>
      <c r="CJ14" s="162">
        <f>CI4</f>
        <v>260</v>
      </c>
      <c r="CK14" s="162">
        <v>3.65</v>
      </c>
      <c r="CL14" s="162">
        <v>1.2</v>
      </c>
      <c r="CM14" s="162">
        <v>96.6</v>
      </c>
      <c r="CN14" s="224"/>
      <c r="CO14" s="224">
        <f>CI4</f>
        <v>260</v>
      </c>
      <c r="CP14" s="224">
        <v>8760</v>
      </c>
      <c r="CQ14" s="224" t="s">
        <v>80</v>
      </c>
      <c r="CR14" s="224">
        <v>89</v>
      </c>
      <c r="CS14" s="224">
        <v>826</v>
      </c>
      <c r="CT14" s="224" t="s">
        <v>966</v>
      </c>
      <c r="CU14" s="224"/>
      <c r="CV14" s="224" t="s">
        <v>976</v>
      </c>
      <c r="CW14" s="224" t="s">
        <v>952</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HlRfM+H3KWS4x3GtohGsjISymsOg1m7qZ/FRyi7U2DTHbjTiBW2wupefrQHzPneyR4tVszTG4h+9M2RhD4ErKA==" saltValue="/P2YwTe+eItVuJ5tCyoYa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28">
      <formula>LEN(TRIM(B14))&gt;0</formula>
    </cfRule>
  </conditionalFormatting>
  <conditionalFormatting sqref="B14:CW29">
    <cfRule type="expression" dxfId="101" priority="1">
      <formula>AND(NOT($C$9=""),$C$9=0)</formula>
    </cfRule>
  </conditionalFormatting>
  <conditionalFormatting sqref="C5:C6">
    <cfRule type="cellIs" dxfId="100" priority="61" operator="equal">
      <formula>0</formula>
    </cfRule>
  </conditionalFormatting>
  <conditionalFormatting sqref="C14:D14 C15:CW29">
    <cfRule type="expression" dxfId="99" priority="59">
      <formula>NOT($B14="")</formula>
    </cfRule>
  </conditionalFormatting>
  <conditionalFormatting sqref="D11">
    <cfRule type="expression" dxfId="98" priority="43">
      <formula>AND(NOT($C$9=""),$C$9=0)</formula>
    </cfRule>
    <cfRule type="expression" dxfId="97" priority="44">
      <formula>AND(NOT($C$9=""),NOT($C$10=""),SUM($C$9:$C$10)=0)</formula>
    </cfRule>
  </conditionalFormatting>
  <conditionalFormatting sqref="D14:D29">
    <cfRule type="expression" dxfId="96" priority="58">
      <formula>NOT($C14="Other (specify)")</formula>
    </cfRule>
  </conditionalFormatting>
  <conditionalFormatting sqref="E14:CW14">
    <cfRule type="expression" dxfId="95" priority="12">
      <formula>NOT($B14="")</formula>
    </cfRule>
  </conditionalFormatting>
  <conditionalFormatting sqref="AG14:AG29">
    <cfRule type="expression" dxfId="94" priority="11">
      <formula>NOT(OR($AF14="Calculated/Modeled"))</formula>
    </cfRule>
  </conditionalFormatting>
  <conditionalFormatting sqref="AH14:AH29">
    <cfRule type="expression" dxfId="93" priority="10">
      <formula>NOT($AF14="Measured")</formula>
    </cfRule>
  </conditionalFormatting>
  <conditionalFormatting sqref="AJ14:AJ29">
    <cfRule type="expression" dxfId="92" priority="9">
      <formula>NOT($AI14="Yes")</formula>
    </cfRule>
  </conditionalFormatting>
  <conditionalFormatting sqref="AL14:AL29">
    <cfRule type="expression" dxfId="91" priority="8">
      <formula>NOT($AK14="Yes")</formula>
    </cfRule>
  </conditionalFormatting>
  <conditionalFormatting sqref="BR14:BR29">
    <cfRule type="expression" dxfId="90" priority="7">
      <formula>NOT(BQ14="Yes")</formula>
    </cfRule>
  </conditionalFormatting>
  <conditionalFormatting sqref="BT14:BT29">
    <cfRule type="expression" dxfId="89" priority="6">
      <formula>NOT($BS14="Yes")</formula>
    </cfRule>
  </conditionalFormatting>
  <conditionalFormatting sqref="BV14:BW29">
    <cfRule type="expression" dxfId="88" priority="5">
      <formula>NOT($BU14="Yes")</formula>
    </cfRule>
  </conditionalFormatting>
  <conditionalFormatting sqref="BY14:BY29">
    <cfRule type="expression" dxfId="87" priority="4">
      <formula>NOT($BX14="Other (specify)")</formula>
    </cfRule>
  </conditionalFormatting>
  <conditionalFormatting sqref="CB14:CB29">
    <cfRule type="expression" dxfId="86" priority="3">
      <formula>NOT($CA14="Other (specify)")</formula>
    </cfRule>
  </conditionalFormatting>
  <conditionalFormatting sqref="CE14:CE29">
    <cfRule type="expression" dxfId="85" priority="2">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AI14:AI29 AK14:AK29 BU14:BU29 BS14:BS29 BQ14:BQ29 BN14:BO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CC14:CC29 AJ14:AJ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4B09ABBD-2318-47AB-8F6B-9AADC5B72183}"/>
</file>

<file path=customXml/itemProps4.xml><?xml version="1.0" encoding="utf-8"?>
<ds:datastoreItem xmlns:ds="http://schemas.openxmlformats.org/officeDocument/2006/customXml" ds:itemID="{07F467DB-EE47-46A1-AB5E-BA116FAF53A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