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ACCBEB1-11C2-4504-8DC3-6C52FC8E4789}" xr6:coauthVersionLast="47" xr6:coauthVersionMax="47" xr10:uidLastSave="{00000000-0000-0000-0000-000000000000}"/>
  <bookViews>
    <workbookView xWindow="-120" yWindow="-16320" windowWidth="29040" windowHeight="15840" tabRatio="819"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as_found_recip">'[1](p) Reciprocating Compressors'!$X$138:INDEX('[1](p) Reciprocating Compressors'!$X$138:$X$212,'[1](p) Reciprocating Compressors'!$Z$142)</definedName>
    <definedName name="Cntrl1">Lists!$A$166:$A$169</definedName>
    <definedName name="CntrlID_Pklst">[2]Picklist!$A$645:$A$662</definedName>
    <definedName name="CntrlIDList">'Control Devices'!$F$52:$F$84</definedName>
    <definedName name="CntrlIDListFinal">Lists!$B$1:$B$33</definedName>
    <definedName name="CntrlLis1">'Control Devices'!$B$11:$B$25</definedName>
    <definedName name="CntrlList2">'Control Devices'!$B$52:$B$66</definedName>
    <definedName name="CompOpService">[2]Picklist!$A$672:$A$675</definedName>
    <definedName name="ControlID">'Control Devices'!$B$11:$B$25+'Control Devices'!$B$52:$B$66</definedName>
    <definedName name="Dehy1">Lists!$A$140:$A$143</definedName>
    <definedName name="Dehy2">Lists!$A$146:$A$149</definedName>
    <definedName name="Dehy3">Lists!$A$152:$A$154</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Lists!$A$178:$A$181</definedName>
    <definedName name="ICR_ID">Facility!$C$22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[2]Picklist!$A$558:$A$562</definedName>
    <definedName name="PneuWP">[2]Picklist!$A$226:$A$233</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14" i="8" l="1"/>
  <c r="BZ14" i="8"/>
  <c r="CA15" i="7"/>
  <c r="CB15" i="7" s="1"/>
  <c r="CB14" i="7"/>
  <c r="CA14" i="7"/>
  <c r="BZ3" i="8" l="1"/>
  <c r="CA3" i="8" s="1"/>
  <c r="F54" i="3" l="1"/>
  <c r="G54" i="3" s="1"/>
  <c r="C54" i="3" s="1"/>
  <c r="M4" i="6" l="1"/>
  <c r="L4" i="6"/>
  <c r="L5" i="6"/>
  <c r="CI4" i="8" l="1"/>
  <c r="CJ14" i="8" s="1"/>
  <c r="CJ4" i="8"/>
  <c r="B33" i="6" l="1"/>
  <c r="B34" i="6"/>
  <c r="B35" i="6"/>
  <c r="B36" i="6"/>
  <c r="B37" i="6"/>
  <c r="B38" i="6"/>
  <c r="B39" i="6"/>
  <c r="B40" i="6"/>
  <c r="B41" i="6"/>
  <c r="B42" i="6"/>
  <c r="B43" i="6"/>
  <c r="B44" i="6"/>
  <c r="B45" i="6"/>
  <c r="B46" i="6"/>
  <c r="B47" i="6"/>
  <c r="B30"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<sst xmlns="http://schemas.openxmlformats.org/spreadsheetml/2006/main" count="4308" uniqueCount="996">
  <si>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</si>
  <si>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</si>
  <si>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</si>
  <si>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</si>
  <si>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</si>
  <si>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</si>
  <si>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</si>
  <si>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</si>
  <si>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</si>
  <si>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</si>
  <si>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</si>
  <si>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</si>
  <si>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</si>
  <si>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</si>
  <si>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</si>
  <si>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</si>
  <si>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</si>
  <si>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</si>
  <si>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</si>
  <si>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</si>
  <si>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</si>
  <si>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</si>
  <si>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</si>
  <si>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</si>
  <si>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</si>
  <si>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</si>
  <si>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</si>
  <si>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</si>
  <si>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</si>
  <si>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</si>
  <si>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</si>
  <si>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</si>
  <si>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</si>
  <si>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</si>
  <si>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</si>
  <si>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</si>
  <si>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</si>
  <si>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</si>
  <si>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</si>
  <si>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</si>
  <si>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</si>
  <si>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</si>
  <si>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</si>
  <si>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</si>
  <si>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</si>
  <si>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</si>
  <si>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</si>
  <si>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</si>
  <si>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</si>
  <si>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</si>
  <si>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</si>
  <si>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</si>
  <si>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</si>
  <si>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</si>
  <si>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</si>
  <si>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</si>
  <si>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</si>
  <si>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</si>
  <si>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</si>
  <si>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</si>
  <si>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</si>
  <si>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</si>
  <si>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</si>
  <si>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</si>
  <si>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</si>
  <si>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</si>
  <si>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</si>
  <si>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</si>
  <si>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</si>
  <si>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</si>
  <si>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</si>
  <si>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</si>
  <si>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</si>
  <si>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</si>
  <si>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</si>
  <si>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</si>
  <si>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</si>
  <si>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</si>
  <si>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</si>
  <si>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</si>
  <si>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</si>
  <si>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</si>
  <si>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</si>
  <si>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</si>
  <si>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</si>
  <si>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</si>
  <si>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</si>
  <si>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</si>
  <si>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</si>
  <si>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</si>
  <si>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</si>
  <si>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</si>
  <si>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</si>
  <si>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</si>
  <si>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</si>
  <si>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</si>
  <si>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</si>
  <si>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</si>
  <si>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</si>
  <si>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</si>
  <si>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</si>
  <si>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</si>
  <si>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</si>
  <si>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</si>
  <si>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</si>
  <si>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</si>
  <si>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</si>
  <si>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</si>
  <si>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</si>
  <si>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</si>
  <si>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</si>
  <si>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</si>
  <si>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</si>
  <si>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</si>
  <si>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</si>
  <si>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</si>
  <si>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</si>
  <si>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</si>
  <si>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</si>
  <si>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</si>
  <si>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</si>
  <si>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</si>
  <si>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</si>
  <si>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</si>
  <si>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</si>
  <si>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</si>
  <si>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</si>
  <si>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</si>
  <si>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</si>
  <si>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</si>
  <si>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</si>
  <si>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</si>
  <si>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</si>
  <si>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</si>
  <si>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</si>
  <si>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</si>
  <si>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</si>
  <si>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</si>
  <si>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</si>
  <si>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</si>
  <si>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</si>
  <si>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</si>
  <si>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</si>
  <si>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</si>
  <si>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</si>
  <si>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</si>
  <si>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</si>
  <si>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</si>
  <si>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</si>
  <si>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</si>
  <si>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</si>
  <si>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</si>
  <si>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</si>
  <si>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</si>
  <si>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</si>
  <si>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</si>
  <si>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</si>
  <si>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</si>
  <si>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</si>
  <si>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</si>
  <si>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</si>
  <si>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</si>
  <si>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</si>
  <si>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</si>
  <si>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</si>
  <si>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</si>
  <si>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</si>
  <si>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</si>
  <si>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</si>
  <si>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</si>
  <si>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</si>
  <si>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</si>
  <si>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</si>
  <si>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</si>
  <si>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</si>
  <si>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</si>
  <si>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</si>
  <si>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</si>
  <si>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</si>
  <si>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</si>
  <si>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</si>
  <si>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</si>
  <si>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</si>
  <si>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</si>
  <si>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</si>
  <si>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</si>
  <si>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</si>
  <si>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</si>
  <si>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</si>
  <si>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</si>
  <si>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</si>
  <si>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</si>
  <si>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</si>
  <si>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</si>
  <si>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</si>
  <si>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</si>
  <si>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</si>
  <si>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</si>
  <si>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</si>
  <si>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</si>
  <si>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</si>
  <si>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</si>
  <si>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</si>
  <si>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</si>
  <si>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</si>
  <si>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</si>
  <si>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</si>
  <si>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</si>
  <si>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</si>
  <si>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</si>
  <si>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</si>
  <si>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</si>
  <si>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</si>
  <si>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</si>
  <si>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</si>
  <si>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</si>
  <si>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</si>
  <si>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</si>
  <si>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</si>
  <si>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</si>
  <si>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</si>
  <si>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</si>
  <si>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</si>
  <si>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</si>
  <si>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</si>
  <si>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</si>
  <si>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</si>
  <si>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</si>
  <si>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</si>
  <si>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</si>
  <si>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</si>
  <si>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</si>
  <si>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</si>
  <si>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</si>
  <si>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</si>
  <si>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</si>
  <si>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</si>
  <si>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</si>
  <si>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</si>
  <si>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</si>
  <si>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</si>
  <si>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</si>
  <si>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</si>
  <si>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</si>
  <si>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</si>
  <si>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</si>
  <si>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</si>
  <si>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</si>
  <si>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</si>
  <si>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</si>
  <si>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</si>
  <si>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</si>
  <si>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</si>
  <si>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</si>
  <si>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</si>
  <si>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</si>
  <si>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</si>
  <si>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</si>
  <si>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</si>
  <si>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</si>
  <si>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</si>
  <si>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</si>
  <si>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</si>
  <si>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</si>
  <si>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</si>
  <si>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</si>
  <si>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</si>
  <si>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</si>
  <si>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</si>
  <si>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</si>
  <si>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</si>
  <si>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</si>
  <si>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</si>
  <si>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</si>
  <si>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</si>
  <si>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</si>
  <si>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</si>
  <si>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</si>
  <si>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</si>
  <si>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</si>
  <si>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</si>
  <si>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</si>
  <si>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</si>
  <si>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</si>
  <si>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</si>
  <si>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</si>
  <si>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</si>
  <si>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</si>
  <si>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</si>
  <si>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</si>
  <si>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</si>
  <si>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</si>
  <si>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</si>
  <si>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</si>
  <si>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</si>
  <si>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</si>
  <si>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</si>
  <si>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</si>
  <si>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</si>
  <si>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</si>
  <si>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</si>
  <si>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</si>
  <si>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</si>
  <si>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</si>
  <si>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</si>
  <si>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</si>
  <si>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</si>
  <si>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</si>
  <si>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</si>
  <si>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</si>
  <si>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</si>
  <si>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</si>
  <si>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</si>
  <si>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</si>
  <si>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</si>
  <si>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</si>
  <si>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</si>
  <si>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</si>
  <si>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</si>
  <si>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</si>
  <si>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</si>
  <si>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</si>
  <si>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</si>
  <si>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</si>
  <si>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</si>
  <si>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</si>
  <si>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</si>
  <si>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</si>
  <si>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</si>
  <si>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</si>
  <si>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</si>
  <si>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</si>
  <si>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</si>
  <si>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</si>
  <si>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</si>
  <si>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</si>
  <si>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</si>
  <si>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</si>
  <si>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</si>
  <si>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</si>
  <si>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</si>
  <si>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</si>
  <si>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</si>
  <si>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</si>
  <si>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</si>
  <si>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</si>
  <si>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</si>
  <si>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</si>
  <si>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</si>
  <si>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</si>
  <si>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</si>
  <si>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</si>
  <si>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</si>
  <si>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</si>
  <si>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</si>
  <si>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</si>
  <si>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</si>
  <si>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</si>
  <si>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</si>
  <si>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</si>
  <si>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</si>
  <si>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</si>
  <si>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</si>
  <si>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</si>
  <si>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</si>
  <si>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</si>
  <si>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</si>
  <si>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</si>
  <si>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</si>
  <si>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</si>
  <si>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</si>
  <si>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</si>
  <si>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</si>
  <si>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</si>
  <si>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</si>
  <si>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</si>
  <si>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</si>
  <si>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</si>
  <si>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</si>
  <si>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</si>
  <si>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</si>
  <si>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</si>
  <si>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</si>
  <si>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</si>
  <si>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</si>
  <si>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</si>
  <si>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</si>
  <si>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</si>
  <si>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</si>
  <si>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</si>
  <si>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</si>
  <si>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</si>
  <si>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</si>
  <si>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</si>
  <si>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</si>
  <si>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</si>
  <si>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</si>
  <si>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</si>
  <si>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</si>
  <si>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</si>
  <si>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</si>
  <si>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</si>
  <si>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</si>
  <si>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</si>
  <si>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</si>
  <si>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</si>
  <si>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</si>
  <si>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</si>
  <si>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</si>
  <si>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</si>
  <si>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</si>
  <si>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</si>
  <si>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</si>
  <si>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</si>
  <si>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</si>
  <si>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</si>
  <si>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</si>
  <si>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</si>
  <si>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</si>
  <si>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</si>
  <si>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</si>
  <si>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</si>
  <si>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</si>
  <si>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</si>
  <si>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</si>
  <si>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</si>
  <si>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</si>
  <si>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</si>
  <si>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</si>
  <si>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</si>
  <si>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</si>
  <si>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</si>
  <si>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</si>
  <si>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</si>
  <si>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</si>
  <si>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</si>
  <si>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</si>
  <si>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</si>
  <si>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</si>
  <si>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</si>
  <si>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</si>
  <si>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</si>
  <si>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</si>
  <si>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</si>
  <si>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</si>
  <si>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</si>
  <si>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</si>
  <si>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</si>
  <si>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</si>
  <si>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</si>
  <si>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</si>
  <si>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</si>
  <si>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</si>
  <si>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</si>
  <si>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</si>
  <si>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</si>
  <si>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</si>
  <si>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</si>
  <si>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</si>
  <si>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</si>
  <si>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</si>
  <si>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</si>
  <si>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</si>
  <si>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</si>
  <si>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</si>
  <si>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</si>
  <si>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</si>
  <si>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</si>
  <si>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</si>
  <si>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</si>
  <si>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</si>
  <si>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</si>
  <si>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</si>
  <si>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</si>
  <si>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</si>
  <si>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</si>
  <si>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</si>
  <si>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</si>
  <si>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</si>
  <si>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</si>
  <si>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</si>
  <si>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</si>
  <si>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</si>
  <si>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</si>
  <si>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</si>
  <si>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</si>
  <si>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</si>
  <si>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</si>
  <si>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</si>
  <si>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</si>
  <si>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</si>
  <si>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</si>
  <si>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</si>
  <si>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</si>
  <si>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</si>
  <si>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</si>
  <si>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</si>
  <si>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</si>
  <si>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</si>
  <si>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</si>
  <si>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</si>
  <si>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</si>
  <si>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</si>
  <si>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</si>
  <si>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</si>
  <si>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</si>
  <si>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</si>
  <si>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</si>
  <si>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</si>
  <si>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</si>
  <si>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</si>
  <si>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</si>
  <si>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</si>
  <si>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</si>
  <si>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</si>
  <si>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</si>
  <si>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</si>
  <si>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</si>
  <si>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</si>
  <si>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</si>
  <si>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</si>
  <si>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</si>
  <si>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</si>
  <si>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</si>
  <si>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</si>
  <si>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</si>
  <si>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</si>
  <si>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</si>
  <si>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</si>
  <si>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</si>
  <si>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</si>
  <si>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</si>
  <si>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</si>
  <si>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</si>
  <si>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</si>
  <si>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</si>
  <si>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</si>
  <si>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</si>
  <si>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</si>
  <si>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</si>
  <si>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</si>
  <si>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</si>
  <si>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</si>
  <si>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</si>
  <si>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</si>
  <si>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</si>
  <si>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</si>
  <si>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</si>
  <si>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</si>
  <si>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</si>
  <si>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</si>
  <si>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</si>
  <si>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</si>
  <si>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</si>
  <si>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</si>
  <si>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</si>
  <si>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</si>
  <si>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</si>
  <si>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</si>
  <si>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</si>
  <si>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</si>
  <si>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</si>
  <si>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</si>
  <si>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</si>
  <si>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</si>
  <si>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</si>
  <si>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</si>
  <si>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</si>
  <si>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</si>
  <si>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</si>
  <si>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</si>
  <si>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</si>
  <si>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</si>
  <si>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</si>
  <si>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</si>
  <si>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</si>
  <si>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</si>
  <si>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</si>
  <si>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</si>
  <si>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</si>
  <si>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</si>
  <si>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</si>
  <si>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</si>
  <si>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</si>
  <si>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</si>
  <si>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</si>
  <si>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</si>
  <si>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</si>
  <si>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</si>
  <si>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</si>
  <si>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</si>
  <si>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</si>
  <si>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</si>
  <si>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</si>
  <si>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</si>
  <si>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</si>
  <si>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</si>
  <si>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</si>
  <si>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</si>
  <si>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</si>
  <si>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</si>
  <si>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</si>
  <si>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</si>
  <si>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</si>
  <si>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</si>
  <si>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</si>
  <si>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</si>
  <si>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</si>
  <si>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</si>
  <si>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</si>
  <si>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</si>
  <si>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</si>
  <si>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</si>
  <si>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</si>
  <si>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</si>
  <si>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</si>
  <si>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</si>
  <si>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</si>
  <si>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</si>
  <si>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</si>
  <si>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</si>
  <si>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</si>
  <si>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</si>
  <si>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</si>
  <si>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</si>
  <si>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</si>
  <si>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</si>
  <si>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</si>
  <si>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</si>
  <si>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</si>
  <si>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</si>
  <si>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</si>
  <si>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</si>
  <si>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</si>
  <si>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</si>
  <si>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</si>
  <si>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</si>
  <si>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</si>
  <si>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</si>
  <si>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</si>
  <si>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</si>
  <si>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</si>
  <si>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</si>
  <si>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</si>
  <si>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</si>
  <si>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</si>
  <si>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</si>
  <si>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</si>
  <si>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</si>
  <si>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</si>
  <si>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</si>
  <si>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</si>
  <si>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</si>
  <si>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</si>
  <si>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</si>
  <si>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</si>
  <si>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</si>
  <si>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</si>
  <si>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</si>
  <si>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</si>
  <si>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</si>
  <si>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</si>
  <si>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</si>
  <si>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</si>
  <si>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</si>
  <si>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</si>
  <si>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</si>
  <si>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</si>
  <si>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</si>
  <si>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</si>
  <si>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</si>
  <si>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</si>
  <si>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</si>
  <si>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</si>
  <si>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</si>
  <si>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</si>
  <si>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</si>
  <si>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</si>
  <si>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</si>
  <si>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</si>
  <si>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</si>
  <si>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</si>
  <si>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</si>
  <si>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</si>
  <si>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</si>
  <si>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</si>
  <si>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</si>
  <si>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</si>
  <si>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</si>
  <si>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</si>
  <si>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</si>
  <si>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</si>
  <si>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</si>
  <si>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</si>
  <si>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</si>
  <si>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</si>
  <si>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</si>
  <si>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</si>
  <si>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</si>
  <si>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</si>
  <si>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</si>
  <si>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</si>
  <si>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</si>
  <si>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</si>
  <si>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</si>
  <si>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</si>
  <si>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</si>
  <si>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</si>
  <si>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</si>
  <si>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</si>
  <si>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</si>
  <si>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</si>
  <si>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</si>
  <si>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</si>
  <si>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</si>
  <si>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</si>
  <si>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</si>
  <si>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</si>
  <si>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</si>
  <si>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</si>
  <si>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</si>
  <si>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</si>
  <si>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</si>
  <si>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</si>
  <si>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</si>
  <si>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</si>
  <si>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</si>
  <si>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</si>
  <si>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</si>
  <si>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</si>
  <si>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</si>
  <si>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</si>
  <si>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</si>
  <si>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</si>
  <si>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</si>
  <si>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</si>
  <si>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</si>
  <si>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</si>
  <si>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</si>
  <si>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</si>
  <si>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</si>
  <si>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</si>
  <si>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</si>
  <si>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</si>
  <si>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</si>
  <si>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</si>
  <si>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</si>
  <si>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</si>
  <si>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</si>
  <si>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</si>
  <si>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</si>
  <si>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</si>
  <si>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</si>
  <si>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</si>
  <si>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</si>
  <si>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</si>
  <si>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</si>
  <si>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</si>
  <si>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</si>
  <si>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</si>
  <si>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</si>
  <si>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</si>
  <si>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</si>
  <si>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</si>
  <si>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</si>
  <si>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</si>
  <si>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</si>
  <si>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</si>
  <si>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</si>
  <si>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</si>
  <si>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</si>
  <si>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</si>
  <si>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</si>
  <si>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</si>
  <si>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</si>
  <si>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</si>
  <si>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</si>
  <si>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</si>
  <si>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</si>
  <si>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</si>
  <si>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</si>
  <si>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</si>
  <si>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</si>
  <si>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</si>
  <si>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</si>
  <si>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</si>
  <si>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</si>
  <si>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</si>
  <si>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</si>
  <si>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</si>
  <si>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</si>
  <si>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</si>
  <si>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</si>
  <si>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</si>
  <si>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</si>
  <si>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</si>
  <si>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</si>
  <si>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</si>
  <si>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</si>
  <si>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</si>
  <si>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</si>
  <si>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</si>
  <si>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</si>
  <si>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</si>
  <si>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</si>
  <si>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</si>
  <si>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</si>
  <si>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</si>
  <si>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</si>
  <si>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</si>
  <si>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</si>
  <si>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</si>
  <si>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</si>
  <si>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</si>
  <si>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</si>
  <si>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</si>
  <si>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</si>
  <si>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</si>
  <si>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</si>
  <si>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</si>
  <si>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</si>
  <si>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</si>
  <si>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</si>
  <si>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</si>
  <si>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</si>
  <si>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</si>
  <si>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</si>
  <si>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</si>
  <si>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</si>
  <si>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</si>
  <si>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</si>
  <si>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</si>
  <si>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</si>
  <si>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</si>
  <si>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</si>
  <si>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</si>
  <si>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</si>
  <si>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</si>
  <si>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</si>
  <si>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</si>
  <si>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</si>
  <si>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</si>
  <si>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</si>
  <si>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</si>
  <si>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</si>
  <si>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</si>
  <si>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</si>
  <si>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</si>
  <si>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</si>
  <si>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</si>
  <si>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</si>
  <si>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</si>
  <si>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</si>
  <si>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</si>
  <si>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</si>
  <si>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</si>
  <si>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</si>
  <si>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</si>
  <si>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</si>
  <si>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</si>
  <si>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</si>
  <si>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</si>
  <si>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</si>
  <si>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</si>
  <si>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</si>
  <si>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</si>
  <si>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</si>
  <si>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</si>
  <si>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</si>
  <si>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</si>
  <si>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</si>
  <si>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</si>
  <si>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</si>
  <si>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</si>
  <si>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</si>
  <si>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</si>
  <si>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</si>
  <si>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</si>
  <si>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</si>
  <si>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</si>
  <si>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</si>
  <si>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</si>
  <si>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</si>
  <si>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</si>
  <si>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</si>
  <si>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</si>
  <si>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</si>
  <si>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</si>
  <si>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</si>
  <si>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</si>
  <si>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</si>
  <si>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</si>
  <si>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</si>
  <si>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</si>
  <si>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</si>
  <si>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</si>
  <si>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</si>
  <si>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</si>
  <si>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</si>
  <si>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</si>
  <si>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</si>
  <si>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</si>
  <si>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</si>
  <si>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</si>
  <si>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</si>
  <si>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</si>
  <si>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</si>
  <si>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</si>
  <si>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</si>
  <si>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</si>
  <si>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</si>
  <si>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</si>
  <si>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</si>
  <si>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</si>
  <si>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</si>
  <si>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</si>
  <si>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</si>
  <si>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</si>
  <si>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</si>
  <si>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</si>
  <si>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</si>
  <si>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</si>
  <si>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</si>
  <si>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</si>
  <si>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</si>
  <si>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</si>
  <si>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</si>
  <si>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</si>
  <si>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</si>
  <si>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</si>
  <si>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</si>
  <si>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</si>
  <si>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</si>
  <si>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</si>
  <si>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</si>
  <si>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</si>
  <si>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</si>
  <si>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</si>
  <si>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</si>
  <si>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</si>
  <si>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</si>
  <si>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</si>
  <si>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</si>
  <si>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</si>
  <si>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</si>
  <si>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 xml:space="preserve">Texas </t>
  </si>
  <si>
    <t>Matt Gross</t>
  </si>
  <si>
    <t>Sr. Environmental Analyst</t>
  </si>
  <si>
    <t>972-628-1427</t>
  </si>
  <si>
    <t>matt.gross@meritenergy.com</t>
  </si>
  <si>
    <t>Gathering and Boosting Station</t>
  </si>
  <si>
    <t>Daily</t>
  </si>
  <si>
    <t>NA</t>
  </si>
  <si>
    <t>Area</t>
  </si>
  <si>
    <t>Produced Water</t>
  </si>
  <si>
    <t>Working and Breathing</t>
  </si>
  <si>
    <t>Calculated/Modeled</t>
  </si>
  <si>
    <t>Table 11.3-2, "HAP Percent of VOC Emissions," Gasoline Marketing (Stage I and Stage II), EPA Document Revised Final 1/2001.</t>
  </si>
  <si>
    <t>Manufacture Date</t>
  </si>
  <si>
    <t>brought on location</t>
  </si>
  <si>
    <t>EPA Tanks 4.09D</t>
  </si>
  <si>
    <t>TK-LO-01</t>
  </si>
  <si>
    <t>lube oil</t>
  </si>
  <si>
    <t>TK-LO-02</t>
  </si>
  <si>
    <t>TK-LO-03</t>
  </si>
  <si>
    <t>triethylene glycol</t>
  </si>
  <si>
    <t>GRI-GLYCalc</t>
  </si>
  <si>
    <t>Small Dehydrator Standards</t>
  </si>
  <si>
    <t>Saturated</t>
  </si>
  <si>
    <t>DEHY-1</t>
  </si>
  <si>
    <t>Reciprocating</t>
  </si>
  <si>
    <t>Transportation</t>
  </si>
  <si>
    <t>AGR-1</t>
  </si>
  <si>
    <t>AGR-2</t>
  </si>
  <si>
    <t>AMINECalc</t>
  </si>
  <si>
    <t>1868-AGP-000 (O &amp; G General Permit)</t>
  </si>
  <si>
    <t>1868-AGP-000 (O&amp;G General Permit)</t>
  </si>
  <si>
    <t>AP-42</t>
  </si>
  <si>
    <t>Natural gas pneumatic</t>
  </si>
  <si>
    <t>Subpart W</t>
  </si>
  <si>
    <t>Ozark</t>
  </si>
  <si>
    <t>AR</t>
  </si>
  <si>
    <t>Franklin</t>
  </si>
  <si>
    <t>Grid</t>
  </si>
  <si>
    <t>mid tank</t>
  </si>
  <si>
    <t>Low benzene concentration</t>
  </si>
  <si>
    <t>Not federal or Indian Land</t>
  </si>
  <si>
    <t>TEG-1</t>
  </si>
  <si>
    <t>Slop Oil</t>
  </si>
  <si>
    <t>pumped from engine skids</t>
  </si>
  <si>
    <t/>
  </si>
  <si>
    <t>TX</t>
  </si>
  <si>
    <t>1.25 miles south of Cecil on HWY 41</t>
  </si>
  <si>
    <t>Water-1</t>
  </si>
  <si>
    <t>Water-2</t>
  </si>
  <si>
    <t>Williams Compressor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</si>
</sst>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Environmental\~GHG\~GHG%20MRP\~2021\2021%20Reporting%20Forms\Harmony%20Subpart%20W%20Reporting%20Form_RY2021%20V3.0.xls" TargetMode="External"/><Relationship Id="rId1" Type="http://schemas.openxmlformats.org/officeDocument/2006/relationships/externalLinkPath" Target="file:///T:\Environmental\~GHG\~GHG%20MRP\~2021\2021%20Reporting%20Forms\Harmony%20Subpart%20W%20Reporting%20Form_RY2021%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missing data parameters"/>
      <sheetName val="(aa)(1) Onshore Production"/>
      <sheetName val="(aa)(2-11) Facility Overview"/>
      <sheetName val="(b) NG Pneumatic Devices"/>
      <sheetName val="(c) NG Driven Pneumatic Pumps"/>
      <sheetName val="(d) Acid Gas Removal Units"/>
      <sheetName val="(e) Dehydrators"/>
      <sheetName val="(f) Liquids Unloading"/>
      <sheetName val="(g) Wells with Fracturing"/>
      <sheetName val="(h) Wells without Fracturing"/>
      <sheetName val="(i) Blowdown Vent Stacks"/>
      <sheetName val="(j) Atmospheric Storage Tanks"/>
      <sheetName val="(k) Transmission Storage Tanks"/>
      <sheetName val="(l) Well Testing"/>
      <sheetName val="(m) Associated NG"/>
      <sheetName val="(n) Flare Stacks"/>
      <sheetName val="(o) Centrifugal Compressors"/>
      <sheetName val="(p) Reciprocating Compressors"/>
      <sheetName val="(q,r) Equipment Leaks"/>
      <sheetName val="(s) Offshore Emissions"/>
      <sheetName val="(w) EOR Injection Pumps"/>
      <sheetName val="(x) EOR Hydrocarbon Liquids"/>
      <sheetName val="(z) Combustion Equip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8">
          <cell r="X138" t="str">
            <v>Comp #1 - Rod packing</v>
          </cell>
        </row>
        <row r="139">
          <cell r="X139" t="str">
            <v>Comp #2 - Rod packing</v>
          </cell>
        </row>
        <row r="140">
          <cell r="X140" t="str">
            <v>Comp #3 - Rod packing</v>
          </cell>
        </row>
        <row r="141">
          <cell r="X141" t="str">
            <v>Comp #4 - Blowdown valve</v>
          </cell>
        </row>
        <row r="142">
          <cell r="X142" t="str">
            <v>Comp #5 - Rod packing</v>
          </cell>
          <cell r="Z142">
            <v>8</v>
          </cell>
        </row>
        <row r="143">
          <cell r="X143" t="str">
            <v>Comp #6 - Rod packing</v>
          </cell>
        </row>
        <row r="144">
          <cell r="X144" t="str">
            <v>Comp #7 - Rod packing</v>
          </cell>
        </row>
        <row r="145">
          <cell r="X145" t="str">
            <v>Comp #8 - Rod packing</v>
          </cell>
        </row>
        <row r="146">
          <cell r="X146" t="str">
            <v/>
          </cell>
        </row>
        <row r="147">
          <cell r="X147" t="str">
            <v/>
          </cell>
        </row>
        <row r="148">
          <cell r="X148" t="str">
            <v/>
          </cell>
        </row>
        <row r="149">
          <cell r="X149" t="str">
            <v/>
          </cell>
        </row>
        <row r="150">
          <cell r="X150" t="str">
            <v/>
          </cell>
        </row>
        <row r="151">
          <cell r="X151" t="str">
            <v/>
          </cell>
        </row>
        <row r="152">
          <cell r="X152" t="str">
            <v/>
          </cell>
        </row>
        <row r="153">
          <cell r="X153" t="str">
            <v/>
          </cell>
        </row>
        <row r="154">
          <cell r="X154" t="str">
            <v/>
          </cell>
        </row>
        <row r="155">
          <cell r="X155" t="str">
            <v/>
          </cell>
        </row>
        <row r="156">
          <cell r="X156" t="str">
            <v/>
          </cell>
        </row>
        <row r="157">
          <cell r="X157" t="str">
            <v/>
          </cell>
        </row>
        <row r="158">
          <cell r="X158" t="str">
            <v/>
          </cell>
        </row>
        <row r="159">
          <cell r="X159" t="str">
            <v/>
          </cell>
        </row>
        <row r="160">
          <cell r="X160" t="str">
            <v/>
          </cell>
        </row>
        <row r="161">
          <cell r="X161" t="str">
            <v/>
          </cell>
        </row>
        <row r="162">
          <cell r="X162" t="str">
            <v/>
          </cell>
        </row>
        <row r="163">
          <cell r="X163" t="str">
            <v/>
          </cell>
        </row>
        <row r="164">
          <cell r="X164" t="str">
            <v/>
          </cell>
        </row>
        <row r="165">
          <cell r="X165" t="str">
            <v/>
          </cell>
        </row>
        <row r="166">
          <cell r="X166" t="str">
            <v/>
          </cell>
        </row>
        <row r="167">
          <cell r="X167" t="str">
            <v/>
          </cell>
        </row>
        <row r="168">
          <cell r="X168" t="str">
            <v/>
          </cell>
        </row>
        <row r="169">
          <cell r="X169" t="str">
            <v/>
          </cell>
        </row>
        <row r="170">
          <cell r="X170" t="str">
            <v/>
          </cell>
        </row>
        <row r="171">
          <cell r="X171" t="str">
            <v/>
          </cell>
        </row>
        <row r="172">
          <cell r="X172" t="str">
            <v/>
          </cell>
        </row>
        <row r="173">
          <cell r="X173" t="str">
            <v/>
          </cell>
        </row>
        <row r="174">
          <cell r="X174" t="str">
            <v/>
          </cell>
        </row>
        <row r="175">
          <cell r="X175" t="str">
            <v/>
          </cell>
        </row>
        <row r="176">
          <cell r="X176" t="str">
            <v/>
          </cell>
        </row>
        <row r="177">
          <cell r="X177" t="str">
            <v/>
          </cell>
        </row>
        <row r="178">
          <cell r="X178" t="str">
            <v/>
          </cell>
        </row>
        <row r="179">
          <cell r="X179" t="str">
            <v/>
          </cell>
        </row>
        <row r="180">
          <cell r="X180" t="str">
            <v/>
          </cell>
        </row>
        <row r="181">
          <cell r="X181" t="str">
            <v/>
          </cell>
        </row>
        <row r="182">
          <cell r="X182" t="str">
            <v/>
          </cell>
        </row>
        <row r="183">
          <cell r="X183" t="str">
            <v/>
          </cell>
        </row>
        <row r="184">
          <cell r="X184" t="str">
            <v/>
          </cell>
        </row>
        <row r="185">
          <cell r="X185" t="str">
            <v/>
          </cell>
        </row>
        <row r="186">
          <cell r="X186" t="str">
            <v/>
          </cell>
        </row>
        <row r="187">
          <cell r="X187" t="str">
            <v/>
          </cell>
        </row>
        <row r="188">
          <cell r="X188" t="str">
            <v/>
          </cell>
        </row>
        <row r="189">
          <cell r="X189" t="str">
            <v/>
          </cell>
        </row>
        <row r="190">
          <cell r="X190" t="str">
            <v/>
          </cell>
        </row>
        <row r="191">
          <cell r="X191" t="str">
            <v/>
          </cell>
        </row>
        <row r="192">
          <cell r="X192" t="str">
            <v/>
          </cell>
        </row>
        <row r="193">
          <cell r="X193" t="str">
            <v/>
          </cell>
        </row>
        <row r="194">
          <cell r="X194" t="str">
            <v/>
          </cell>
        </row>
        <row r="195">
          <cell r="X195" t="str">
            <v/>
          </cell>
        </row>
        <row r="196">
          <cell r="X196" t="str">
            <v/>
          </cell>
        </row>
        <row r="197">
          <cell r="X197" t="str">
            <v/>
          </cell>
        </row>
        <row r="198">
          <cell r="X198" t="str">
            <v/>
          </cell>
        </row>
        <row r="199">
          <cell r="X199" t="str">
            <v/>
          </cell>
        </row>
        <row r="200">
          <cell r="X200" t="str">
            <v/>
          </cell>
        </row>
        <row r="201">
          <cell r="X201" t="str">
            <v/>
          </cell>
        </row>
        <row r="202">
          <cell r="X202" t="str">
            <v/>
          </cell>
        </row>
        <row r="203">
          <cell r="X203" t="str">
            <v/>
          </cell>
        </row>
        <row r="204">
          <cell r="X204" t="str">
            <v/>
          </cell>
        </row>
        <row r="205">
          <cell r="X205" t="str">
            <v/>
          </cell>
        </row>
        <row r="206">
          <cell r="X206" t="str">
            <v/>
          </cell>
        </row>
        <row r="207">
          <cell r="X207" t="str">
            <v/>
          </cell>
        </row>
        <row r="208">
          <cell r="X208" t="str">
            <v/>
          </cell>
        </row>
        <row r="209">
          <cell r="X209" t="str">
            <v/>
          </cell>
        </row>
        <row r="210">
          <cell r="X210" t="str">
            <v/>
          </cell>
        </row>
        <row r="211">
          <cell r="X211" t="str">
            <v/>
          </cell>
        </row>
        <row r="212">
          <cell r="X212" t="str">
            <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tt.gross@meritenergy.com" TargetMode="External"/><Relationship Id="rId1" Type="http://schemas.openxmlformats.org/officeDocument/2006/relationships/hyperlink" Target="mailto:matt.gross@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Mwvlpw58xIcdLOx+KB3K4izJN5HDCkChUYE6/TMIjuQ435+VlbHRTVJziGMdwWM7fM8VPpfAh54TMxPwTCBHKw==" saltValue="oeySodiFnYXiwrNuVePJg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B9" sqref="B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5"/>
    </row>
    <row r="5" spans="2:79" x14ac:dyDescent="0.3">
      <c r="B5" s="112" t="s">
        <v>14</v>
      </c>
      <c r="C5" s="113" t="str">
        <f>Facility!C21</f>
        <v>Williams Compressor Station</v>
      </c>
    </row>
    <row r="6" spans="2:79" x14ac:dyDescent="0.3">
      <c r="C6" s="10"/>
    </row>
    <row r="7" spans="2:79" ht="15.6" x14ac:dyDescent="0.3">
      <c r="B7" s="49" t="s">
        <v>582</v>
      </c>
      <c r="C7" s="10"/>
    </row>
    <row r="8" spans="2:79" x14ac:dyDescent="0.3">
      <c r="B8" s="171" t="s">
        <v>469</v>
      </c>
      <c r="C8" s="226">
        <v>1</v>
      </c>
    </row>
    <row r="9" spans="2:79" ht="43.2" x14ac:dyDescent="0.3">
      <c r="B9" s="175" t="s">
        <v>583</v>
      </c>
      <c r="C9" s="176"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941</v>
      </c>
      <c r="CA12" s="61"/>
    </row>
    <row r="13" spans="2:79" ht="28.8" x14ac:dyDescent="0.3">
      <c r="B13" s="229" t="s">
        <v>587</v>
      </c>
      <c r="C13" s="230"/>
      <c r="CA13" s="61"/>
    </row>
    <row r="14" spans="2:79" x14ac:dyDescent="0.3">
      <c r="B14" s="229" t="s">
        <v>585</v>
      </c>
      <c r="C14" s="231"/>
      <c r="CA14" s="61"/>
    </row>
    <row r="15" spans="2:79" ht="28.8" x14ac:dyDescent="0.3">
      <c r="B15" s="229" t="s">
        <v>588</v>
      </c>
      <c r="C15" s="176"/>
      <c r="CA15" s="61"/>
    </row>
    <row r="16" spans="2:79" x14ac:dyDescent="0.3">
      <c r="B16" s="232"/>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22" t="s">
        <v>597</v>
      </c>
      <c r="BM19" s="197" t="s">
        <v>524</v>
      </c>
      <c r="BN19" s="222" t="s">
        <v>598</v>
      </c>
      <c r="BO19" s="197" t="s">
        <v>524</v>
      </c>
      <c r="BP19" s="222" t="s">
        <v>599</v>
      </c>
      <c r="BQ19" s="197" t="s">
        <v>524</v>
      </c>
      <c r="BR19" s="222" t="s">
        <v>600</v>
      </c>
      <c r="BS19" s="197" t="s">
        <v>524</v>
      </c>
      <c r="BT19" s="222" t="s">
        <v>601</v>
      </c>
      <c r="BU19" s="197" t="s">
        <v>524</v>
      </c>
      <c r="BV19" s="197" t="s">
        <v>602</v>
      </c>
      <c r="BW19" s="197" t="s">
        <v>528</v>
      </c>
      <c r="BX19" s="243" t="s">
        <v>603</v>
      </c>
      <c r="BY19" s="132" t="s">
        <v>604</v>
      </c>
      <c r="BZ19" s="243" t="s">
        <v>605</v>
      </c>
      <c r="CA19" s="243" t="s">
        <v>606</v>
      </c>
      <c r="CB19" s="243" t="s">
        <v>607</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4"/>
      <c r="CA20" s="244"/>
      <c r="CB20" s="244"/>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4"/>
      <c r="CA21" s="244"/>
      <c r="CB21" s="244"/>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4"/>
      <c r="CA22" s="244"/>
      <c r="CB22" s="244"/>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4"/>
      <c r="CA23" s="244"/>
      <c r="CB23" s="244"/>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4"/>
      <c r="CA24" s="244"/>
      <c r="CB24" s="244"/>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4"/>
      <c r="CA25" s="244"/>
      <c r="CB25" s="244"/>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4"/>
      <c r="CA26" s="244"/>
      <c r="CB26" s="244"/>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4"/>
      <c r="CA27" s="244"/>
      <c r="CB27" s="244"/>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4"/>
      <c r="CA28" s="244"/>
      <c r="CB28" s="244"/>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4"/>
      <c r="CA29" s="244"/>
      <c r="CB29" s="244"/>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4"/>
      <c r="CA30" s="244"/>
      <c r="CB30" s="244"/>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4"/>
      <c r="CA31" s="244"/>
      <c r="CB31" s="244"/>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4"/>
      <c r="CA32" s="244"/>
      <c r="CB32" s="244"/>
    </row>
    <row r="33" s="45" customFormat="1" ht="15" customHeight="1" x14ac:dyDescent="0.3"/>
  </sheetData>
  <sheetProtection algorithmName="SHA-512" hashValue="jbgHywQ0VwahAwGkw8Peu+F0bqzyG0ky+NL07h1rmZLrcAVLfxboQ0uW3m/1YU+YZU7xj6RsYooSe5VrLlGkYA==" saltValue="SlvRo5ukNtx3EgH1HxX0z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0"/>
  <sheetViews>
    <sheetView workbookViewId="0">
      <selection activeCell="H29" sqref="H29"/>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Williams Compressor Station</v>
      </c>
      <c r="AK6" s="245"/>
      <c r="AL6" s="245"/>
      <c r="AM6" s="245"/>
      <c r="AN6" s="245"/>
      <c r="AO6" s="245"/>
      <c r="AP6" s="245"/>
      <c r="AQ6" s="245"/>
      <c r="AR6" s="245"/>
      <c r="AS6" s="245"/>
      <c r="AT6" s="245"/>
      <c r="AU6" s="245"/>
      <c r="AV6" s="245"/>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7" t="s">
        <v>512</v>
      </c>
      <c r="BS10" s="261" t="s">
        <v>513</v>
      </c>
      <c r="BT10" s="257" t="s">
        <v>622</v>
      </c>
      <c r="BU10" s="257" t="s">
        <v>623</v>
      </c>
      <c r="BV10" s="257" t="s">
        <v>528</v>
      </c>
      <c r="BW10" s="260" t="s">
        <v>624</v>
      </c>
    </row>
    <row r="11" spans="2:90" s="10" customFormat="1" x14ac:dyDescent="0.3">
      <c r="B11" s="262">
        <v>200709</v>
      </c>
      <c r="C11" s="263" t="s">
        <v>970</v>
      </c>
      <c r="D11" s="262" t="s">
        <v>80</v>
      </c>
      <c r="E11" s="90" t="s">
        <v>971</v>
      </c>
      <c r="F11" s="262"/>
      <c r="G11" s="262"/>
      <c r="H11" s="262">
        <v>0.02</v>
      </c>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t="s">
        <v>956</v>
      </c>
      <c r="AI11" s="262" t="s">
        <v>979</v>
      </c>
      <c r="AJ11" s="265"/>
      <c r="AK11" s="266" t="s">
        <v>941</v>
      </c>
      <c r="AL11" s="266"/>
      <c r="AM11" s="266"/>
      <c r="AN11" s="267"/>
      <c r="AO11" s="266" t="s">
        <v>941</v>
      </c>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t="s">
        <v>941</v>
      </c>
      <c r="BU11" s="262" t="s">
        <v>941</v>
      </c>
      <c r="BV11" s="262"/>
      <c r="BW11" s="262">
        <v>730</v>
      </c>
    </row>
    <row r="12" spans="2:90" s="10" customFormat="1" x14ac:dyDescent="0.3">
      <c r="B12" s="262">
        <v>200710</v>
      </c>
      <c r="C12" s="263" t="s">
        <v>970</v>
      </c>
      <c r="D12" s="262" t="s">
        <v>80</v>
      </c>
      <c r="E12" s="90" t="s">
        <v>971</v>
      </c>
      <c r="F12" s="262"/>
      <c r="G12" s="262"/>
      <c r="H12" s="262">
        <v>4.04</v>
      </c>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t="s">
        <v>956</v>
      </c>
      <c r="AI12" s="262" t="s">
        <v>979</v>
      </c>
      <c r="AJ12" s="265"/>
      <c r="AK12" s="266" t="s">
        <v>941</v>
      </c>
      <c r="AL12" s="266"/>
      <c r="AM12" s="266"/>
      <c r="AN12" s="267"/>
      <c r="AO12" s="266" t="s">
        <v>941</v>
      </c>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t="s">
        <v>941</v>
      </c>
      <c r="BU12" s="262" t="s">
        <v>941</v>
      </c>
      <c r="BV12" s="262"/>
      <c r="BW12" s="262">
        <v>730</v>
      </c>
    </row>
    <row r="13" spans="2:90" s="10" customFormat="1" x14ac:dyDescent="0.3">
      <c r="B13" s="262">
        <v>200711</v>
      </c>
      <c r="C13" s="263" t="s">
        <v>970</v>
      </c>
      <c r="D13" s="262" t="s">
        <v>80</v>
      </c>
      <c r="E13" s="90" t="s">
        <v>971</v>
      </c>
      <c r="F13" s="262"/>
      <c r="G13" s="262"/>
      <c r="H13" s="262">
        <v>4.04</v>
      </c>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t="s">
        <v>956</v>
      </c>
      <c r="AI13" s="262" t="s">
        <v>979</v>
      </c>
      <c r="AJ13" s="265"/>
      <c r="AK13" s="266" t="s">
        <v>941</v>
      </c>
      <c r="AL13" s="266"/>
      <c r="AM13" s="266"/>
      <c r="AN13" s="267"/>
      <c r="AO13" s="266" t="s">
        <v>941</v>
      </c>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t="s">
        <v>941</v>
      </c>
      <c r="BU13" s="262" t="s">
        <v>941</v>
      </c>
      <c r="BV13" s="262"/>
      <c r="BW13" s="262">
        <v>730</v>
      </c>
    </row>
    <row r="14" spans="2:90" s="10" customFormat="1" x14ac:dyDescent="0.3">
      <c r="B14" s="262"/>
      <c r="C14" s="263"/>
      <c r="D14" s="262" t="s">
        <v>80</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sheetData>
  <sheetProtection algorithmName="SHA-512" hashValue="0dQyG9Ba3ds6ChCd54+R6w6i3PHraz3Lj3slHNS2rukVFYZRpHFVkK73ydimr0p+IXnOxajsjurtiCXzMZ1Uyw==" saltValue="u4ZrabeEJM3Wa1UOXh8Ji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0">
    <cfRule type="notContainsBlanks" dxfId="64" priority="3">
      <formula>LEN(TRIM(B11))&gt;0</formula>
    </cfRule>
  </conditionalFormatting>
  <conditionalFormatting sqref="C5:C6">
    <cfRule type="cellIs" dxfId="63" priority="20" operator="equal">
      <formula>0</formula>
    </cfRule>
  </conditionalFormatting>
  <conditionalFormatting sqref="C11:BW20">
    <cfRule type="expression" dxfId="62" priority="18">
      <formula>NOT($B11="")</formula>
    </cfRule>
  </conditionalFormatting>
  <conditionalFormatting sqref="D11:D20">
    <cfRule type="expression" dxfId="61" priority="17">
      <formula>NOT($C11="Other (Specify)")</formula>
    </cfRule>
  </conditionalFormatting>
  <conditionalFormatting sqref="F11:F20">
    <cfRule type="expression" dxfId="60" priority="16">
      <formula>NOT($E11="Other (specify)")</formula>
    </cfRule>
  </conditionalFormatting>
  <conditionalFormatting sqref="AI11:AI20">
    <cfRule type="expression" dxfId="59" priority="15">
      <formula>NOT(OR($AH11="Calculated/Modeled"))</formula>
    </cfRule>
  </conditionalFormatting>
  <conditionalFormatting sqref="AJ11:AJ20">
    <cfRule type="expression" dxfId="58" priority="14">
      <formula>NOT($AH11="Measured")</formula>
    </cfRule>
  </conditionalFormatting>
  <conditionalFormatting sqref="AL11:AL20 AN11:AN20">
    <cfRule type="expression" dxfId="57" priority="13">
      <formula>NOT($AK11="Yes")</formula>
    </cfRule>
  </conditionalFormatting>
  <conditionalFormatting sqref="AM11:AM20">
    <cfRule type="expression" dxfId="56" priority="9">
      <formula>NOT($AL11="Other")</formula>
    </cfRule>
  </conditionalFormatting>
  <conditionalFormatting sqref="AP11:AP20 AR11:AR20">
    <cfRule type="expression" dxfId="55" priority="10">
      <formula>NOT($AO11="Yes")</formula>
    </cfRule>
  </conditionalFormatting>
  <conditionalFormatting sqref="AQ11:AQ20">
    <cfRule type="expression" dxfId="54" priority="8">
      <formula>NOT($AP11="Other")</formula>
    </cfRule>
  </conditionalFormatting>
  <conditionalFormatting sqref="BV11:BV20">
    <cfRule type="expression" dxfId="53" priority="11">
      <formula>NOT($BU11="Yes")</formula>
    </cfRule>
  </conditionalFormatting>
  <dataValidations count="6">
    <dataValidation type="list" allowBlank="1" showInputMessage="1" showErrorMessage="1" sqref="C11:C20" xr:uid="{23AEEE38-16EB-4B4A-A092-85F51B73C6F7}">
      <formula1>"Wet seal centrifugal, Dry seal centrifugal, Reciprocating, Rotary screw, Rotary vane, Scroll, Diaphragm, Other (Specify)"</formula1>
    </dataValidation>
    <dataValidation type="list" allowBlank="1" showInputMessage="1" showErrorMessage="1" sqref="AK11:AK20 AO11:AO20 BT11:BU20" xr:uid="{AFA2037F-4482-4C1F-830F-57BB34626FB9}">
      <formula1>"Yes, No"</formula1>
    </dataValidation>
    <dataValidation type="list" allowBlank="1" showInputMessage="1" showErrorMessage="1" sqref="AH11:AH20" xr:uid="{6A5903C9-0755-46F0-B9F9-55DB8E57F221}">
      <formula1>"Calculated/Modeled, Measured"</formula1>
    </dataValidation>
    <dataValidation type="list" allowBlank="1" showInputMessage="1" showErrorMessage="1" sqref="E11:E20" xr:uid="{FF85CEFB-381D-4D15-BF0C-92A88E1867D9}">
      <formula1>"Transportation, Vapor Recovery, Refrigeration, Other (specify)"</formula1>
    </dataValidation>
    <dataValidation type="list" allowBlank="1" showInputMessage="1" showErrorMessage="1" sqref="AP11:AP20 AL11:AM20" xr:uid="{DFF85602-8BEE-4C77-89AE-10529A9F372A}">
      <formula1>"Wet seal degassing vent, Rod packing vent, Blowdown vent, Isolation valve leakage, Other"</formula1>
    </dataValidation>
    <dataValidation type="list" allowBlank="1" showInputMessage="1" showErrorMessage="1" sqref="AN11:AN20"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2" t="s">
        <v>369</v>
      </c>
      <c r="C4" s="113" t="str">
        <f>Facility!C4</f>
        <v>Merit Energy Company</v>
      </c>
    </row>
    <row r="5" spans="2:91" x14ac:dyDescent="0.3">
      <c r="B5" s="112" t="s">
        <v>14</v>
      </c>
      <c r="C5" s="113" t="str">
        <f>Facility!C21</f>
        <v>Williams Compressor Station</v>
      </c>
    </row>
    <row r="6" spans="2:91" x14ac:dyDescent="0.3">
      <c r="BL6" s="271"/>
    </row>
    <row r="7" spans="2:91" ht="15.6" x14ac:dyDescent="0.3">
      <c r="B7" s="49" t="s">
        <v>627</v>
      </c>
      <c r="D7" s="103" t="s">
        <v>628</v>
      </c>
      <c r="BL7" s="272"/>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2" t="s">
        <v>631</v>
      </c>
      <c r="AE9" s="194" t="s">
        <v>632</v>
      </c>
      <c r="AF9" s="198" t="s">
        <v>633</v>
      </c>
      <c r="AG9" s="283"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8"/>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8"/>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8"/>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8"/>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8"/>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8"/>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8"/>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8"/>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8"/>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8"/>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8"/>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8"/>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8"/>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e+ccITZRTxC82CcU29ld/bAPkfhdxfOD2Vxh7H4GvaqqhjfmRraywAvSafRFYs4gASKl8KVWLqxXpFMmmk6YKA==" saltValue="+4y7EAozHgbCD+Y3ydnGZ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H9" sqref="H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Williams Compressor Station</v>
      </c>
    </row>
    <row r="7" spans="2:66" x14ac:dyDescent="0.3">
      <c r="B7" s="114"/>
      <c r="C7" s="114"/>
    </row>
    <row r="8" spans="2:66" ht="15.6" x14ac:dyDescent="0.3">
      <c r="B8" s="49" t="s">
        <v>468</v>
      </c>
      <c r="C8" s="114"/>
    </row>
    <row r="9" spans="2:66" ht="28.8" x14ac:dyDescent="0.3">
      <c r="B9" s="175" t="s">
        <v>665</v>
      </c>
      <c r="C9" s="176">
        <v>0</v>
      </c>
    </row>
    <row r="10" spans="2:66" x14ac:dyDescent="0.3">
      <c r="B10" s="150"/>
      <c r="C10" s="225"/>
      <c r="D10" s="286"/>
    </row>
    <row r="11" spans="2:66" ht="15.6" x14ac:dyDescent="0.3">
      <c r="B11" s="49" t="s">
        <v>666</v>
      </c>
      <c r="C11" s="287"/>
      <c r="D11" s="151" t="s">
        <v>472</v>
      </c>
      <c r="AH11" s="160"/>
    </row>
    <row r="12" spans="2:66" x14ac:dyDescent="0.3">
      <c r="B12" s="158"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1EXNeXcSsyRzUWnIyNP7G2n7LEjFKdj2CBcQZaveher6Fy/ph/WKbWzszLStr3KOTpBmON0/lrCrrvh25p2WVA==" saltValue="bnhLqSdv4M/qTzm+pUE3/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U1" workbookViewId="0">
      <selection activeCell="AG37" sqref="AG3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Williams Compressor Station</v>
      </c>
    </row>
    <row r="7" spans="2:67" x14ac:dyDescent="0.3">
      <c r="B7" s="114"/>
      <c r="C7" s="114"/>
    </row>
    <row r="8" spans="2:67" ht="15.6" x14ac:dyDescent="0.3">
      <c r="B8" s="49" t="s">
        <v>674</v>
      </c>
      <c r="AH8" s="160"/>
    </row>
    <row r="9" spans="2:67" x14ac:dyDescent="0.3">
      <c r="B9" s="158"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ht="43.2" x14ac:dyDescent="0.3">
      <c r="B11" s="223" t="s">
        <v>972</v>
      </c>
      <c r="C11" s="162">
        <v>0.01</v>
      </c>
      <c r="D11" s="162">
        <v>4399.26</v>
      </c>
      <c r="E11" s="162">
        <v>0</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t="s">
        <v>956</v>
      </c>
      <c r="AE11" s="162" t="s">
        <v>974</v>
      </c>
      <c r="AF11" s="162"/>
      <c r="AG11" s="162" t="s">
        <v>941</v>
      </c>
      <c r="AH11" s="162"/>
      <c r="AI11" s="162" t="s">
        <v>941</v>
      </c>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t="s">
        <v>897</v>
      </c>
      <c r="BM11" s="162" t="s">
        <v>941</v>
      </c>
      <c r="BN11" s="162" t="s">
        <v>897</v>
      </c>
      <c r="BO11" s="162" t="s">
        <v>975</v>
      </c>
    </row>
    <row r="12" spans="2:67" s="10" customFormat="1" ht="43.2" x14ac:dyDescent="0.3">
      <c r="B12" s="223" t="s">
        <v>973</v>
      </c>
      <c r="C12" s="162">
        <v>0.01</v>
      </c>
      <c r="D12" s="162">
        <v>4411.87</v>
      </c>
      <c r="E12" s="162">
        <v>0</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t="s">
        <v>956</v>
      </c>
      <c r="AE12" s="162" t="s">
        <v>974</v>
      </c>
      <c r="AF12" s="162"/>
      <c r="AG12" s="162" t="s">
        <v>941</v>
      </c>
      <c r="AH12" s="162"/>
      <c r="AI12" s="162" t="s">
        <v>941</v>
      </c>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t="s">
        <v>897</v>
      </c>
      <c r="BM12" s="162" t="s">
        <v>941</v>
      </c>
      <c r="BN12" s="162" t="s">
        <v>897</v>
      </c>
      <c r="BO12" s="162" t="s">
        <v>975</v>
      </c>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IAay1fn/RVQbzg75tM2+Pz7n72MWjKifrvT7zvBobK3T9uAjcNIT+tXWN5fc3rTwcWG7eFE3HdNOMQaqClifsQ==" saltValue="w1I4AGyhvj7HvJBUdIkoP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34" workbookViewId="0">
      <selection activeCell="E19" sqref="E19"/>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Williams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6"/>
      <c r="F13" s="45"/>
      <c r="G13" s="45"/>
      <c r="H13" s="45"/>
      <c r="I13" s="45"/>
    </row>
    <row r="14" spans="2:9" x14ac:dyDescent="0.3">
      <c r="B14" s="297" t="s">
        <v>689</v>
      </c>
      <c r="C14" s="298">
        <v>8</v>
      </c>
      <c r="D14" s="298" t="s">
        <v>941</v>
      </c>
      <c r="E14" s="45"/>
      <c r="F14" s="45"/>
      <c r="G14" s="45"/>
      <c r="H14" s="45"/>
      <c r="I14" s="45"/>
    </row>
    <row r="15" spans="2:9" x14ac:dyDescent="0.3">
      <c r="B15" s="297" t="s">
        <v>690</v>
      </c>
      <c r="C15" s="298">
        <v>9</v>
      </c>
      <c r="D15" s="298" t="s">
        <v>941</v>
      </c>
      <c r="E15" s="45"/>
      <c r="F15" s="45"/>
      <c r="G15" s="45"/>
      <c r="H15" s="45"/>
      <c r="I15" s="45"/>
    </row>
    <row r="16" spans="2:9" x14ac:dyDescent="0.3">
      <c r="B16" s="297" t="s">
        <v>691</v>
      </c>
      <c r="C16" s="298">
        <v>2</v>
      </c>
      <c r="D16" s="298" t="s">
        <v>941</v>
      </c>
      <c r="E16" s="45"/>
      <c r="F16" s="45"/>
      <c r="G16" s="45"/>
      <c r="H16" s="45"/>
      <c r="I16" s="45"/>
    </row>
    <row r="17" spans="2:9" ht="28.8" x14ac:dyDescent="0.3">
      <c r="B17" s="297" t="s">
        <v>692</v>
      </c>
      <c r="C17" s="298">
        <v>0</v>
      </c>
      <c r="D17" s="298" t="s">
        <v>941</v>
      </c>
      <c r="E17" s="45"/>
      <c r="F17" s="45"/>
      <c r="G17" s="45"/>
      <c r="H17" s="45"/>
      <c r="I17" s="45"/>
    </row>
    <row r="18" spans="2:9" ht="28.8" x14ac:dyDescent="0.3">
      <c r="B18" s="297" t="s">
        <v>693</v>
      </c>
      <c r="C18" s="298">
        <v>0</v>
      </c>
      <c r="D18" s="298" t="s">
        <v>941</v>
      </c>
      <c r="E18" s="45"/>
      <c r="F18" s="45"/>
      <c r="G18" s="45"/>
      <c r="H18" s="45"/>
      <c r="I18" s="45"/>
    </row>
    <row r="19" spans="2:9" ht="28.8" x14ac:dyDescent="0.3">
      <c r="B19" s="297" t="s">
        <v>694</v>
      </c>
      <c r="C19" s="298">
        <v>4</v>
      </c>
      <c r="D19" s="298" t="s">
        <v>941</v>
      </c>
      <c r="E19" s="45"/>
      <c r="F19" s="45"/>
      <c r="G19" s="45"/>
      <c r="H19" s="45"/>
      <c r="I19" s="45"/>
    </row>
    <row r="20" spans="2:9" ht="28.8" x14ac:dyDescent="0.3">
      <c r="B20" s="297" t="s">
        <v>695</v>
      </c>
      <c r="C20" s="298">
        <v>0</v>
      </c>
      <c r="D20" s="298" t="s">
        <v>941</v>
      </c>
      <c r="E20" s="45"/>
      <c r="F20" s="45"/>
      <c r="G20" s="45"/>
      <c r="H20" s="45"/>
      <c r="I20" s="45"/>
    </row>
    <row r="21" spans="2:9" ht="28.8" x14ac:dyDescent="0.3">
      <c r="B21" s="297" t="s">
        <v>696</v>
      </c>
      <c r="C21" s="298">
        <v>2</v>
      </c>
      <c r="D21" s="298" t="s">
        <v>941</v>
      </c>
      <c r="E21" s="45"/>
      <c r="F21" s="45"/>
      <c r="G21" s="45"/>
      <c r="H21" s="45"/>
      <c r="I21" s="45"/>
    </row>
    <row r="22" spans="2:9" ht="28.8" x14ac:dyDescent="0.3">
      <c r="B22" s="297" t="s">
        <v>697</v>
      </c>
      <c r="C22" s="298">
        <v>0</v>
      </c>
      <c r="D22" s="298" t="s">
        <v>941</v>
      </c>
      <c r="E22" s="45"/>
      <c r="F22" s="45"/>
      <c r="G22" s="45"/>
      <c r="H22" s="45"/>
      <c r="I22" s="45"/>
    </row>
    <row r="23" spans="2:9" s="45" customFormat="1" x14ac:dyDescent="0.3"/>
    <row r="24" spans="2:9" s="45" customFormat="1" x14ac:dyDescent="0.3">
      <c r="D24" s="299" t="s">
        <v>698</v>
      </c>
    </row>
    <row r="25" spans="2:9" x14ac:dyDescent="0.3">
      <c r="B25" s="300" t="s">
        <v>699</v>
      </c>
      <c r="C25" s="298" t="s">
        <v>941</v>
      </c>
      <c r="D25" s="298"/>
      <c r="E25" s="45"/>
      <c r="F25" s="45"/>
      <c r="G25" s="45"/>
      <c r="H25" s="45"/>
      <c r="I25" s="45"/>
    </row>
    <row r="26" spans="2:9" x14ac:dyDescent="0.3">
      <c r="B26" s="300" t="s">
        <v>700</v>
      </c>
      <c r="C26" s="298" t="s">
        <v>941</v>
      </c>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t="s">
        <v>776</v>
      </c>
      <c r="D30" s="77"/>
      <c r="E30" s="45"/>
      <c r="F30" s="45"/>
      <c r="G30" s="45"/>
      <c r="H30" s="45"/>
      <c r="I30" s="45"/>
    </row>
    <row r="31" spans="2:9" ht="28.8" x14ac:dyDescent="0.3">
      <c r="B31" s="297" t="s">
        <v>704</v>
      </c>
      <c r="C31" s="301" t="s">
        <v>776</v>
      </c>
      <c r="D31" s="77"/>
      <c r="E31" s="45"/>
      <c r="F31" s="45"/>
      <c r="G31" s="45"/>
      <c r="H31" s="45"/>
      <c r="I31" s="45"/>
    </row>
    <row r="32" spans="2:9" ht="43.2" x14ac:dyDescent="0.3">
      <c r="B32" s="297" t="s">
        <v>705</v>
      </c>
      <c r="C32" s="301" t="s">
        <v>785</v>
      </c>
      <c r="D32" s="80"/>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t="s">
        <v>941</v>
      </c>
      <c r="D36" s="10"/>
      <c r="E36" s="45"/>
      <c r="F36" s="45"/>
      <c r="G36" s="45"/>
      <c r="H36" s="45"/>
      <c r="I36" s="45"/>
    </row>
    <row r="37" spans="2:9" ht="28.8" x14ac:dyDescent="0.3">
      <c r="B37" s="303" t="s">
        <v>872</v>
      </c>
      <c r="C37" s="304" t="s">
        <v>941</v>
      </c>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t="s">
        <v>941</v>
      </c>
      <c r="D42" s="298"/>
      <c r="E42" s="298"/>
      <c r="F42" s="298"/>
      <c r="G42" s="298"/>
      <c r="H42" s="298"/>
      <c r="I42" s="298"/>
    </row>
    <row r="43" spans="2:9" x14ac:dyDescent="0.3">
      <c r="B43" s="303" t="s">
        <v>722</v>
      </c>
      <c r="C43" s="294" t="s">
        <v>941</v>
      </c>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11"/>
      <c r="G80" s="311"/>
      <c r="H80" s="311"/>
      <c r="I80" s="311"/>
      <c r="J80" s="311"/>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Ja4Ilf4Mf2wxoJAsXYlzC529KIVy2vkiyB1hDpcU05FmWv9rdV/xrmrxJDdMp9yoWcClNoBQFTNaiTKaFV1tBQ==" saltValue="bH4g9UjpmF35FD3MijzB3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31" sqref="C31"/>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Williams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t="str">
        <f>IF(ICR_ID="","",ICR_ID)</f>
        <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301" t="s">
        <v>976</v>
      </c>
      <c r="D11" s="45"/>
      <c r="E11" s="45"/>
      <c r="F11" s="45"/>
      <c r="G11" s="45"/>
      <c r="H11" s="45"/>
      <c r="I11" s="45"/>
    </row>
    <row r="12" spans="2:9" ht="31.5" customHeight="1" x14ac:dyDescent="0.3">
      <c r="B12" s="303" t="s">
        <v>744</v>
      </c>
      <c r="C12" s="294" t="s">
        <v>941</v>
      </c>
      <c r="D12" s="45"/>
      <c r="E12" s="45"/>
      <c r="F12" s="45"/>
      <c r="G12" s="45"/>
      <c r="H12" s="45"/>
      <c r="I12" s="45"/>
    </row>
    <row r="13" spans="2:9" ht="31.5" customHeight="1" x14ac:dyDescent="0.3">
      <c r="B13" s="303" t="s">
        <v>745</v>
      </c>
      <c r="C13" s="294" t="s">
        <v>941</v>
      </c>
      <c r="D13" s="45"/>
      <c r="E13" s="45"/>
      <c r="F13" s="45"/>
      <c r="G13" s="45"/>
      <c r="H13" s="45"/>
      <c r="I13" s="45"/>
    </row>
    <row r="14" spans="2:9" ht="31.5" customHeight="1" x14ac:dyDescent="0.3">
      <c r="B14" s="303" t="s">
        <v>746</v>
      </c>
      <c r="C14" s="294" t="s">
        <v>941</v>
      </c>
      <c r="D14" s="45"/>
      <c r="E14" s="45"/>
      <c r="F14" s="45"/>
      <c r="G14" s="45"/>
      <c r="H14" s="45"/>
      <c r="I14" s="45"/>
    </row>
    <row r="15" spans="2:9" ht="31.5" customHeight="1" x14ac:dyDescent="0.3">
      <c r="B15" s="303" t="s">
        <v>747</v>
      </c>
      <c r="C15" s="294" t="s">
        <v>941</v>
      </c>
      <c r="D15" s="45"/>
      <c r="E15" s="45"/>
      <c r="F15" s="45"/>
      <c r="G15" s="45"/>
      <c r="H15" s="45"/>
      <c r="I15" s="45"/>
    </row>
    <row r="16" spans="2:9" ht="31.5" customHeight="1" x14ac:dyDescent="0.3">
      <c r="B16" s="303" t="s">
        <v>748</v>
      </c>
      <c r="C16" s="294" t="s">
        <v>941</v>
      </c>
      <c r="D16" s="45"/>
      <c r="E16" s="45"/>
      <c r="F16" s="45"/>
      <c r="G16" s="45"/>
      <c r="H16" s="45"/>
      <c r="I16" s="45"/>
    </row>
    <row r="17" spans="2:32" ht="28.8" x14ac:dyDescent="0.3">
      <c r="B17" s="105" t="s">
        <v>749</v>
      </c>
      <c r="C17" s="294" t="s">
        <v>941</v>
      </c>
      <c r="D17" s="45"/>
      <c r="E17" s="45"/>
      <c r="F17" s="45"/>
      <c r="G17" s="45"/>
      <c r="H17" s="45"/>
      <c r="I17" s="45"/>
    </row>
    <row r="18" spans="2:32" x14ac:dyDescent="0.3">
      <c r="B18" s="109" t="s">
        <v>750</v>
      </c>
      <c r="C18" s="244"/>
      <c r="D18" s="45"/>
      <c r="E18" s="45"/>
      <c r="F18" s="45"/>
      <c r="G18" s="45"/>
      <c r="H18" s="45"/>
      <c r="I18" s="45"/>
    </row>
    <row r="19" spans="2:32" ht="57.6" x14ac:dyDescent="0.3">
      <c r="B19" s="105" t="s">
        <v>751</v>
      </c>
      <c r="C19" s="301" t="s">
        <v>796</v>
      </c>
      <c r="D19" s="74"/>
      <c r="E19" s="45"/>
      <c r="F19" s="45"/>
      <c r="G19" s="45"/>
      <c r="H19" s="45"/>
      <c r="I19" s="45"/>
    </row>
    <row r="20" spans="2:32" ht="28.8" x14ac:dyDescent="0.3">
      <c r="B20" s="105" t="s">
        <v>752</v>
      </c>
      <c r="C20" s="316" t="s">
        <v>753</v>
      </c>
      <c r="D20" s="316" t="s">
        <v>754</v>
      </c>
      <c r="E20" s="316" t="s">
        <v>755</v>
      </c>
      <c r="F20" s="316" t="s">
        <v>756</v>
      </c>
      <c r="G20" s="316" t="s">
        <v>757</v>
      </c>
      <c r="H20" s="316" t="s">
        <v>758</v>
      </c>
      <c r="I20" s="45"/>
    </row>
    <row r="21" spans="2:32" x14ac:dyDescent="0.3">
      <c r="B21" s="109" t="s">
        <v>759</v>
      </c>
      <c r="C21" s="80"/>
      <c r="D21" s="80"/>
      <c r="E21" s="80"/>
      <c r="F21" s="80"/>
      <c r="G21" s="80"/>
      <c r="H21" s="80"/>
      <c r="I21" s="45"/>
    </row>
    <row r="22" spans="2:32" x14ac:dyDescent="0.3">
      <c r="B22" s="109" t="s">
        <v>760</v>
      </c>
      <c r="C22" s="80"/>
      <c r="D22" s="80"/>
      <c r="E22" s="80"/>
      <c r="F22" s="80"/>
      <c r="G22" s="80"/>
      <c r="H22" s="80"/>
      <c r="I22" s="45"/>
    </row>
    <row r="23" spans="2:32" x14ac:dyDescent="0.3">
      <c r="B23" s="109" t="s">
        <v>761</v>
      </c>
      <c r="C23" s="77"/>
      <c r="D23" s="77"/>
      <c r="E23" s="77"/>
      <c r="F23" s="77"/>
      <c r="G23" s="77"/>
      <c r="H23" s="77"/>
      <c r="I23" s="45"/>
    </row>
    <row r="24" spans="2:32" ht="43.2" x14ac:dyDescent="0.3">
      <c r="B24" s="86" t="s">
        <v>762</v>
      </c>
      <c r="C24" s="108" t="s">
        <v>941</v>
      </c>
      <c r="D24" s="179"/>
      <c r="E24" s="179"/>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3"/>
      <c r="D31" s="182"/>
      <c r="E31" s="45"/>
      <c r="F31" s="317"/>
      <c r="G31" s="317"/>
      <c r="H31" s="45"/>
      <c r="I31" s="45"/>
    </row>
    <row r="32" spans="2:32" x14ac:dyDescent="0.3">
      <c r="B32" s="158"/>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5" t="s">
        <v>774</v>
      </c>
      <c r="C34" s="326">
        <v>0</v>
      </c>
      <c r="D34" s="327">
        <v>0</v>
      </c>
      <c r="E34" s="327">
        <v>0</v>
      </c>
      <c r="F34" s="327">
        <v>0</v>
      </c>
      <c r="G34" s="327">
        <v>0</v>
      </c>
      <c r="H34" s="327">
        <v>0</v>
      </c>
      <c r="I34" s="327">
        <v>0</v>
      </c>
      <c r="J34" s="327">
        <v>0</v>
      </c>
      <c r="K34" s="327">
        <v>0</v>
      </c>
      <c r="L34" s="327">
        <v>0</v>
      </c>
      <c r="M34" s="327">
        <v>0</v>
      </c>
      <c r="N34" s="327">
        <v>0</v>
      </c>
      <c r="O34" s="327">
        <v>0</v>
      </c>
      <c r="P34" s="327">
        <v>0</v>
      </c>
      <c r="Q34" s="327">
        <v>0</v>
      </c>
      <c r="R34" s="327">
        <v>0</v>
      </c>
      <c r="S34" s="327">
        <v>0</v>
      </c>
      <c r="T34" s="327">
        <v>0</v>
      </c>
      <c r="U34" s="327">
        <v>0</v>
      </c>
      <c r="V34" s="327">
        <v>0</v>
      </c>
      <c r="W34" s="327">
        <v>0</v>
      </c>
      <c r="X34" s="327">
        <v>0</v>
      </c>
      <c r="Y34" s="327">
        <v>0</v>
      </c>
      <c r="Z34" s="327">
        <v>0</v>
      </c>
      <c r="AA34" s="327">
        <v>0</v>
      </c>
      <c r="AB34" s="327">
        <v>0</v>
      </c>
      <c r="AC34" s="106">
        <v>0</v>
      </c>
      <c r="AD34" s="106" t="s">
        <v>869</v>
      </c>
      <c r="AE34" s="162" t="s">
        <v>977</v>
      </c>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t0dR3NFqI1fVgM7XLrVAL1grzG6RII4C33rIzoMp3Xtb8BFHXOFhUgryTcxHFlo0ENJktb6b1wjhtpP+RIwnYw==" saltValue="mU44zB2NK1bpQ5tQm5sMp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t="e">
        <f>'Control Devices'!#REF!</f>
        <v>#REF!</v>
      </c>
      <c r="B3" s="328" t="e">
        <f t="shared" si="0"/>
        <v>#REF!</v>
      </c>
    </row>
    <row r="4" spans="1:3" x14ac:dyDescent="0.3">
      <c r="A4" s="328" t="e">
        <f>'Control Devices'!#REF!</f>
        <v>#REF!</v>
      </c>
      <c r="B4" s="328" t="e">
        <f t="shared" si="0"/>
        <v>#REF!</v>
      </c>
    </row>
    <row r="5" spans="1:3" x14ac:dyDescent="0.3">
      <c r="A5" s="328">
        <f>'Control Devices'!B12</f>
        <v>0</v>
      </c>
      <c r="B5" s="328" t="str">
        <f t="shared" si="0"/>
        <v/>
      </c>
    </row>
    <row r="6" spans="1:3" x14ac:dyDescent="0.3">
      <c r="A6" s="328">
        <f>'Control Devices'!B13</f>
        <v>0</v>
      </c>
      <c r="B6" s="328" t="str">
        <f t="shared" si="0"/>
        <v/>
      </c>
    </row>
    <row r="7" spans="1:3" x14ac:dyDescent="0.3">
      <c r="A7" s="328">
        <f>'Control Devices'!B14</f>
        <v>0</v>
      </c>
      <c r="B7" s="328" t="str">
        <f t="shared" si="0"/>
        <v/>
      </c>
    </row>
    <row r="8" spans="1:3" x14ac:dyDescent="0.3">
      <c r="A8" s="328">
        <f>'Control Devices'!B15</f>
        <v>0</v>
      </c>
      <c r="B8" s="328" t="str">
        <f t="shared" si="0"/>
        <v/>
      </c>
    </row>
    <row r="9" spans="1:3" x14ac:dyDescent="0.3">
      <c r="A9" s="328">
        <f>'Control Devices'!B16</f>
        <v>0</v>
      </c>
      <c r="B9" s="328" t="str">
        <f t="shared" si="0"/>
        <v/>
      </c>
    </row>
    <row r="10" spans="1:3" x14ac:dyDescent="0.3">
      <c r="A10" s="328">
        <f>'Control Devices'!B17</f>
        <v>0</v>
      </c>
      <c r="B10" s="328" t="str">
        <f t="shared" si="0"/>
        <v/>
      </c>
    </row>
    <row r="11" spans="1:3" x14ac:dyDescent="0.3">
      <c r="A11" s="328">
        <f>'Control Devices'!B18</f>
        <v>0</v>
      </c>
      <c r="B11" s="328" t="str">
        <f t="shared" si="0"/>
        <v/>
      </c>
    </row>
    <row r="12" spans="1:3" x14ac:dyDescent="0.3">
      <c r="A12" s="328">
        <f>'Control Devices'!B19</f>
        <v>0</v>
      </c>
      <c r="B12" s="328" t="str">
        <f t="shared" si="0"/>
        <v/>
      </c>
    </row>
    <row r="13" spans="1:3" x14ac:dyDescent="0.3">
      <c r="A13" s="328">
        <f>'Control Devices'!B20</f>
        <v>0</v>
      </c>
      <c r="B13" s="328" t="str">
        <f t="shared" si="0"/>
        <v/>
      </c>
    </row>
    <row r="14" spans="1:3" x14ac:dyDescent="0.3">
      <c r="A14" s="328">
        <f>'Control Devices'!B21</f>
        <v>0</v>
      </c>
      <c r="B14" s="328" t="str">
        <f t="shared" si="0"/>
        <v/>
      </c>
    </row>
    <row r="15" spans="1:3" x14ac:dyDescent="0.3">
      <c r="A15" s="328">
        <f>'Control Devices'!B22</f>
        <v>0</v>
      </c>
      <c r="B15" s="328" t="str">
        <f t="shared" si="0"/>
        <v/>
      </c>
    </row>
    <row r="16" spans="1:3" x14ac:dyDescent="0.3">
      <c r="A16" s="328">
        <f>'Control Devices'!B23</f>
        <v>0</v>
      </c>
      <c r="B16" s="328" t="str">
        <f t="shared" si="0"/>
        <v/>
      </c>
    </row>
    <row r="17" spans="1:2" x14ac:dyDescent="0.3">
      <c r="A17" s="328">
        <f>'Control Devices'!B24</f>
        <v>0</v>
      </c>
      <c r="B17" s="328" t="str">
        <f t="shared" si="0"/>
        <v/>
      </c>
    </row>
    <row r="18" spans="1:2" x14ac:dyDescent="0.3">
      <c r="A18" s="328">
        <f>'Control Devices'!B25</f>
        <v>0</v>
      </c>
      <c r="B18" s="328" t="str">
        <f t="shared" si="0"/>
        <v/>
      </c>
    </row>
    <row r="19" spans="1:2" x14ac:dyDescent="0.3">
      <c r="A19" s="328">
        <f>'Control Devices'!B52</f>
        <v>0</v>
      </c>
      <c r="B19" s="328" t="str">
        <f t="shared" si="0"/>
        <v/>
      </c>
    </row>
    <row r="20" spans="1:2" x14ac:dyDescent="0.3">
      <c r="A20" s="328">
        <f>'Control Devices'!B53</f>
        <v>0</v>
      </c>
      <c r="B20" s="328" t="str">
        <f t="shared" si="0"/>
        <v/>
      </c>
    </row>
    <row r="21" spans="1:2" x14ac:dyDescent="0.3">
      <c r="A21" s="328">
        <f>'Control Devices'!B54</f>
        <v>0</v>
      </c>
      <c r="B21" s="328" t="str">
        <f t="shared" si="0"/>
        <v/>
      </c>
    </row>
    <row r="22" spans="1:2" x14ac:dyDescent="0.3">
      <c r="A22" s="328">
        <f>'Control Devices'!B55</f>
        <v>0</v>
      </c>
      <c r="B22" s="328" t="str">
        <f t="shared" si="0"/>
        <v/>
      </c>
    </row>
    <row r="23" spans="1:2" x14ac:dyDescent="0.3">
      <c r="A23" s="328">
        <f>'Control Devices'!B56</f>
        <v>0</v>
      </c>
      <c r="B23" s="328" t="str">
        <f t="shared" si="0"/>
        <v/>
      </c>
    </row>
    <row r="24" spans="1:2" x14ac:dyDescent="0.3">
      <c r="A24" s="328">
        <f>'Control Devices'!B57</f>
        <v>0</v>
      </c>
      <c r="B24" s="328" t="str">
        <f t="shared" si="0"/>
        <v/>
      </c>
    </row>
    <row r="25" spans="1:2" x14ac:dyDescent="0.3">
      <c r="A25" s="328">
        <f>'Control Devices'!B58</f>
        <v>0</v>
      </c>
      <c r="B25" s="328" t="str">
        <f t="shared" si="0"/>
        <v/>
      </c>
    </row>
    <row r="26" spans="1:2" x14ac:dyDescent="0.3">
      <c r="A26" s="328">
        <f>'Control Devices'!B59</f>
        <v>0</v>
      </c>
      <c r="B26" s="328" t="str">
        <f t="shared" si="0"/>
        <v/>
      </c>
    </row>
    <row r="27" spans="1:2" x14ac:dyDescent="0.3">
      <c r="A27" s="328">
        <f>'Control Devices'!B60</f>
        <v>0</v>
      </c>
      <c r="B27" s="328" t="str">
        <f t="shared" si="0"/>
        <v/>
      </c>
    </row>
    <row r="28" spans="1:2" x14ac:dyDescent="0.3">
      <c r="A28" s="328">
        <f>'Control Devices'!B61</f>
        <v>0</v>
      </c>
      <c r="B28" s="328" t="str">
        <f t="shared" si="0"/>
        <v/>
      </c>
    </row>
    <row r="29" spans="1:2" x14ac:dyDescent="0.3">
      <c r="A29" s="328">
        <f>'Control Devices'!B62</f>
        <v>0</v>
      </c>
      <c r="B29" s="328" t="str">
        <f t="shared" si="0"/>
        <v/>
      </c>
    </row>
    <row r="30" spans="1:2" x14ac:dyDescent="0.3">
      <c r="A30" s="328">
        <f>'Control Devices'!B63</f>
        <v>0</v>
      </c>
      <c r="B30" s="328" t="str">
        <f t="shared" si="0"/>
        <v/>
      </c>
    </row>
    <row r="31" spans="1:2" x14ac:dyDescent="0.3">
      <c r="A31" s="328">
        <f>'Control Devices'!B64</f>
        <v>0</v>
      </c>
      <c r="B31" s="328" t="str">
        <f t="shared" si="0"/>
        <v/>
      </c>
    </row>
    <row r="32" spans="1:2" x14ac:dyDescent="0.3">
      <c r="A32" s="328">
        <f>'Control Devices'!B65</f>
        <v>0</v>
      </c>
      <c r="B32" s="328" t="str">
        <f t="shared" si="0"/>
        <v/>
      </c>
    </row>
    <row r="33" spans="1:2" x14ac:dyDescent="0.3">
      <c r="A33" s="328">
        <f>'Control Devices'!B66</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1ODFswZhQcWH46f0QXu3rUUSqch3+x2CGv0d/bITDBhR2BjKquyYdkTDPCLsiEU8Vw3o8U9B4Bs5yNwky6XOLA==" saltValue="KpilSeCmKhjGZbUo4Yuc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4jX659FAExCyWZhH7hk5/5Vz3scgeSSVsQPrgAeoqBM/LPBgbhNRA1Dx2DPaMaloy/TIA3XAYIFv/DeOeomuNw==" saltValue="aDru0s7XbHnHyJALh+dQH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iMroPhk03y7D+9FE0q60eP5eTOpQ4GPZSnVJ1inbvewgzlVwHoOsJkqEaig4jxfH/7WE/hOxKOrqNwKet/4xzA==" saltValue="zB0stPbR1C/kEyHcHc3+x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G102"/>
  <sheetViews>
    <sheetView tabSelected="1" workbookViewId="0">
      <selection activeCell="B1" sqref="B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75240</v>
      </c>
    </row>
    <row r="13" spans="2:4" x14ac:dyDescent="0.3">
      <c r="B13" s="76" t="s">
        <v>301</v>
      </c>
      <c r="C13" s="77" t="s">
        <v>946</v>
      </c>
    </row>
    <row r="14" spans="2:4" x14ac:dyDescent="0.3">
      <c r="B14" s="76" t="s">
        <v>302</v>
      </c>
      <c r="C14" s="77" t="s">
        <v>947</v>
      </c>
    </row>
    <row r="15" spans="2:4" x14ac:dyDescent="0.3">
      <c r="B15" s="76" t="s">
        <v>303</v>
      </c>
      <c r="C15" s="77" t="s">
        <v>948</v>
      </c>
    </row>
    <row r="16" spans="2:4" x14ac:dyDescent="0.3">
      <c r="B16" s="76" t="s">
        <v>304</v>
      </c>
      <c r="C16" s="77"/>
    </row>
    <row r="17" spans="2:3" x14ac:dyDescent="0.3">
      <c r="B17" s="76" t="s">
        <v>305</v>
      </c>
      <c r="C17" s="79" t="s">
        <v>949</v>
      </c>
    </row>
    <row r="18" spans="2:3" x14ac:dyDescent="0.3">
      <c r="B18" s="76" t="s">
        <v>306</v>
      </c>
      <c r="C18" s="77"/>
    </row>
    <row r="20" spans="2:3" ht="15.6" x14ac:dyDescent="0.3">
      <c r="B20" s="49" t="s">
        <v>307</v>
      </c>
    </row>
    <row r="21" spans="2:3" x14ac:dyDescent="0.3">
      <c r="B21" s="76" t="s">
        <v>308</v>
      </c>
      <c r="C21" s="77" t="s">
        <v>995</v>
      </c>
    </row>
    <row r="22" spans="2:3" x14ac:dyDescent="0.3">
      <c r="B22" s="76" t="s">
        <v>309</v>
      </c>
      <c r="C22" s="77"/>
    </row>
    <row r="23" spans="2:3" x14ac:dyDescent="0.3">
      <c r="B23" s="76" t="s">
        <v>310</v>
      </c>
      <c r="C23" s="80" t="s">
        <v>950</v>
      </c>
    </row>
    <row r="24" spans="2:3" x14ac:dyDescent="0.3">
      <c r="B24" s="76" t="s">
        <v>311</v>
      </c>
      <c r="C24" s="80"/>
    </row>
    <row r="25" spans="2:3" x14ac:dyDescent="0.3">
      <c r="B25" s="76" t="s">
        <v>312</v>
      </c>
      <c r="C25" s="80" t="s">
        <v>992</v>
      </c>
    </row>
    <row r="26" spans="2:3" x14ac:dyDescent="0.3">
      <c r="B26" s="76" t="s">
        <v>313</v>
      </c>
      <c r="C26" s="77" t="s">
        <v>980</v>
      </c>
    </row>
    <row r="27" spans="2:3" x14ac:dyDescent="0.3">
      <c r="B27" s="76" t="s">
        <v>314</v>
      </c>
      <c r="C27" s="77" t="s">
        <v>981</v>
      </c>
    </row>
    <row r="28" spans="2:3" x14ac:dyDescent="0.3">
      <c r="B28" s="76" t="s">
        <v>315</v>
      </c>
      <c r="C28" s="77">
        <v>72933</v>
      </c>
    </row>
    <row r="29" spans="2:3" x14ac:dyDescent="0.3">
      <c r="B29" s="76" t="s">
        <v>316</v>
      </c>
      <c r="C29" s="77" t="s">
        <v>982</v>
      </c>
    </row>
    <row r="30" spans="2:3" x14ac:dyDescent="0.3">
      <c r="B30" s="76" t="s">
        <v>317</v>
      </c>
      <c r="C30" s="77">
        <v>35.420378999999997</v>
      </c>
    </row>
    <row r="31" spans="2:3" x14ac:dyDescent="0.3">
      <c r="B31" s="76" t="s">
        <v>318</v>
      </c>
      <c r="C31" s="77">
        <v>-93.939402000000001</v>
      </c>
    </row>
    <row r="32" spans="2:3" x14ac:dyDescent="0.3">
      <c r="B32" s="76" t="s">
        <v>297</v>
      </c>
      <c r="C32" s="77" t="s">
        <v>943</v>
      </c>
    </row>
    <row r="33" spans="2:3" x14ac:dyDescent="0.3">
      <c r="B33" s="76" t="s">
        <v>298</v>
      </c>
      <c r="C33" s="77" t="s">
        <v>944</v>
      </c>
    </row>
    <row r="34" spans="2:3" x14ac:dyDescent="0.3">
      <c r="B34" s="76" t="s">
        <v>299</v>
      </c>
      <c r="C34" s="77" t="s">
        <v>991</v>
      </c>
    </row>
    <row r="35" spans="2:3" x14ac:dyDescent="0.3">
      <c r="B35" s="76" t="s">
        <v>300</v>
      </c>
      <c r="C35" s="77">
        <v>75240</v>
      </c>
    </row>
    <row r="37" spans="2:3" x14ac:dyDescent="0.3">
      <c r="B37" s="76" t="s">
        <v>301</v>
      </c>
      <c r="C37" s="77" t="s">
        <v>946</v>
      </c>
    </row>
    <row r="38" spans="2:3" x14ac:dyDescent="0.3">
      <c r="B38" s="76" t="s">
        <v>302</v>
      </c>
      <c r="C38" s="77" t="s">
        <v>947</v>
      </c>
    </row>
    <row r="39" spans="2:3" x14ac:dyDescent="0.3">
      <c r="B39" s="76" t="s">
        <v>303</v>
      </c>
      <c r="C39" s="77" t="s">
        <v>948</v>
      </c>
    </row>
    <row r="40" spans="2:3" x14ac:dyDescent="0.3">
      <c r="B40" s="76" t="s">
        <v>304</v>
      </c>
      <c r="C40" s="77"/>
    </row>
    <row r="41" spans="2:3" x14ac:dyDescent="0.3">
      <c r="B41" s="76" t="s">
        <v>305</v>
      </c>
      <c r="C41" s="79" t="s">
        <v>949</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951</v>
      </c>
    </row>
    <row r="49" spans="2:7" ht="28.8" x14ac:dyDescent="0.3">
      <c r="B49" s="85" t="s">
        <v>323</v>
      </c>
      <c r="C49" s="77">
        <v>13</v>
      </c>
    </row>
    <row r="50" spans="2:7" ht="28.8" x14ac:dyDescent="0.3">
      <c r="B50" s="85" t="s">
        <v>324</v>
      </c>
      <c r="C50" s="77">
        <v>20</v>
      </c>
    </row>
    <row r="51" spans="2:7" x14ac:dyDescent="0.3">
      <c r="B51" s="86" t="s">
        <v>325</v>
      </c>
      <c r="C51" s="78">
        <v>12</v>
      </c>
    </row>
    <row r="52" spans="2:7" x14ac:dyDescent="0.3">
      <c r="B52" s="87" t="s">
        <v>326</v>
      </c>
      <c r="C52" s="88" t="s">
        <v>983</v>
      </c>
    </row>
    <row r="53" spans="2:7" x14ac:dyDescent="0.3">
      <c r="B53" s="81"/>
      <c r="C53" s="82"/>
    </row>
    <row r="54" spans="2:7" ht="72" x14ac:dyDescent="0.3">
      <c r="B54" s="89" t="s">
        <v>327</v>
      </c>
      <c r="C54" s="90">
        <f>G54</f>
        <v>1496500</v>
      </c>
      <c r="E54" s="45">
        <v>4.0999999999999996</v>
      </c>
      <c r="F54" s="45">
        <f>E54*1000</f>
        <v>4100</v>
      </c>
      <c r="G54" s="45">
        <f>F54*365</f>
        <v>1496500</v>
      </c>
    </row>
    <row r="55" spans="2:7" x14ac:dyDescent="0.3">
      <c r="B55" s="91" t="s">
        <v>328</v>
      </c>
      <c r="C55" s="77" t="s">
        <v>897</v>
      </c>
    </row>
    <row r="56" spans="2:7" ht="72" x14ac:dyDescent="0.3">
      <c r="B56" s="86" t="s">
        <v>329</v>
      </c>
      <c r="C56" s="77"/>
    </row>
    <row r="57" spans="2:7" ht="28.8" x14ac:dyDescent="0.3">
      <c r="B57" s="86" t="s">
        <v>330</v>
      </c>
      <c r="C57" s="77"/>
    </row>
    <row r="58" spans="2:7" ht="28.8" x14ac:dyDescent="0.3">
      <c r="B58" s="86" t="s">
        <v>331</v>
      </c>
      <c r="C58" s="77"/>
    </row>
    <row r="60" spans="2:7" ht="15.6" x14ac:dyDescent="0.3">
      <c r="B60" s="92" t="s">
        <v>332</v>
      </c>
      <c r="C60" s="93" t="s">
        <v>333</v>
      </c>
    </row>
    <row r="61" spans="2:7" x14ac:dyDescent="0.3">
      <c r="B61" s="94" t="s">
        <v>38</v>
      </c>
      <c r="C61" s="90" t="s">
        <v>897</v>
      </c>
    </row>
    <row r="62" spans="2:7" x14ac:dyDescent="0.3">
      <c r="B62" s="95" t="s">
        <v>42</v>
      </c>
      <c r="C62" s="77" t="s">
        <v>897</v>
      </c>
    </row>
    <row r="63" spans="2:7" x14ac:dyDescent="0.3">
      <c r="B63" s="96" t="s">
        <v>334</v>
      </c>
      <c r="C63" s="77" t="s">
        <v>941</v>
      </c>
    </row>
    <row r="64" spans="2:7" x14ac:dyDescent="0.3">
      <c r="B64" s="96" t="s">
        <v>50</v>
      </c>
      <c r="C64" s="77" t="s">
        <v>897</v>
      </c>
    </row>
    <row r="65" spans="2:3" x14ac:dyDescent="0.3">
      <c r="B65" s="95" t="s">
        <v>335</v>
      </c>
      <c r="C65" s="77" t="s">
        <v>941</v>
      </c>
    </row>
    <row r="66" spans="2:3" x14ac:dyDescent="0.3">
      <c r="B66" s="95" t="s">
        <v>336</v>
      </c>
      <c r="C66" s="77" t="s">
        <v>941</v>
      </c>
    </row>
    <row r="67" spans="2:3" x14ac:dyDescent="0.3">
      <c r="B67" s="95" t="s">
        <v>337</v>
      </c>
      <c r="C67" s="77" t="s">
        <v>941</v>
      </c>
    </row>
    <row r="68" spans="2:3" x14ac:dyDescent="0.3">
      <c r="B68" s="95" t="s">
        <v>338</v>
      </c>
      <c r="C68" s="77" t="s">
        <v>941</v>
      </c>
    </row>
    <row r="69" spans="2:3" x14ac:dyDescent="0.3">
      <c r="B69" s="95" t="s">
        <v>339</v>
      </c>
      <c r="C69" s="77" t="s">
        <v>941</v>
      </c>
    </row>
    <row r="70" spans="2:3" x14ac:dyDescent="0.3">
      <c r="B70" s="95" t="s">
        <v>340</v>
      </c>
      <c r="C70" s="77" t="s">
        <v>941</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941</v>
      </c>
    </row>
    <row r="81" spans="2:4" x14ac:dyDescent="0.3">
      <c r="B81" s="102" t="s">
        <v>346</v>
      </c>
      <c r="C81" s="101" t="s">
        <v>941</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953</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941</v>
      </c>
    </row>
    <row r="92" spans="2:4" x14ac:dyDescent="0.3">
      <c r="B92" s="109" t="s">
        <v>356</v>
      </c>
      <c r="C92" s="108" t="s">
        <v>897</v>
      </c>
    </row>
    <row r="93" spans="2:4" ht="28.8" x14ac:dyDescent="0.3">
      <c r="B93" s="110" t="s">
        <v>357</v>
      </c>
      <c r="C93" s="108" t="s">
        <v>941</v>
      </c>
      <c r="D93" s="45"/>
    </row>
    <row r="94" spans="2:4" x14ac:dyDescent="0.3">
      <c r="B94" s="109" t="s">
        <v>358</v>
      </c>
      <c r="C94" s="108" t="s">
        <v>941</v>
      </c>
    </row>
    <row r="95" spans="2:4" x14ac:dyDescent="0.3">
      <c r="B95" s="109" t="s">
        <v>359</v>
      </c>
      <c r="C95" s="108" t="s">
        <v>941</v>
      </c>
    </row>
    <row r="96" spans="2:4" x14ac:dyDescent="0.3">
      <c r="B96" s="109" t="s">
        <v>360</v>
      </c>
      <c r="C96" s="108" t="s">
        <v>941</v>
      </c>
    </row>
    <row r="97" spans="2:3" x14ac:dyDescent="0.3">
      <c r="B97" s="109" t="s">
        <v>361</v>
      </c>
      <c r="C97" s="108" t="s">
        <v>941</v>
      </c>
    </row>
    <row r="98" spans="2:3" x14ac:dyDescent="0.3">
      <c r="B98" s="109" t="s">
        <v>362</v>
      </c>
      <c r="C98" s="108" t="s">
        <v>941</v>
      </c>
    </row>
    <row r="99" spans="2:3" x14ac:dyDescent="0.3">
      <c r="B99" s="109" t="s">
        <v>363</v>
      </c>
      <c r="C99" s="108" t="s">
        <v>897</v>
      </c>
    </row>
    <row r="100" spans="2:3" x14ac:dyDescent="0.3">
      <c r="B100" s="109" t="s">
        <v>364</v>
      </c>
      <c r="C100" s="108" t="s">
        <v>941</v>
      </c>
    </row>
    <row r="101" spans="2:3" ht="28.8" x14ac:dyDescent="0.3">
      <c r="B101" s="105" t="s">
        <v>365</v>
      </c>
      <c r="C101" s="108" t="s">
        <v>897</v>
      </c>
    </row>
    <row r="102" spans="2:3" x14ac:dyDescent="0.3">
      <c r="B102" s="111" t="s">
        <v>366</v>
      </c>
      <c r="C102" s="108"/>
    </row>
  </sheetData>
  <sheetProtection algorithmName="SHA-512" hashValue="LR5Hi8VxeUemtNiCKuU9DTER9OrmZat3MIJMxC87zGie60VjFmsJHlIcwENsAtfISVq3Ktf4b+M/ei0E9F3ziw==" saltValue="HFIVXND+8JLySrfITbZrsQ==" spinCount="100000" sheet="1" objects="1" scenarios="1" formatCells="0" formatColumns="0" formatRows="0" insertColumns="0" insertRows="0" insertHyperlinks="0" deleteColumns="0" deleteRows="0" sort="0" autoFilter="0" pivotTables="0"/>
  <conditionalFormatting sqref="C48:C50">
    <cfRule type="expression" dxfId="145" priority="13">
      <formula>NOT($C$47="No")</formula>
    </cfRule>
  </conditionalFormatting>
  <conditionalFormatting sqref="C57">
    <cfRule type="expression" dxfId="144" priority="11">
      <formula>NOT($C$23="Centralized Production Facility")</formula>
    </cfRule>
  </conditionalFormatting>
  <conditionalFormatting sqref="C58">
    <cfRule type="expression" dxfId="143" priority="9">
      <formula>NOT($C$23="Gathering and Boosting Station")</formula>
    </cfRule>
  </conditionalFormatting>
  <conditionalFormatting sqref="C86:C89">
    <cfRule type="expression" dxfId="142" priority="3">
      <formula>$C$85="Area"</formula>
    </cfRule>
  </conditionalFormatting>
  <conditionalFormatting sqref="C87:C89">
    <cfRule type="expression" dxfId="141" priority="5">
      <formula>$C$86="No"</formula>
    </cfRule>
  </conditionalFormatting>
  <conditionalFormatting sqref="C90:C92">
    <cfRule type="expression" dxfId="140" priority="2">
      <formula>$C$85="Major"</formula>
    </cfRule>
  </conditionalFormatting>
  <conditionalFormatting sqref="C91:C92">
    <cfRule type="expression" dxfId="139" priority="4">
      <formula>$C$90="No"</formula>
    </cfRule>
  </conditionalFormatting>
  <conditionalFormatting sqref="C94:C100">
    <cfRule type="expression" dxfId="138" priority="1">
      <formula>$C$93="No"</formula>
    </cfRule>
  </conditionalFormatting>
  <conditionalFormatting sqref="C102">
    <cfRule type="expression" dxfId="137" priority="12">
      <formula>NOT($C$101="Yes")</formula>
    </cfRule>
  </conditionalFormatting>
  <conditionalFormatting sqref="D81">
    <cfRule type="expression" dxfId="136" priority="7">
      <formula>$C$81="Yes"</formula>
    </cfRule>
    <cfRule type="expression" dxfId="135"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E293873E-5955-4D55-95C7-F29B1CD1593D}"/>
    <hyperlink ref="C41" r:id="rId2" xr:uid="{353FB4CA-C033-4AB2-9582-1E1B601A59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0" workbookViewId="0">
      <selection activeCell="I20" sqref="I2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Williams Compressor Station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44293</v>
      </c>
      <c r="D10" s="119">
        <v>44293</v>
      </c>
    </row>
    <row r="11" spans="2:5" x14ac:dyDescent="0.3">
      <c r="B11" s="118"/>
      <c r="C11" s="120" t="s">
        <v>373</v>
      </c>
      <c r="D11" s="120" t="s">
        <v>374</v>
      </c>
    </row>
    <row r="12" spans="2:5" x14ac:dyDescent="0.3">
      <c r="B12" s="121" t="s">
        <v>375</v>
      </c>
      <c r="C12" s="122" t="s">
        <v>376</v>
      </c>
      <c r="D12" s="122" t="s">
        <v>376</v>
      </c>
    </row>
    <row r="13" spans="2:5" x14ac:dyDescent="0.3">
      <c r="B13" s="123" t="s">
        <v>377</v>
      </c>
      <c r="C13" s="124">
        <v>0.90959999999999996</v>
      </c>
      <c r="D13" s="124">
        <v>0.90959999999999996</v>
      </c>
    </row>
    <row r="14" spans="2:5" x14ac:dyDescent="0.3">
      <c r="B14" s="125" t="s">
        <v>378</v>
      </c>
      <c r="C14" s="124">
        <v>0.1893</v>
      </c>
      <c r="D14" s="124">
        <v>0.1893</v>
      </c>
    </row>
    <row r="15" spans="2:5" x14ac:dyDescent="0.3">
      <c r="B15" s="125" t="s">
        <v>379</v>
      </c>
      <c r="C15" s="124">
        <v>1.57118</v>
      </c>
      <c r="D15" s="124">
        <v>1.57118</v>
      </c>
      <c r="E15" s="126"/>
    </row>
    <row r="16" spans="2:5" x14ac:dyDescent="0.3">
      <c r="B16" s="125" t="s">
        <v>380</v>
      </c>
      <c r="C16" s="124">
        <v>0.1817</v>
      </c>
      <c r="D16" s="124">
        <v>0.1817</v>
      </c>
      <c r="E16" s="126"/>
    </row>
    <row r="17" spans="2:5" x14ac:dyDescent="0.3">
      <c r="B17" s="125" t="s">
        <v>381</v>
      </c>
      <c r="C17" s="124">
        <v>1.03E-2</v>
      </c>
      <c r="D17" s="124">
        <v>1.03E-2</v>
      </c>
      <c r="E17" s="126"/>
    </row>
    <row r="18" spans="2:5" x14ac:dyDescent="0.3">
      <c r="B18" s="125" t="s">
        <v>382</v>
      </c>
      <c r="C18" s="124">
        <v>7.6E-3</v>
      </c>
      <c r="D18" s="124">
        <v>7.6E-3</v>
      </c>
      <c r="E18" s="126"/>
    </row>
    <row r="19" spans="2:5" x14ac:dyDescent="0.3">
      <c r="B19" s="125" t="s">
        <v>383</v>
      </c>
      <c r="C19" s="124">
        <v>0</v>
      </c>
      <c r="D19" s="124">
        <v>0</v>
      </c>
      <c r="E19" s="126"/>
    </row>
    <row r="20" spans="2:5" x14ac:dyDescent="0.3">
      <c r="B20" s="125" t="s">
        <v>384</v>
      </c>
      <c r="C20" s="124">
        <v>0</v>
      </c>
      <c r="D20" s="124">
        <v>0</v>
      </c>
      <c r="E20" s="126"/>
    </row>
    <row r="21" spans="2:5" x14ac:dyDescent="0.3">
      <c r="B21" s="125" t="s">
        <v>385</v>
      </c>
      <c r="C21" s="124">
        <v>0</v>
      </c>
      <c r="D21" s="124">
        <v>0</v>
      </c>
      <c r="E21" s="126"/>
    </row>
    <row r="22" spans="2:5" x14ac:dyDescent="0.3">
      <c r="B22" s="125" t="s">
        <v>386</v>
      </c>
      <c r="C22" s="124">
        <v>0</v>
      </c>
      <c r="D22" s="124">
        <v>0</v>
      </c>
      <c r="E22" s="126"/>
    </row>
    <row r="23" spans="2:5" x14ac:dyDescent="0.3">
      <c r="B23" s="125" t="s">
        <v>387</v>
      </c>
      <c r="C23" s="124">
        <v>0</v>
      </c>
      <c r="D23" s="124">
        <v>0</v>
      </c>
      <c r="E23" s="126"/>
    </row>
    <row r="24" spans="2:5" x14ac:dyDescent="0.3">
      <c r="B24" s="125" t="s">
        <v>388</v>
      </c>
      <c r="C24" s="124">
        <v>0</v>
      </c>
      <c r="D24" s="124">
        <v>0</v>
      </c>
      <c r="E24" s="126"/>
    </row>
    <row r="25" spans="2:5" ht="14.85" customHeight="1" x14ac:dyDescent="0.3">
      <c r="B25" s="127" t="s">
        <v>389</v>
      </c>
      <c r="C25" s="124">
        <v>0</v>
      </c>
      <c r="D25" s="124">
        <v>0</v>
      </c>
      <c r="E25" s="126"/>
    </row>
    <row r="26" spans="2:5" ht="14.85" customHeight="1" x14ac:dyDescent="0.3">
      <c r="B26" s="127" t="s">
        <v>390</v>
      </c>
      <c r="C26" s="124">
        <v>0</v>
      </c>
      <c r="D26" s="124">
        <v>0</v>
      </c>
      <c r="E26" s="126"/>
    </row>
    <row r="27" spans="2:5" ht="14.85" customHeight="1" x14ac:dyDescent="0.3">
      <c r="B27" s="127" t="s">
        <v>391</v>
      </c>
      <c r="C27" s="124">
        <v>0</v>
      </c>
      <c r="D27" s="124">
        <v>0</v>
      </c>
      <c r="E27" s="126"/>
    </row>
    <row r="28" spans="2:5" x14ac:dyDescent="0.3">
      <c r="B28" s="127" t="s">
        <v>392</v>
      </c>
      <c r="C28" s="124">
        <v>0</v>
      </c>
      <c r="D28" s="124">
        <v>0</v>
      </c>
      <c r="E28" s="126"/>
    </row>
    <row r="29" spans="2:5" x14ac:dyDescent="0.3">
      <c r="B29" s="127" t="s">
        <v>393</v>
      </c>
      <c r="C29" s="124">
        <v>0</v>
      </c>
      <c r="D29" s="124">
        <v>0</v>
      </c>
      <c r="E29" s="126"/>
    </row>
    <row r="30" spans="2:5" x14ac:dyDescent="0.3">
      <c r="B30" s="127" t="s">
        <v>394</v>
      </c>
      <c r="C30" s="124">
        <v>0</v>
      </c>
      <c r="D30" s="124">
        <v>0</v>
      </c>
      <c r="E30" s="126"/>
    </row>
    <row r="31" spans="2:5" x14ac:dyDescent="0.3">
      <c r="B31" s="127" t="s">
        <v>395</v>
      </c>
      <c r="C31" s="124">
        <v>0</v>
      </c>
      <c r="D31" s="124">
        <v>0</v>
      </c>
      <c r="E31" s="126"/>
    </row>
    <row r="32" spans="2:5" x14ac:dyDescent="0.3">
      <c r="B32" s="127" t="s">
        <v>396</v>
      </c>
      <c r="C32" s="124">
        <v>0</v>
      </c>
      <c r="D32" s="124">
        <v>0</v>
      </c>
      <c r="E32" s="126"/>
    </row>
    <row r="33" spans="2:5" x14ac:dyDescent="0.3">
      <c r="B33" s="127" t="s">
        <v>397</v>
      </c>
      <c r="C33" s="124">
        <v>0</v>
      </c>
      <c r="D33" s="124">
        <v>0</v>
      </c>
      <c r="E33" s="126"/>
    </row>
    <row r="34" spans="2:5" x14ac:dyDescent="0.3">
      <c r="B34" s="127" t="s">
        <v>398</v>
      </c>
      <c r="C34" s="124">
        <v>0</v>
      </c>
      <c r="D34" s="124">
        <v>0</v>
      </c>
      <c r="E34" s="126"/>
    </row>
    <row r="35" spans="2:5" x14ac:dyDescent="0.3">
      <c r="B35" s="127" t="s">
        <v>399</v>
      </c>
      <c r="C35" s="124">
        <v>0</v>
      </c>
      <c r="D35" s="124">
        <v>0</v>
      </c>
      <c r="E35" s="126"/>
    </row>
    <row r="36" spans="2:5" x14ac:dyDescent="0.3">
      <c r="B36" s="127" t="s">
        <v>400</v>
      </c>
      <c r="C36" s="124">
        <v>0</v>
      </c>
      <c r="D36" s="124">
        <v>0</v>
      </c>
      <c r="E36" s="126"/>
    </row>
    <row r="37" spans="2:5" x14ac:dyDescent="0.3">
      <c r="B37" s="127" t="s">
        <v>401</v>
      </c>
      <c r="C37" s="124">
        <v>0</v>
      </c>
      <c r="D37" s="124">
        <v>0</v>
      </c>
      <c r="E37" s="126"/>
    </row>
    <row r="38" spans="2:5" x14ac:dyDescent="0.3">
      <c r="B38" s="127" t="s">
        <v>402</v>
      </c>
      <c r="C38" s="124">
        <v>0</v>
      </c>
      <c r="D38" s="124">
        <v>0</v>
      </c>
    </row>
    <row r="39" spans="2:5" x14ac:dyDescent="0.3">
      <c r="B39" s="127" t="s">
        <v>403</v>
      </c>
      <c r="C39" s="124">
        <v>0</v>
      </c>
      <c r="D39" s="124">
        <v>0</v>
      </c>
    </row>
    <row r="40" spans="2:5" x14ac:dyDescent="0.3">
      <c r="B40" s="127" t="s">
        <v>404</v>
      </c>
      <c r="C40" s="124">
        <v>0</v>
      </c>
      <c r="D40" s="124">
        <v>0</v>
      </c>
    </row>
    <row r="41" spans="2:5" x14ac:dyDescent="0.3">
      <c r="B41" s="127" t="s">
        <v>405</v>
      </c>
      <c r="C41" s="124">
        <v>0</v>
      </c>
      <c r="D41" s="124">
        <v>0</v>
      </c>
    </row>
    <row r="42" spans="2:5" x14ac:dyDescent="0.3">
      <c r="B42" s="127" t="s">
        <v>406</v>
      </c>
      <c r="C42" s="124">
        <v>0</v>
      </c>
      <c r="D42" s="124">
        <v>0</v>
      </c>
    </row>
    <row r="43" spans="2:5" x14ac:dyDescent="0.3">
      <c r="B43" s="127" t="s">
        <v>407</v>
      </c>
      <c r="C43" s="124">
        <v>0</v>
      </c>
      <c r="D43" s="124">
        <v>0</v>
      </c>
    </row>
    <row r="44" spans="2:5" x14ac:dyDescent="0.3">
      <c r="B44" s="127" t="s">
        <v>408</v>
      </c>
      <c r="C44" s="124">
        <v>0</v>
      </c>
      <c r="D44" s="124">
        <v>0</v>
      </c>
    </row>
    <row r="45" spans="2:5" x14ac:dyDescent="0.3">
      <c r="B45" s="127" t="s">
        <v>409</v>
      </c>
      <c r="C45" s="124">
        <v>0</v>
      </c>
      <c r="D45" s="124">
        <v>0</v>
      </c>
    </row>
    <row r="46" spans="2:5" x14ac:dyDescent="0.3">
      <c r="B46" s="127" t="s">
        <v>410</v>
      </c>
      <c r="C46" s="124">
        <v>0</v>
      </c>
      <c r="D46" s="124">
        <v>0</v>
      </c>
    </row>
    <row r="47" spans="2:5" x14ac:dyDescent="0.3">
      <c r="B47" s="127" t="s">
        <v>411</v>
      </c>
      <c r="C47" s="124">
        <v>0</v>
      </c>
      <c r="D47" s="124">
        <v>0</v>
      </c>
    </row>
    <row r="48" spans="2:5" x14ac:dyDescent="0.3">
      <c r="B48" s="123" t="s">
        <v>412</v>
      </c>
      <c r="C48" s="124">
        <v>0</v>
      </c>
      <c r="D48" s="124">
        <v>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qaYOQ06pnaXHDAtdeNWkG2kGCbRGeidUqhByQapyfRo7DPnvkD/Y1SM4UXDw7pCi8LzbaXcYOEb1b9riJNa8nw==" saltValue="kti1HJkOLjNPx62p4dJnl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4">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9:D53" xr:uid="{9BF77A0C-39FA-49E3-80ED-2A86FCC5507B}"/>
    <dataValidation type="decimal" allowBlank="1" showInputMessage="1" showErrorMessage="1" errorTitle="Percent" error="Input must be between 0 and 100." promptTitle="Percent" prompt="Enter &quot;20&quot; for 20%.  _x000a_Entering &quot;0.2&quot; will be interpreted as 0.2%." sqref="C13:D48" xr:uid="{6D070AB9-67B3-4E53-B1DB-C771C3D3ADF4}">
      <formula1>0</formula1>
      <formula2>100</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19"/>
  <sheetViews>
    <sheetView workbookViewId="0">
      <selection activeCell="G24" sqref="G24"/>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v>3.01</v>
      </c>
      <c r="L4" s="45">
        <f>K4*1000000/8760</f>
        <v>343.60730593607303</v>
      </c>
      <c r="M4" s="45">
        <f>L4/60</f>
        <v>5.7267884322678837</v>
      </c>
      <c r="N4" s="45"/>
      <c r="O4" s="45"/>
      <c r="P4" s="45"/>
      <c r="Q4" s="45"/>
      <c r="R4" s="45"/>
      <c r="S4" s="45"/>
      <c r="T4" s="45"/>
      <c r="U4" s="45"/>
      <c r="V4" s="45"/>
      <c r="W4" s="45"/>
      <c r="X4" s="45"/>
      <c r="Y4" s="45"/>
      <c r="Z4" s="45"/>
      <c r="AA4" s="45"/>
      <c r="AB4" s="45"/>
    </row>
    <row r="5" spans="1:70" x14ac:dyDescent="0.3">
      <c r="B5" s="112" t="s">
        <v>14</v>
      </c>
      <c r="C5" s="113" t="str">
        <f>Facility!C21</f>
        <v>Williams Compressor Station</v>
      </c>
      <c r="D5" s="45"/>
      <c r="E5" s="45"/>
      <c r="F5" s="45"/>
      <c r="G5" s="45"/>
      <c r="H5" s="45"/>
      <c r="I5" s="45"/>
      <c r="J5" s="45"/>
      <c r="K5" s="45">
        <v>18.899999999999999</v>
      </c>
      <c r="L5" s="45">
        <f>K5*8760</f>
        <v>165564</v>
      </c>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45" customFormat="1" x14ac:dyDescent="0.3"/>
    <row r="27" spans="1:70" s="45" customFormat="1" ht="15.6" x14ac:dyDescent="0.3">
      <c r="B27" s="49" t="s">
        <v>443</v>
      </c>
      <c r="C27" s="140"/>
      <c r="D27" s="141"/>
      <c r="E27" s="141"/>
      <c r="F27" s="141"/>
      <c r="G27" s="141"/>
      <c r="H27" s="141"/>
      <c r="I27" s="140"/>
      <c r="J27" s="141"/>
      <c r="K27" s="141"/>
    </row>
    <row r="28" spans="1:70" s="45" customFormat="1" x14ac:dyDescent="0.3">
      <c r="B28" s="45" t="s">
        <v>444</v>
      </c>
    </row>
    <row r="29" spans="1:70" ht="43.2" x14ac:dyDescent="0.3">
      <c r="B29" s="131" t="s">
        <v>416</v>
      </c>
      <c r="C29" s="134" t="s">
        <v>445</v>
      </c>
      <c r="D29" s="137" t="s">
        <v>446</v>
      </c>
      <c r="E29" s="134" t="s">
        <v>447</v>
      </c>
      <c r="F29" s="134" t="s">
        <v>448</v>
      </c>
      <c r="G29" s="134" t="s">
        <v>449</v>
      </c>
      <c r="H29" s="134" t="s">
        <v>450</v>
      </c>
      <c r="I29" s="134" t="s">
        <v>451</v>
      </c>
      <c r="J29" s="45"/>
      <c r="K29" s="45"/>
      <c r="L29" s="45"/>
      <c r="M29" s="45"/>
      <c r="N29" s="45"/>
      <c r="O29" s="45"/>
      <c r="P29" s="45"/>
      <c r="Q29" s="45"/>
      <c r="R29" s="45"/>
      <c r="S29" s="45"/>
      <c r="T29" s="45"/>
      <c r="U29" s="45"/>
      <c r="V29" s="45"/>
      <c r="W29" s="45"/>
      <c r="X29" s="45"/>
      <c r="Y29" s="45"/>
      <c r="Z29" s="45"/>
      <c r="AA29" s="45"/>
      <c r="AB29" s="45"/>
    </row>
    <row r="30" spans="1:70" s="2" customFormat="1" x14ac:dyDescent="0.3">
      <c r="A30" s="10"/>
      <c r="B30" s="142" t="str">
        <f>IF(B11="","",B11)</f>
        <v/>
      </c>
      <c r="C30" s="80"/>
      <c r="D30" s="80"/>
      <c r="E30" s="143"/>
      <c r="F30" s="143"/>
      <c r="G30" s="143"/>
      <c r="H30" s="144"/>
      <c r="I30" s="144"/>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0" s="2" customFormat="1" x14ac:dyDescent="0.3">
      <c r="A31" s="10"/>
      <c r="B31" s="142"/>
      <c r="C31" s="80"/>
      <c r="D31" s="80"/>
      <c r="E31" s="143"/>
      <c r="F31" s="143"/>
      <c r="G31" s="143"/>
      <c r="H31" s="144"/>
      <c r="I31" s="144"/>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2"/>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7"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45" customFormat="1" x14ac:dyDescent="0.3"/>
    <row r="49" spans="1:70" s="45" customFormat="1" ht="15.6" x14ac:dyDescent="0.3">
      <c r="B49" s="49" t="s">
        <v>452</v>
      </c>
    </row>
    <row r="50" spans="1:70" s="45" customFormat="1" x14ac:dyDescent="0.3">
      <c r="B50" s="45" t="s">
        <v>453</v>
      </c>
    </row>
    <row r="51" spans="1:70" ht="57.6" x14ac:dyDescent="0.3">
      <c r="B51" s="131" t="s">
        <v>416</v>
      </c>
      <c r="C51" s="145" t="s">
        <v>454</v>
      </c>
      <c r="D51" s="146" t="s">
        <v>455</v>
      </c>
      <c r="E51" s="147" t="s">
        <v>456</v>
      </c>
      <c r="F51" s="45"/>
      <c r="G51" s="45"/>
      <c r="H51" s="45"/>
      <c r="I51" s="45"/>
      <c r="J51" s="45"/>
      <c r="K51" s="45"/>
      <c r="L51" s="45"/>
      <c r="M51" s="45"/>
      <c r="N51" s="45"/>
      <c r="O51" s="45"/>
      <c r="P51" s="45"/>
      <c r="Q51" s="45"/>
      <c r="R51" s="45"/>
      <c r="S51" s="45"/>
      <c r="T51" s="45"/>
      <c r="U51" s="45"/>
      <c r="V51" s="45"/>
      <c r="W51" s="45"/>
      <c r="X51" s="45"/>
      <c r="Y51" s="45"/>
      <c r="Z51" s="45"/>
      <c r="AA51" s="45"/>
      <c r="AB51" s="45"/>
    </row>
    <row r="52" spans="1:70" s="2" customFormat="1" x14ac:dyDescent="0.3">
      <c r="A52" s="10"/>
      <c r="B52" s="80"/>
      <c r="C52" s="80"/>
      <c r="D52" s="148"/>
      <c r="E52" s="148"/>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0" s="2" customFormat="1" x14ac:dyDescent="0.3">
      <c r="A53" s="10"/>
      <c r="B53" s="80"/>
      <c r="C53" s="80"/>
      <c r="D53" s="148"/>
      <c r="E53" s="148"/>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x14ac:dyDescent="0.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70" x14ac:dyDescent="0.3">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row>
    <row r="187" spans="2:28" x14ac:dyDescent="0.3">
      <c r="B187" s="45"/>
      <c r="C187" s="45"/>
      <c r="D187" s="45"/>
      <c r="E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sheetData>
  <sheetProtection algorithmName="SHA-512" hashValue="TlfbFoPAubK5XlJdVFR4guA1qjOHGWMyyTf116FpRJzdnbQx4ALHoBhC4lLZuwBY5rdHvhcjfCHS9eGOrPASMw==" saltValue="IUyUZ+cU7BFdJ5YNshWmrg==" spinCount="100000" sheet="1" objects="1" scenarios="1" formatCells="0" formatColumns="0" formatRows="0" insertColumns="0" insertRows="0" insertHyperlinks="0" deleteColumns="0" deleteRows="0" sort="0" autoFilter="0" pivotTables="0"/>
  <conditionalFormatting sqref="B11:B25">
    <cfRule type="notContainsBlanks" dxfId="133" priority="9">
      <formula>LEN(TRIM(B11))&gt;0</formula>
    </cfRule>
  </conditionalFormatting>
  <conditionalFormatting sqref="B30:B47">
    <cfRule type="notContainsBlanks" dxfId="132" priority="33">
      <formula>LEN(TRIM(B30))&gt;0</formula>
    </cfRule>
  </conditionalFormatting>
  <conditionalFormatting sqref="B52:B66">
    <cfRule type="notContainsBlanks" dxfId="131" priority="37">
      <formula>LEN(TRIM(B52))&gt;0</formula>
    </cfRule>
  </conditionalFormatting>
  <conditionalFormatting sqref="C4:C5">
    <cfRule type="cellIs" dxfId="130" priority="12" operator="equal">
      <formula>0</formula>
    </cfRule>
  </conditionalFormatting>
  <conditionalFormatting sqref="C52:E66">
    <cfRule type="expression" dxfId="129" priority="38">
      <formula>NOT($B52="")</formula>
    </cfRule>
  </conditionalFormatting>
  <conditionalFormatting sqref="C30:I47">
    <cfRule type="expression" dxfId="128" priority="34">
      <formula>NOT($B30="")</formula>
    </cfRule>
  </conditionalFormatting>
  <conditionalFormatting sqref="C11:AB25">
    <cfRule type="expression" dxfId="127" priority="32">
      <formula>NOT($B11="")</formula>
    </cfRule>
  </conditionalFormatting>
  <conditionalFormatting sqref="E11:E25">
    <cfRule type="expression" dxfId="126" priority="14">
      <formula>NOT($D11="Other (specify)")</formula>
    </cfRule>
  </conditionalFormatting>
  <conditionalFormatting sqref="F11:G25">
    <cfRule type="expression" dxfId="125" priority="15">
      <formula>$D11="Vapor recovery unit"</formula>
    </cfRule>
  </conditionalFormatting>
  <conditionalFormatting sqref="R11:S25">
    <cfRule type="expression" dxfId="124" priority="18">
      <formula>NOT($D11="Vapor recovery device")</formula>
    </cfRule>
  </conditionalFormatting>
  <conditionalFormatting sqref="T11:W25 Y11:Y25 AA11:AA25">
    <cfRule type="expression" dxfId="123" priority="16">
      <formula>OR($D11="Other (specify)",$D11="vapor recovery unit")</formula>
    </cfRule>
  </conditionalFormatting>
  <conditionalFormatting sqref="T11:W25">
    <cfRule type="expression" dxfId="122" priority="11">
      <formula>NOT($D11="Thermal oxidizer/incinerator")</formula>
    </cfRule>
  </conditionalFormatting>
  <conditionalFormatting sqref="X11:X25">
    <cfRule type="expression" dxfId="121" priority="17">
      <formula>NOT($D11="Air-assisted candlestick flare")</formula>
    </cfRule>
  </conditionalFormatting>
  <conditionalFormatting sqref="Z11:Z25">
    <cfRule type="expression" dxfId="120" priority="20">
      <formula>$Y11&lt;&gt;"Yes"</formula>
    </cfRule>
  </conditionalFormatting>
  <conditionalFormatting sqref="AB11:AB25">
    <cfRule type="expression" dxfId="119" priority="13">
      <formula>AA11&lt;&gt;"Yes"</formula>
    </cfRule>
  </conditionalFormatting>
  <dataValidations count="20">
    <dataValidation type="list" allowBlank="1" showInputMessage="1" showErrorMessage="1" errorTitle="Year Installed" error="Expect Year Installed to be an integer between 1900 and 2017." sqref="D30:D47" xr:uid="{DD3CAE09-EE36-44B8-A894-2344E32901D0}">
      <formula1>"Yes, No"</formula1>
    </dataValidation>
    <dataValidation type="whole" allowBlank="1" showInputMessage="1" showErrorMessage="1" errorTitle="Year Installed" error="Expect Year Installed to be an integer between 1900 and 2021." sqref="C30:C47"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0:G47"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0:H47"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0:E47"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0:F47" xr:uid="{DF8C2EC3-4EA5-4F34-B9D3-BAE48CF7A919}">
      <formula1>0</formula1>
    </dataValidation>
    <dataValidation type="list" allowBlank="1" showInputMessage="1" showErrorMessage="1" sqref="E52:E66" xr:uid="{8C3859A2-2A36-4DE4-9A73-4A6A96ED6D47}">
      <formula1>"Manufacturer's Rating, Stack Testing"</formula1>
    </dataValidation>
    <dataValidation type="decimal" allowBlank="1" showInputMessage="1" showErrorMessage="1" errorTitle="Annual Electricity Usage" error="Please enter a number." sqref="I30:I47" xr:uid="{A410F79D-0BA6-423A-9387-625F6928ECFA}">
      <formula1>-1000000000</formula1>
      <formula2>1000000000</formula2>
    </dataValidation>
    <dataValidation operator="greaterThanOrEqual" allowBlank="1" showInputMessage="1" showErrorMessage="1" errorTitle="Fraction" error="This input value should be a numeric value greater than or equal to 0." sqref="Q11:Q25" xr:uid="{7F60869E-1546-4B4E-A743-AE5F24F07AF2}"/>
    <dataValidation allowBlank="1" showInputMessage="1" showErrorMessage="1" errorTitle="Fraction" error="This input value should be a fraction between 0 and 1." sqref="O11:P25" xr:uid="{53B4D34A-D91C-43BE-9613-248D047CDAF0}"/>
    <dataValidation type="list" allowBlank="1" showInputMessage="1" showErrorMessage="1" sqref="U11:W25 AA11:AA25 Y11:Y25" xr:uid="{FE72284C-CDBD-45E0-BE9A-4E87E0ACDCB4}">
      <formula1>"Yes, No"</formula1>
    </dataValidation>
    <dataValidation type="list" allowBlank="1" showInputMessage="1" showErrorMessage="1" sqref="X11:X25" xr:uid="{44CEAB3C-9B75-4471-BFFC-2C7C171C1A65}">
      <formula1>Cntrl1</formula1>
    </dataValidation>
    <dataValidation operator="greaterThanOrEqual" allowBlank="1" showInputMessage="1" showErrorMessage="1" errorTitle="Release hieght (ft)" error="This input value must be a numeric value greater than or equal to 0." sqref="F11:F25" xr:uid="{BCAB1428-209F-43C2-98A7-6622E0BECA05}"/>
    <dataValidation operator="greaterThanOrEqual" allowBlank="1" showInputMessage="1" showErrorMessage="1" errorTitle="Diameter (ft)" error="This input value must be a numeric value greater than or equal to 0." sqref="G11:G25" xr:uid="{8F60C7E7-FFBA-430B-A6ED-3BAE82A64493}"/>
    <dataValidation operator="greaterThanOrEqual" allowBlank="1" showInputMessage="1" showErrorMessage="1" errorTitle="Gas stream heat value (btu/scf)" error="This input value must be a numeric value greater than or equal to 0." sqref="L11:L25 J11:J25" xr:uid="{535B5C38-435E-4228-B7E7-A6DAEA6CF16E}"/>
    <dataValidation operator="greaterThanOrEqual" allowBlank="1" showInputMessage="1" showErrorMessage="1" errorTitle="Flow capacity (scfm)" error="This input value must be a numeric value greater than or equal to 0." sqref="H11:H25" xr:uid="{49DFA1DC-ACA8-4810-9EA4-21838806CFE0}"/>
    <dataValidation type="list" allowBlank="1" showInputMessage="1" showErrorMessage="1" sqref="T11:T25"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5 M11:N25 K11:K25" xr:uid="{5E55B624-723E-4A46-A381-31ABEF9E780C}"/>
    <dataValidation operator="greaterThanOrEqual" allowBlank="1" showInputMessage="1" showErrorMessage="1" errorTitle="Pressure" error="This input value should be a numeric value greater than or equal to 0." sqref="R11:S25" xr:uid="{468C50C5-0478-4AE1-9255-0C80FD2E78D3}"/>
    <dataValidation type="list" allowBlank="1" showInputMessage="1" showErrorMessage="1" sqref="D11:D25"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34" sqref="J3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Williams Compressor Station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868</v>
      </c>
      <c r="D12" s="162" t="s">
        <v>868</v>
      </c>
      <c r="E12" s="162" t="s">
        <v>871</v>
      </c>
      <c r="F12" s="162" t="s">
        <v>868</v>
      </c>
      <c r="G12" s="162" t="s">
        <v>871</v>
      </c>
      <c r="H12" s="162" t="s">
        <v>868</v>
      </c>
      <c r="I12" s="162" t="s">
        <v>871</v>
      </c>
      <c r="J12" s="162" t="s">
        <v>868</v>
      </c>
      <c r="K12" s="162" t="s">
        <v>868</v>
      </c>
      <c r="L12" s="163"/>
      <c r="M12" s="164"/>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6"/>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6"/>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6"/>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6"/>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6"/>
    </row>
    <row r="18" spans="2:13" s="10" customFormat="1" ht="28.8" x14ac:dyDescent="0.3">
      <c r="B18" s="161" t="s">
        <v>395</v>
      </c>
      <c r="C18" s="162" t="s">
        <v>868</v>
      </c>
      <c r="D18" s="162" t="s">
        <v>868</v>
      </c>
      <c r="E18" s="162" t="s">
        <v>871</v>
      </c>
      <c r="F18" s="162" t="s">
        <v>868</v>
      </c>
      <c r="G18" s="162" t="s">
        <v>871</v>
      </c>
      <c r="H18" s="162" t="s">
        <v>868</v>
      </c>
      <c r="I18" s="162" t="s">
        <v>871</v>
      </c>
      <c r="J18" s="162" t="s">
        <v>868</v>
      </c>
      <c r="K18" s="162" t="s">
        <v>868</v>
      </c>
      <c r="L18" s="163"/>
      <c r="M18" s="166"/>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6"/>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6"/>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6"/>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6"/>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6"/>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6"/>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6"/>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6"/>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6"/>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6"/>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6"/>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6"/>
    </row>
    <row r="31" spans="2:13" s="10" customFormat="1" ht="28.8" x14ac:dyDescent="0.3">
      <c r="B31" s="161" t="s">
        <v>408</v>
      </c>
      <c r="C31" s="162" t="s">
        <v>868</v>
      </c>
      <c r="D31" s="162" t="s">
        <v>868</v>
      </c>
      <c r="E31" s="162" t="s">
        <v>871</v>
      </c>
      <c r="F31" s="162" t="s">
        <v>868</v>
      </c>
      <c r="G31" s="162" t="s">
        <v>871</v>
      </c>
      <c r="H31" s="162" t="s">
        <v>868</v>
      </c>
      <c r="I31" s="162" t="s">
        <v>871</v>
      </c>
      <c r="J31" s="162" t="s">
        <v>868</v>
      </c>
      <c r="K31" s="162" t="s">
        <v>868</v>
      </c>
      <c r="L31" s="163"/>
      <c r="M31" s="166"/>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6"/>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6"/>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6"/>
    </row>
    <row r="35" spans="2:13" s="10" customFormat="1" ht="28.8" x14ac:dyDescent="0.3">
      <c r="B35" s="167" t="s">
        <v>412</v>
      </c>
      <c r="C35" s="162" t="s">
        <v>868</v>
      </c>
      <c r="D35" s="162" t="s">
        <v>868</v>
      </c>
      <c r="E35" s="162" t="s">
        <v>871</v>
      </c>
      <c r="F35" s="162" t="s">
        <v>868</v>
      </c>
      <c r="G35" s="162" t="s">
        <v>871</v>
      </c>
      <c r="H35" s="162" t="s">
        <v>868</v>
      </c>
      <c r="I35" s="162" t="s">
        <v>871</v>
      </c>
      <c r="J35" s="162" t="s">
        <v>868</v>
      </c>
      <c r="K35" s="162" t="s">
        <v>868</v>
      </c>
      <c r="L35" s="163"/>
      <c r="M35" s="166"/>
    </row>
    <row r="36" spans="2:13" s="10" customFormat="1" x14ac:dyDescent="0.3">
      <c r="B36" s="168" t="s">
        <v>80</v>
      </c>
      <c r="C36" s="162"/>
      <c r="D36" s="162"/>
      <c r="E36" s="162"/>
      <c r="F36" s="162"/>
      <c r="G36" s="162"/>
      <c r="H36" s="162"/>
      <c r="I36" s="162"/>
      <c r="J36" s="166"/>
      <c r="K36" s="166"/>
      <c r="L36" s="163"/>
      <c r="M36" s="166"/>
    </row>
    <row r="37" spans="2:13" s="10" customFormat="1" x14ac:dyDescent="0.3">
      <c r="B37" s="168" t="s">
        <v>80</v>
      </c>
      <c r="C37" s="162"/>
      <c r="D37" s="162"/>
      <c r="E37" s="162"/>
      <c r="F37" s="162"/>
      <c r="G37" s="162"/>
      <c r="H37" s="162"/>
      <c r="I37" s="162"/>
      <c r="J37" s="166"/>
      <c r="K37" s="166"/>
      <c r="L37" s="163"/>
      <c r="M37" s="166"/>
    </row>
    <row r="38" spans="2:13" s="10" customFormat="1" x14ac:dyDescent="0.3">
      <c r="B38" s="168" t="s">
        <v>80</v>
      </c>
      <c r="C38" s="162"/>
      <c r="D38" s="162"/>
      <c r="E38" s="162"/>
      <c r="F38" s="162"/>
      <c r="G38" s="162"/>
      <c r="H38" s="162"/>
      <c r="I38" s="162"/>
      <c r="J38" s="166"/>
      <c r="K38" s="166"/>
      <c r="L38" s="163"/>
      <c r="M38" s="166"/>
    </row>
    <row r="39" spans="2:13" s="10" customFormat="1" x14ac:dyDescent="0.3">
      <c r="B39" s="168" t="s">
        <v>80</v>
      </c>
      <c r="C39" s="162"/>
      <c r="D39" s="162"/>
      <c r="E39" s="162"/>
      <c r="F39" s="162"/>
      <c r="G39" s="162"/>
      <c r="H39" s="162"/>
      <c r="I39" s="162"/>
      <c r="J39" s="166"/>
      <c r="K39" s="166"/>
      <c r="L39" s="163"/>
      <c r="M39" s="166"/>
    </row>
    <row r="40" spans="2:13" s="10" customFormat="1" x14ac:dyDescent="0.3">
      <c r="B40" s="168" t="s">
        <v>80</v>
      </c>
      <c r="C40" s="162"/>
      <c r="D40" s="162"/>
      <c r="E40" s="162"/>
      <c r="F40" s="162"/>
      <c r="G40" s="162"/>
      <c r="H40" s="162"/>
      <c r="I40" s="162"/>
      <c r="J40" s="166"/>
      <c r="K40" s="166"/>
      <c r="L40" s="163"/>
      <c r="M40" s="166"/>
    </row>
    <row r="41" spans="2:13" ht="86.4" x14ac:dyDescent="0.3">
      <c r="G41" s="37" t="s">
        <v>466</v>
      </c>
    </row>
  </sheetData>
  <sheetProtection algorithmName="SHA-512" hashValue="rhUq6uSwM3DH9/iIYdwS0aAb9Pds/JIN+1952OREGloFwBXdYEGsmCHT/lO+q3boHghoMaPFnsZgELXXaNdhuA==" saltValue="tUwHvzD4Ib8MnlLQlizPZ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29"/>
  <sheetViews>
    <sheetView zoomScale="70" zoomScaleNormal="70" workbookViewId="0">
      <pane xSplit="2" ySplit="2" topLeftCell="C3" activePane="bottomRight" state="frozen"/>
      <selection pane="topRight" activeCell="C1" sqref="C1"/>
      <selection pane="bottomLeft" activeCell="A3" sqref="A3"/>
      <selection pane="bottomRight" activeCell="J16" sqref="J16"/>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Williams Compressor Station</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2</v>
      </c>
      <c r="D9" s="173"/>
      <c r="I9" s="174"/>
      <c r="CC9" s="154"/>
      <c r="CF9" s="154"/>
    </row>
    <row r="10" spans="2:86" ht="30" customHeight="1" x14ac:dyDescent="0.3">
      <c r="B10" s="175" t="s">
        <v>470</v>
      </c>
      <c r="C10" s="176">
        <v>31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100.8" x14ac:dyDescent="0.3">
      <c r="B14" s="200" t="s">
        <v>993</v>
      </c>
      <c r="C14" s="200" t="s">
        <v>954</v>
      </c>
      <c r="D14" s="200"/>
      <c r="E14" s="200" t="s">
        <v>819</v>
      </c>
      <c r="F14" s="200"/>
      <c r="G14" s="200" t="s">
        <v>955</v>
      </c>
      <c r="H14" s="200" t="s">
        <v>941</v>
      </c>
      <c r="I14" s="200"/>
      <c r="J14" s="200">
        <v>4.0000000000000001E-3</v>
      </c>
      <c r="K14" s="200"/>
      <c r="L14" s="201"/>
      <c r="M14" s="201">
        <v>0</v>
      </c>
      <c r="N14" s="201"/>
      <c r="O14" s="201"/>
      <c r="P14" s="201">
        <v>0</v>
      </c>
      <c r="Q14" s="201"/>
      <c r="R14" s="201"/>
      <c r="S14" s="201">
        <v>0</v>
      </c>
      <c r="T14" s="201"/>
      <c r="U14" s="201">
        <v>0</v>
      </c>
      <c r="V14" s="201"/>
      <c r="W14" s="201"/>
      <c r="X14" s="201"/>
      <c r="Y14" s="201"/>
      <c r="Z14" s="201"/>
      <c r="AA14" s="201"/>
      <c r="AB14" s="201"/>
      <c r="AC14" s="201"/>
      <c r="AD14" s="201"/>
      <c r="AE14" s="201"/>
      <c r="AF14" s="201"/>
      <c r="AG14" s="201"/>
      <c r="AH14" s="201"/>
      <c r="AI14" s="201">
        <v>0</v>
      </c>
      <c r="AJ14" s="201">
        <v>0</v>
      </c>
      <c r="AK14" s="201" t="s">
        <v>956</v>
      </c>
      <c r="AL14" s="201" t="s">
        <v>957</v>
      </c>
      <c r="AM14" s="201"/>
      <c r="AN14" s="201" t="s">
        <v>941</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941</v>
      </c>
      <c r="BR14" s="202"/>
      <c r="BS14" s="203" t="s">
        <v>958</v>
      </c>
      <c r="BT14" s="202" t="s">
        <v>941</v>
      </c>
      <c r="BU14" s="203" t="s">
        <v>985</v>
      </c>
      <c r="BV14" s="202" t="s">
        <v>941</v>
      </c>
      <c r="BW14" s="203" t="s">
        <v>986</v>
      </c>
      <c r="BX14" s="162" t="s">
        <v>897</v>
      </c>
      <c r="BY14" s="204" t="s">
        <v>975</v>
      </c>
      <c r="BZ14" s="202">
        <v>12600</v>
      </c>
      <c r="CA14" s="201">
        <f>1.2*0.01</f>
        <v>1.2E-2</v>
      </c>
      <c r="CB14" s="201">
        <f>1.2-CA14</f>
        <v>1.1879999999999999</v>
      </c>
      <c r="CC14" s="201">
        <v>0</v>
      </c>
      <c r="CD14" s="201">
        <v>1.2</v>
      </c>
      <c r="CE14" s="201">
        <v>14.7</v>
      </c>
      <c r="CF14" s="201" t="s">
        <v>984</v>
      </c>
      <c r="CG14" s="201"/>
      <c r="CH14" s="200"/>
    </row>
    <row r="15" spans="2:86" s="10" customFormat="1" ht="100.8" x14ac:dyDescent="0.3">
      <c r="B15" s="200" t="s">
        <v>994</v>
      </c>
      <c r="C15" s="200" t="s">
        <v>954</v>
      </c>
      <c r="D15" s="205" t="s">
        <v>988</v>
      </c>
      <c r="E15" s="200" t="s">
        <v>819</v>
      </c>
      <c r="F15" s="205" t="s">
        <v>989</v>
      </c>
      <c r="G15" s="200" t="s">
        <v>955</v>
      </c>
      <c r="H15" s="200" t="s">
        <v>941</v>
      </c>
      <c r="I15" s="205"/>
      <c r="J15" s="200">
        <v>4.0000000000000001E-3</v>
      </c>
      <c r="K15" s="200"/>
      <c r="L15" s="201"/>
      <c r="M15" s="201">
        <v>0</v>
      </c>
      <c r="N15" s="201"/>
      <c r="O15" s="201"/>
      <c r="P15" s="201">
        <v>0</v>
      </c>
      <c r="Q15" s="201"/>
      <c r="R15" s="201"/>
      <c r="S15" s="201">
        <v>0</v>
      </c>
      <c r="T15" s="201"/>
      <c r="U15" s="201">
        <v>0</v>
      </c>
      <c r="V15" s="201"/>
      <c r="W15" s="201"/>
      <c r="X15" s="201"/>
      <c r="Y15" s="201"/>
      <c r="Z15" s="201"/>
      <c r="AA15" s="201"/>
      <c r="AB15" s="201"/>
      <c r="AC15" s="201"/>
      <c r="AD15" s="201"/>
      <c r="AE15" s="201"/>
      <c r="AF15" s="201"/>
      <c r="AG15" s="201"/>
      <c r="AH15" s="201"/>
      <c r="AI15" s="201">
        <v>0</v>
      </c>
      <c r="AJ15" s="201">
        <v>0</v>
      </c>
      <c r="AK15" s="201" t="s">
        <v>956</v>
      </c>
      <c r="AL15" s="201" t="s">
        <v>957</v>
      </c>
      <c r="AM15" s="201"/>
      <c r="AN15" s="201" t="s">
        <v>941</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941</v>
      </c>
      <c r="BR15" s="202"/>
      <c r="BS15" s="203" t="s">
        <v>958</v>
      </c>
      <c r="BT15" s="202" t="s">
        <v>941</v>
      </c>
      <c r="BU15" s="203" t="s">
        <v>985</v>
      </c>
      <c r="BV15" s="202" t="s">
        <v>941</v>
      </c>
      <c r="BW15" s="203" t="s">
        <v>986</v>
      </c>
      <c r="BX15" s="162" t="s">
        <v>897</v>
      </c>
      <c r="BY15" s="204" t="s">
        <v>975</v>
      </c>
      <c r="BZ15" s="202">
        <v>12600</v>
      </c>
      <c r="CA15" s="201">
        <f>1.2*0.01</f>
        <v>1.2E-2</v>
      </c>
      <c r="CB15" s="201">
        <f>1.2-CA15</f>
        <v>1.1879999999999999</v>
      </c>
      <c r="CC15" s="201">
        <v>0</v>
      </c>
      <c r="CD15" s="201">
        <v>1.2</v>
      </c>
      <c r="CE15" s="201">
        <v>14.7</v>
      </c>
      <c r="CF15" s="201" t="s">
        <v>984</v>
      </c>
      <c r="CG15" s="201"/>
      <c r="CH15" s="200"/>
    </row>
    <row r="16" spans="2:86" s="10" customFormat="1" x14ac:dyDescent="0.3">
      <c r="B16" s="200" t="s">
        <v>961</v>
      </c>
      <c r="C16" s="205" t="s">
        <v>796</v>
      </c>
      <c r="D16" s="205" t="s">
        <v>962</v>
      </c>
      <c r="E16" s="205" t="s">
        <v>796</v>
      </c>
      <c r="F16" s="205" t="s">
        <v>959</v>
      </c>
      <c r="G16" s="205" t="s">
        <v>955</v>
      </c>
      <c r="H16" s="205" t="s">
        <v>941</v>
      </c>
      <c r="I16" s="205"/>
      <c r="J16" s="205">
        <v>0</v>
      </c>
      <c r="K16" s="205"/>
      <c r="L16" s="201"/>
      <c r="M16" s="201">
        <v>0</v>
      </c>
      <c r="N16" s="201"/>
      <c r="O16" s="201"/>
      <c r="P16" s="201">
        <v>0</v>
      </c>
      <c r="Q16" s="201"/>
      <c r="R16" s="201"/>
      <c r="S16" s="201">
        <v>0</v>
      </c>
      <c r="T16" s="201"/>
      <c r="U16" s="201">
        <v>0</v>
      </c>
      <c r="V16" s="201"/>
      <c r="W16" s="201"/>
      <c r="X16" s="201"/>
      <c r="Y16" s="201"/>
      <c r="Z16" s="201"/>
      <c r="AA16" s="201"/>
      <c r="AB16" s="201"/>
      <c r="AC16" s="201"/>
      <c r="AD16" s="201"/>
      <c r="AE16" s="201"/>
      <c r="AF16" s="201"/>
      <c r="AG16" s="201"/>
      <c r="AH16" s="201"/>
      <c r="AI16" s="201">
        <v>0</v>
      </c>
      <c r="AJ16" s="201">
        <v>0</v>
      </c>
      <c r="AK16" s="201" t="s">
        <v>956</v>
      </c>
      <c r="AL16" s="201" t="s">
        <v>960</v>
      </c>
      <c r="AM16" s="201"/>
      <c r="AN16" s="201" t="s">
        <v>941</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941</v>
      </c>
      <c r="BR16" s="202"/>
      <c r="BS16" s="203" t="s">
        <v>958</v>
      </c>
      <c r="BT16" s="202"/>
      <c r="BU16" s="203"/>
      <c r="BV16" s="202"/>
      <c r="BW16" s="203"/>
      <c r="BX16" s="162"/>
      <c r="BY16" s="204"/>
      <c r="BZ16" s="206">
        <v>550</v>
      </c>
      <c r="CA16" s="201"/>
      <c r="CB16" s="201"/>
      <c r="CC16" s="201"/>
      <c r="CD16" s="201"/>
      <c r="CE16" s="201"/>
      <c r="CF16" s="201"/>
      <c r="CG16" s="201"/>
      <c r="CH16" s="205"/>
    </row>
    <row r="17" spans="2:86" s="10" customFormat="1" x14ac:dyDescent="0.3">
      <c r="B17" s="200" t="s">
        <v>963</v>
      </c>
      <c r="C17" s="205" t="s">
        <v>796</v>
      </c>
      <c r="D17" s="205" t="s">
        <v>962</v>
      </c>
      <c r="E17" s="205" t="s">
        <v>796</v>
      </c>
      <c r="F17" s="205" t="s">
        <v>959</v>
      </c>
      <c r="G17" s="200" t="s">
        <v>955</v>
      </c>
      <c r="H17" s="200" t="s">
        <v>941</v>
      </c>
      <c r="I17" s="205"/>
      <c r="J17" s="205">
        <v>0</v>
      </c>
      <c r="K17" s="205"/>
      <c r="L17" s="201"/>
      <c r="M17" s="201">
        <v>0</v>
      </c>
      <c r="N17" s="201"/>
      <c r="O17" s="201"/>
      <c r="P17" s="201">
        <v>0</v>
      </c>
      <c r="Q17" s="201"/>
      <c r="R17" s="201"/>
      <c r="S17" s="201">
        <v>0</v>
      </c>
      <c r="T17" s="201"/>
      <c r="U17" s="201">
        <v>0</v>
      </c>
      <c r="V17" s="201"/>
      <c r="W17" s="201"/>
      <c r="X17" s="201"/>
      <c r="Y17" s="201"/>
      <c r="Z17" s="201"/>
      <c r="AA17" s="201"/>
      <c r="AB17" s="201"/>
      <c r="AC17" s="201"/>
      <c r="AD17" s="201"/>
      <c r="AE17" s="201"/>
      <c r="AF17" s="201"/>
      <c r="AG17" s="201"/>
      <c r="AH17" s="201"/>
      <c r="AI17" s="201">
        <v>0</v>
      </c>
      <c r="AJ17" s="201">
        <v>0</v>
      </c>
      <c r="AK17" s="201" t="s">
        <v>956</v>
      </c>
      <c r="AL17" s="201" t="s">
        <v>960</v>
      </c>
      <c r="AM17" s="201"/>
      <c r="AN17" s="201" t="s">
        <v>941</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941</v>
      </c>
      <c r="BR17" s="202"/>
      <c r="BS17" s="203" t="s">
        <v>958</v>
      </c>
      <c r="BT17" s="202"/>
      <c r="BU17" s="203"/>
      <c r="BV17" s="202"/>
      <c r="BW17" s="203"/>
      <c r="BX17" s="162"/>
      <c r="BY17" s="204"/>
      <c r="BZ17" s="206">
        <v>550</v>
      </c>
      <c r="CA17" s="201"/>
      <c r="CB17" s="201"/>
      <c r="CC17" s="201"/>
      <c r="CD17" s="201"/>
      <c r="CE17" s="201"/>
      <c r="CF17" s="201"/>
      <c r="CG17" s="201"/>
      <c r="CH17" s="205"/>
    </row>
    <row r="18" spans="2:86" s="10" customFormat="1" x14ac:dyDescent="0.3">
      <c r="B18" s="200" t="s">
        <v>964</v>
      </c>
      <c r="C18" s="205" t="s">
        <v>796</v>
      </c>
      <c r="D18" s="205" t="s">
        <v>962</v>
      </c>
      <c r="E18" s="205" t="s">
        <v>796</v>
      </c>
      <c r="F18" s="205" t="s">
        <v>959</v>
      </c>
      <c r="G18" s="205" t="s">
        <v>955</v>
      </c>
      <c r="H18" s="205" t="s">
        <v>941</v>
      </c>
      <c r="I18" s="205"/>
      <c r="J18" s="205">
        <v>0</v>
      </c>
      <c r="K18" s="205"/>
      <c r="L18" s="201"/>
      <c r="M18" s="201">
        <v>0</v>
      </c>
      <c r="N18" s="201"/>
      <c r="O18" s="201"/>
      <c r="P18" s="201">
        <v>0</v>
      </c>
      <c r="Q18" s="201"/>
      <c r="R18" s="201"/>
      <c r="S18" s="201">
        <v>0</v>
      </c>
      <c r="T18" s="201"/>
      <c r="U18" s="201">
        <v>0</v>
      </c>
      <c r="V18" s="201"/>
      <c r="W18" s="201"/>
      <c r="X18" s="201"/>
      <c r="Y18" s="201"/>
      <c r="Z18" s="201"/>
      <c r="AA18" s="201"/>
      <c r="AB18" s="201"/>
      <c r="AC18" s="201"/>
      <c r="AD18" s="201"/>
      <c r="AE18" s="201"/>
      <c r="AF18" s="201"/>
      <c r="AG18" s="201"/>
      <c r="AH18" s="201"/>
      <c r="AI18" s="201">
        <v>0</v>
      </c>
      <c r="AJ18" s="201">
        <v>0</v>
      </c>
      <c r="AK18" s="201" t="s">
        <v>956</v>
      </c>
      <c r="AL18" s="201" t="s">
        <v>960</v>
      </c>
      <c r="AM18" s="201"/>
      <c r="AN18" s="201" t="s">
        <v>941</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941</v>
      </c>
      <c r="BR18" s="202"/>
      <c r="BS18" s="203" t="s">
        <v>958</v>
      </c>
      <c r="BT18" s="202"/>
      <c r="BU18" s="203"/>
      <c r="BV18" s="202"/>
      <c r="BW18" s="203"/>
      <c r="BX18" s="162"/>
      <c r="BY18" s="204"/>
      <c r="BZ18" s="206">
        <v>550</v>
      </c>
      <c r="CA18" s="201"/>
      <c r="CB18" s="201"/>
      <c r="CC18" s="201"/>
      <c r="CD18" s="201"/>
      <c r="CE18" s="201"/>
      <c r="CF18" s="201"/>
      <c r="CG18" s="201"/>
      <c r="CH18" s="205"/>
    </row>
    <row r="19" spans="2:86" s="10" customFormat="1" x14ac:dyDescent="0.3">
      <c r="B19" s="200" t="s">
        <v>987</v>
      </c>
      <c r="C19" s="205" t="s">
        <v>796</v>
      </c>
      <c r="D19" s="205" t="s">
        <v>965</v>
      </c>
      <c r="E19" s="205" t="s">
        <v>796</v>
      </c>
      <c r="F19" s="205" t="s">
        <v>959</v>
      </c>
      <c r="G19" s="205" t="s">
        <v>955</v>
      </c>
      <c r="H19" s="205" t="s">
        <v>941</v>
      </c>
      <c r="I19" s="205"/>
      <c r="J19" s="205">
        <v>0</v>
      </c>
      <c r="K19" s="205"/>
      <c r="L19" s="201"/>
      <c r="M19" s="201">
        <v>0</v>
      </c>
      <c r="N19" s="201"/>
      <c r="O19" s="201"/>
      <c r="P19" s="201">
        <v>0</v>
      </c>
      <c r="Q19" s="201"/>
      <c r="R19" s="201"/>
      <c r="S19" s="201">
        <v>0</v>
      </c>
      <c r="T19" s="201"/>
      <c r="U19" s="201">
        <v>0</v>
      </c>
      <c r="V19" s="201"/>
      <c r="W19" s="201"/>
      <c r="X19" s="201"/>
      <c r="Y19" s="201"/>
      <c r="Z19" s="201"/>
      <c r="AA19" s="201"/>
      <c r="AB19" s="201"/>
      <c r="AC19" s="201"/>
      <c r="AD19" s="201"/>
      <c r="AE19" s="201"/>
      <c r="AF19" s="201"/>
      <c r="AG19" s="201"/>
      <c r="AH19" s="201"/>
      <c r="AI19" s="201">
        <v>0</v>
      </c>
      <c r="AJ19" s="201">
        <v>0</v>
      </c>
      <c r="AK19" s="201" t="s">
        <v>956</v>
      </c>
      <c r="AL19" s="201" t="s">
        <v>960</v>
      </c>
      <c r="AM19" s="201"/>
      <c r="AN19" s="201" t="s">
        <v>941</v>
      </c>
      <c r="AO19" s="201"/>
      <c r="AP19" s="201" t="s">
        <v>80</v>
      </c>
      <c r="AQ19" s="201" t="s">
        <v>80</v>
      </c>
      <c r="AR19" s="201" t="s">
        <v>80</v>
      </c>
      <c r="AS19" s="201" t="s">
        <v>80</v>
      </c>
      <c r="AT19" s="201" t="s">
        <v>80</v>
      </c>
      <c r="AU19" s="201" t="s">
        <v>80</v>
      </c>
      <c r="AV19" s="201"/>
      <c r="AW19" s="201"/>
      <c r="AX19" s="201"/>
      <c r="AY19" s="201"/>
      <c r="AZ19" s="201"/>
      <c r="BA19" s="201"/>
      <c r="BB19" s="201"/>
      <c r="BC19" s="201" t="s">
        <v>80</v>
      </c>
      <c r="BD19" s="201"/>
      <c r="BE19" s="201"/>
      <c r="BF19" s="201"/>
      <c r="BG19" s="201"/>
      <c r="BH19" s="201"/>
      <c r="BI19" s="201"/>
      <c r="BJ19" s="201"/>
      <c r="BK19" s="201"/>
      <c r="BL19" s="201"/>
      <c r="BM19" s="201"/>
      <c r="BN19" s="201"/>
      <c r="BO19" s="201"/>
      <c r="BP19" s="201"/>
      <c r="BQ19" s="200" t="s">
        <v>941</v>
      </c>
      <c r="BR19" s="202"/>
      <c r="BS19" s="203" t="s">
        <v>958</v>
      </c>
      <c r="BT19" s="202"/>
      <c r="BU19" s="203"/>
      <c r="BV19" s="202"/>
      <c r="BW19" s="203"/>
      <c r="BX19" s="162"/>
      <c r="BY19" s="204"/>
      <c r="BZ19" s="206">
        <v>250</v>
      </c>
      <c r="CA19" s="201" t="s">
        <v>80</v>
      </c>
      <c r="CB19" s="201" t="s">
        <v>80</v>
      </c>
      <c r="CC19" s="201" t="s">
        <v>80</v>
      </c>
      <c r="CD19" s="201" t="s">
        <v>80</v>
      </c>
      <c r="CE19" s="201" t="s">
        <v>80</v>
      </c>
      <c r="CF19" s="201" t="s">
        <v>80</v>
      </c>
      <c r="CG19" s="201" t="s">
        <v>80</v>
      </c>
      <c r="CH19" s="205" t="s">
        <v>80</v>
      </c>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9" spans="2:86" x14ac:dyDescent="0.3">
      <c r="C29" s="207"/>
      <c r="D29" s="207"/>
      <c r="E29" s="58"/>
      <c r="F29" s="58"/>
    </row>
  </sheetData>
  <sheetProtection algorithmName="SHA-512" hashValue="UI26gLcvlLkv/C6nP00RbSPeKGnoPrzPb4ptmn69z+SuKs1irF4c6VW+5TrmIWEO9Za3PeKELY6o0pD/i/4GEw==" saltValue="/qHg5Dbesh7FhNgTa38X/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27">
    <cfRule type="notContainsBlanks" dxfId="117" priority="30">
      <formula>LEN(TRIM(B14))&gt;0</formula>
    </cfRule>
  </conditionalFormatting>
  <conditionalFormatting sqref="C5:C6">
    <cfRule type="cellIs" dxfId="116" priority="31" operator="equal">
      <formula>0</formula>
    </cfRule>
  </conditionalFormatting>
  <conditionalFormatting sqref="C14:CH27">
    <cfRule type="expression" dxfId="115" priority="29">
      <formula>NOT($B14="")</formula>
    </cfRule>
  </conditionalFormatting>
  <conditionalFormatting sqref="D14:D27">
    <cfRule type="expression" dxfId="114" priority="28">
      <formula>NOT($C14="Other")</formula>
    </cfRule>
  </conditionalFormatting>
  <conditionalFormatting sqref="D12:F12 B14:CH27">
    <cfRule type="expression" dxfId="113" priority="15">
      <formula>AND(NOT($C$9=""),NOT($C$10=""),SUM($C$9:$C$10)=0)</formula>
    </cfRule>
  </conditionalFormatting>
  <conditionalFormatting sqref="F14:F27">
    <cfRule type="expression" dxfId="112" priority="27">
      <formula>NOT($E14="Other")</formula>
    </cfRule>
  </conditionalFormatting>
  <conditionalFormatting sqref="I14:I27">
    <cfRule type="expression" dxfId="111" priority="26">
      <formula>NOT($H14="Yes")</formula>
    </cfRule>
  </conditionalFormatting>
  <conditionalFormatting sqref="AL14:AL27">
    <cfRule type="expression" dxfId="110" priority="25">
      <formula>NOT(OR($AK14="Calculated/Modeled"))</formula>
    </cfRule>
  </conditionalFormatting>
  <conditionalFormatting sqref="AM14:AM27">
    <cfRule type="expression" dxfId="109" priority="24">
      <formula>NOT($AK14="Measured")</formula>
    </cfRule>
  </conditionalFormatting>
  <conditionalFormatting sqref="AO14:AO27">
    <cfRule type="expression" dxfId="108" priority="21">
      <formula>NOT($AN14="Yes")</formula>
    </cfRule>
  </conditionalFormatting>
  <conditionalFormatting sqref="BR14:BR27">
    <cfRule type="expression" dxfId="107" priority="20">
      <formula>NOT($BQ14="Yes")</formula>
    </cfRule>
  </conditionalFormatting>
  <conditionalFormatting sqref="BS14:BS27">
    <cfRule type="expression" dxfId="106" priority="19">
      <formula>NOT($BQ14="No")</formula>
    </cfRule>
  </conditionalFormatting>
  <conditionalFormatting sqref="BU14:BU27">
    <cfRule type="expression" dxfId="105" priority="18">
      <formula>NOT($BT14="No")</formula>
    </cfRule>
  </conditionalFormatting>
  <conditionalFormatting sqref="BW14:BW27">
    <cfRule type="expression" dxfId="104" priority="17">
      <formula>NOT($BV14="No")</formula>
    </cfRule>
  </conditionalFormatting>
  <conditionalFormatting sqref="BY14:BY27">
    <cfRule type="expression" dxfId="103" priority="16">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H14:H27 BT14:BT27 BV14:BV27 BX14:BX27 AN14:AN27 BQ14:BQ27" xr:uid="{0F3C60FD-C45A-4744-BA7A-17EFCE16CEA3}">
      <formula1>"Yes, No"</formula1>
    </dataValidation>
    <dataValidation type="list" allowBlank="1" showInputMessage="1" showErrorMessage="1" sqref="C14:C27" xr:uid="{8CD4E943-C692-4194-A20C-15B281B3700F}">
      <formula1>"Crude Oil, Condensate, Produced Water, Other"</formula1>
    </dataValidation>
    <dataValidation type="list" allowBlank="1" showInputMessage="1" showErrorMessage="1" sqref="E14:E27" xr:uid="{29113EF0-B8E8-4D6B-83CA-195EFA850328}">
      <formula1>"Another Atmospheric Tank, Separator, Other"</formula1>
    </dataValidation>
    <dataValidation type="list" allowBlank="1" showInputMessage="1" showErrorMessage="1" sqref="AK14:AK27" xr:uid="{67482E36-7007-46A4-A169-5B6AC438126F}">
      <formula1>"Calculated/Modeled, Measured"</formula1>
    </dataValidation>
    <dataValidation type="list" allowBlank="1" showInputMessage="1" showErrorMessage="1" sqref="G14:G27" xr:uid="{6CE4F517-91DF-4F32-A987-5F2DB8A4E59A}">
      <formula1>"Flash, Working and Breathing"</formula1>
    </dataValidation>
    <dataValidation type="list" allowBlank="1" showInputMessage="1" showErrorMessage="1" sqref="BR14:BR27" xr:uid="{61DE5DEE-3A62-4931-8898-A8C6A5904A21}">
      <formula1>"Over 6 tpy and controlled, Under 4 tpy, Under 6 tpy using a VRU"</formula1>
    </dataValidation>
    <dataValidation type="list" allowBlank="1" showInputMessage="1" showErrorMessage="1" sqref="AO14:AO27"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29"/>
  <sheetViews>
    <sheetView workbookViewId="0">
      <selection activeCell="CU21" sqref="CU21"/>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3" spans="2:101" x14ac:dyDescent="0.3">
      <c r="BY3" s="45">
        <v>4.12</v>
      </c>
      <c r="BZ3" s="45">
        <f>BY3*1000000</f>
        <v>4120000</v>
      </c>
      <c r="CA3" s="45">
        <f>BZ3/8760/24/60</f>
        <v>0.32661085743277524</v>
      </c>
      <c r="CI3" s="45">
        <v>171000</v>
      </c>
    </row>
    <row r="4" spans="2:101" ht="15.6" x14ac:dyDescent="0.3">
      <c r="B4" s="49" t="s">
        <v>368</v>
      </c>
      <c r="CI4" s="45">
        <f>CI3/60</f>
        <v>2850</v>
      </c>
      <c r="CJ4" s="45">
        <f>CJ3/60</f>
        <v>0</v>
      </c>
    </row>
    <row r="5" spans="2:101" x14ac:dyDescent="0.3">
      <c r="B5" s="112" t="s">
        <v>369</v>
      </c>
      <c r="C5" s="113" t="str">
        <f>Facility!C4</f>
        <v>Merit Energy Company</v>
      </c>
    </row>
    <row r="6" spans="2:101" x14ac:dyDescent="0.3">
      <c r="B6" s="112" t="s">
        <v>14</v>
      </c>
      <c r="C6" s="113" t="str">
        <f>Facility!C21</f>
        <v>Williams Compressor Station</v>
      </c>
    </row>
    <row r="7" spans="2:101" x14ac:dyDescent="0.3">
      <c r="C7" s="10"/>
    </row>
    <row r="8" spans="2:101" ht="15.6" x14ac:dyDescent="0.3">
      <c r="B8" s="49" t="s">
        <v>468</v>
      </c>
      <c r="C8" s="10"/>
    </row>
    <row r="9" spans="2:101" x14ac:dyDescent="0.3">
      <c r="B9" s="208" t="s">
        <v>539</v>
      </c>
      <c r="C9" s="209">
        <v>1</v>
      </c>
    </row>
    <row r="10" spans="2:101" x14ac:dyDescent="0.3">
      <c r="B10" s="210"/>
      <c r="C10" s="211"/>
    </row>
    <row r="11" spans="2:101" ht="15.6" x14ac:dyDescent="0.3">
      <c r="B11" s="49" t="s">
        <v>540</v>
      </c>
      <c r="D11" s="212" t="s">
        <v>472</v>
      </c>
      <c r="E11" s="212"/>
      <c r="F11" s="212"/>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8"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9" t="s">
        <v>551</v>
      </c>
      <c r="BQ13" s="194" t="s">
        <v>552</v>
      </c>
      <c r="BR13" s="194" t="s">
        <v>553</v>
      </c>
      <c r="BS13" s="197" t="s">
        <v>554</v>
      </c>
      <c r="BT13" s="197" t="s">
        <v>528</v>
      </c>
      <c r="BU13" s="220" t="s">
        <v>555</v>
      </c>
      <c r="BV13" s="218" t="s">
        <v>556</v>
      </c>
      <c r="BW13" s="221" t="s">
        <v>557</v>
      </c>
      <c r="BX13" s="194" t="s">
        <v>558</v>
      </c>
      <c r="BY13" s="194" t="s">
        <v>543</v>
      </c>
      <c r="BZ13" s="194" t="s">
        <v>559</v>
      </c>
      <c r="CA13" s="194" t="s">
        <v>560</v>
      </c>
      <c r="CB13" s="194" t="s">
        <v>543</v>
      </c>
      <c r="CC13" s="194" t="s">
        <v>561</v>
      </c>
      <c r="CD13" s="194" t="s">
        <v>562</v>
      </c>
      <c r="CE13" s="194" t="s">
        <v>543</v>
      </c>
      <c r="CF13" s="222" t="s">
        <v>563</v>
      </c>
      <c r="CG13" s="194" t="s">
        <v>564</v>
      </c>
      <c r="CH13" s="194" t="s">
        <v>565</v>
      </c>
      <c r="CI13" s="194" t="s">
        <v>566</v>
      </c>
      <c r="CJ13" s="194" t="s">
        <v>567</v>
      </c>
      <c r="CK13" s="194" t="s">
        <v>568</v>
      </c>
      <c r="CL13" s="194" t="s">
        <v>569</v>
      </c>
      <c r="CM13" s="194" t="s">
        <v>570</v>
      </c>
      <c r="CN13" s="222" t="s">
        <v>571</v>
      </c>
      <c r="CO13" s="194" t="s">
        <v>572</v>
      </c>
      <c r="CP13" s="222" t="s">
        <v>573</v>
      </c>
      <c r="CQ13" s="222" t="s">
        <v>574</v>
      </c>
      <c r="CR13" s="222" t="s">
        <v>575</v>
      </c>
      <c r="CS13" s="222" t="s">
        <v>576</v>
      </c>
      <c r="CT13" s="222" t="s">
        <v>577</v>
      </c>
      <c r="CU13" s="222" t="s">
        <v>578</v>
      </c>
      <c r="CV13" s="222" t="s">
        <v>579</v>
      </c>
      <c r="CW13" s="222" t="s">
        <v>580</v>
      </c>
    </row>
    <row r="14" spans="2:101" s="10" customFormat="1" ht="28.8" x14ac:dyDescent="0.3">
      <c r="B14" s="223" t="s">
        <v>969</v>
      </c>
      <c r="C14" s="162" t="s">
        <v>855</v>
      </c>
      <c r="D14" s="162" t="s">
        <v>80</v>
      </c>
      <c r="E14" s="162">
        <v>0.85629999999999995</v>
      </c>
      <c r="F14" s="162">
        <v>83.425799999999995</v>
      </c>
      <c r="G14" s="162">
        <v>0</v>
      </c>
      <c r="H14" s="162">
        <v>0</v>
      </c>
      <c r="I14" s="162"/>
      <c r="J14" s="162"/>
      <c r="K14" s="162">
        <v>0</v>
      </c>
      <c r="L14" s="162"/>
      <c r="M14" s="162">
        <v>0</v>
      </c>
      <c r="N14" s="162">
        <v>0</v>
      </c>
      <c r="O14" s="162"/>
      <c r="P14" s="162">
        <v>0</v>
      </c>
      <c r="Q14" s="162"/>
      <c r="R14" s="162">
        <v>0</v>
      </c>
      <c r="S14" s="162"/>
      <c r="T14" s="162"/>
      <c r="U14" s="162"/>
      <c r="V14" s="162"/>
      <c r="W14" s="162"/>
      <c r="X14" s="162"/>
      <c r="Y14" s="162"/>
      <c r="Z14" s="162">
        <v>0</v>
      </c>
      <c r="AA14" s="162"/>
      <c r="AB14" s="162"/>
      <c r="AC14" s="162"/>
      <c r="AD14" s="162"/>
      <c r="AE14" s="162">
        <v>0</v>
      </c>
      <c r="AF14" s="162" t="s">
        <v>956</v>
      </c>
      <c r="AG14" s="162" t="s">
        <v>966</v>
      </c>
      <c r="AH14" s="162"/>
      <c r="AI14" s="162" t="s">
        <v>941</v>
      </c>
      <c r="AJ14" s="162"/>
      <c r="AK14" s="162" t="s">
        <v>941</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941</v>
      </c>
      <c r="BO14" s="162" t="s">
        <v>941</v>
      </c>
      <c r="BP14" s="162" t="s">
        <v>967</v>
      </c>
      <c r="BQ14" s="162" t="s">
        <v>941</v>
      </c>
      <c r="BR14" s="162"/>
      <c r="BS14" s="162" t="s">
        <v>897</v>
      </c>
      <c r="BT14" s="162" t="s">
        <v>976</v>
      </c>
      <c r="BU14" s="162" t="s">
        <v>941</v>
      </c>
      <c r="BV14" s="162"/>
      <c r="BW14" s="162"/>
      <c r="BX14" s="162" t="s">
        <v>846</v>
      </c>
      <c r="BY14" s="162"/>
      <c r="BZ14" s="162">
        <f>CA3</f>
        <v>0.32661085743277524</v>
      </c>
      <c r="CA14" s="162" t="s">
        <v>849</v>
      </c>
      <c r="CB14" s="162"/>
      <c r="CC14" s="162" t="s">
        <v>990</v>
      </c>
      <c r="CD14" s="162"/>
      <c r="CE14" s="162"/>
      <c r="CF14" s="162" t="s">
        <v>952</v>
      </c>
      <c r="CG14" s="162">
        <v>24.87</v>
      </c>
      <c r="CH14" s="162">
        <v>0.91</v>
      </c>
      <c r="CI14" s="162">
        <v>97.1</v>
      </c>
      <c r="CJ14" s="162">
        <f>CI4</f>
        <v>2850</v>
      </c>
      <c r="CK14" s="162">
        <v>0.81</v>
      </c>
      <c r="CL14" s="162">
        <v>1.3</v>
      </c>
      <c r="CM14" s="162">
        <v>96.8</v>
      </c>
      <c r="CN14" s="224"/>
      <c r="CO14" s="224">
        <f>CI4</f>
        <v>2850</v>
      </c>
      <c r="CP14" s="224">
        <v>8760</v>
      </c>
      <c r="CQ14" s="224" t="s">
        <v>80</v>
      </c>
      <c r="CR14" s="224">
        <v>64</v>
      </c>
      <c r="CS14" s="224">
        <v>690</v>
      </c>
      <c r="CT14" s="224" t="s">
        <v>968</v>
      </c>
      <c r="CU14" s="224">
        <v>1.7</v>
      </c>
      <c r="CV14" s="224" t="s">
        <v>978</v>
      </c>
      <c r="CW14" s="224" t="s">
        <v>952</v>
      </c>
    </row>
    <row r="15" spans="2:101" s="10" customFormat="1" x14ac:dyDescent="0.3">
      <c r="B15" s="223"/>
      <c r="C15" s="162" t="s">
        <v>80</v>
      </c>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2" t="s">
        <v>80</v>
      </c>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80</v>
      </c>
      <c r="CO29" s="224" t="s">
        <v>80</v>
      </c>
      <c r="CP29" s="224" t="s">
        <v>80</v>
      </c>
      <c r="CQ29" s="224" t="s">
        <v>80</v>
      </c>
      <c r="CR29" s="224" t="s">
        <v>80</v>
      </c>
      <c r="CS29" s="224" t="s">
        <v>80</v>
      </c>
      <c r="CT29" s="224" t="s">
        <v>80</v>
      </c>
      <c r="CU29" s="224" t="s">
        <v>80</v>
      </c>
      <c r="CV29" s="224" t="s">
        <v>80</v>
      </c>
      <c r="CW29" s="224" t="s">
        <v>80</v>
      </c>
    </row>
  </sheetData>
  <sheetProtection algorithmName="SHA-512" hashValue="wTKrrwbzBgX5/q07yJGt4psUWo9cpy/mN4DzVnbiRPnNeriuBvYowKo5Pvgv1+SL9fE8ARbtn5PY+uMXsI+3GA==" saltValue="UpsRQzwNvPGhlwLBMQBVc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29">
    <cfRule type="notContainsBlanks" dxfId="102" priority="28">
      <formula>LEN(TRIM(B14))&gt;0</formula>
    </cfRule>
  </conditionalFormatting>
  <conditionalFormatting sqref="B14:CW29">
    <cfRule type="expression" dxfId="101" priority="1">
      <formula>AND(NOT($C$9=""),$C$9=0)</formula>
    </cfRule>
  </conditionalFormatting>
  <conditionalFormatting sqref="C5:C6">
    <cfRule type="cellIs" dxfId="100" priority="61" operator="equal">
      <formula>0</formula>
    </cfRule>
  </conditionalFormatting>
  <conditionalFormatting sqref="C14:D14 C15:CW29">
    <cfRule type="expression" dxfId="99" priority="59">
      <formula>NOT($B14="")</formula>
    </cfRule>
  </conditionalFormatting>
  <conditionalFormatting sqref="D11">
    <cfRule type="expression" dxfId="98" priority="43">
      <formula>AND(NOT($C$9=""),$C$9=0)</formula>
    </cfRule>
    <cfRule type="expression" dxfId="97" priority="44">
      <formula>AND(NOT($C$9=""),NOT($C$10=""),SUM($C$9:$C$10)=0)</formula>
    </cfRule>
  </conditionalFormatting>
  <conditionalFormatting sqref="D14:D29">
    <cfRule type="expression" dxfId="96" priority="58">
      <formula>NOT($C14="Other (specify)")</formula>
    </cfRule>
  </conditionalFormatting>
  <conditionalFormatting sqref="E14:CW14">
    <cfRule type="expression" dxfId="95" priority="12">
      <formula>NOT($B14="")</formula>
    </cfRule>
  </conditionalFormatting>
  <conditionalFormatting sqref="AG14:AG29">
    <cfRule type="expression" dxfId="94" priority="11">
      <formula>NOT(OR($AF14="Calculated/Modeled"))</formula>
    </cfRule>
  </conditionalFormatting>
  <conditionalFormatting sqref="AH14:AH29">
    <cfRule type="expression" dxfId="93" priority="10">
      <formula>NOT($AF14="Measured")</formula>
    </cfRule>
  </conditionalFormatting>
  <conditionalFormatting sqref="AJ14:AJ29">
    <cfRule type="expression" dxfId="92" priority="9">
      <formula>NOT($AI14="Yes")</formula>
    </cfRule>
  </conditionalFormatting>
  <conditionalFormatting sqref="AL14:AL29">
    <cfRule type="expression" dxfId="91" priority="8">
      <formula>NOT($AK14="Yes")</formula>
    </cfRule>
  </conditionalFormatting>
  <conditionalFormatting sqref="BR14:BR29">
    <cfRule type="expression" dxfId="90" priority="7">
      <formula>NOT(BQ14="Yes")</formula>
    </cfRule>
  </conditionalFormatting>
  <conditionalFormatting sqref="BT14:BT29">
    <cfRule type="expression" dxfId="89" priority="6">
      <formula>NOT($BS14="Yes")</formula>
    </cfRule>
  </conditionalFormatting>
  <conditionalFormatting sqref="BV14:BW29">
    <cfRule type="expression" dxfId="88" priority="5">
      <formula>NOT($BU14="Yes")</formula>
    </cfRule>
  </conditionalFormatting>
  <conditionalFormatting sqref="BY14:BY29">
    <cfRule type="expression" dxfId="87" priority="4">
      <formula>NOT($BX14="Other (specify)")</formula>
    </cfRule>
  </conditionalFormatting>
  <conditionalFormatting sqref="CB14:CB29">
    <cfRule type="expression" dxfId="86" priority="3">
      <formula>NOT($CA14="Other (specify)")</formula>
    </cfRule>
  </conditionalFormatting>
  <conditionalFormatting sqref="CE14:CE29">
    <cfRule type="expression" dxfId="85" priority="2">
      <formula>NOT($CD14="Other (specify)")</formula>
    </cfRule>
  </conditionalFormatting>
  <dataValidations count="10">
    <dataValidation type="whole" operator="greaterThan" allowBlank="1" showInputMessage="1" showErrorMessage="1" sqref="C9" xr:uid="{EEB67EDF-8CE4-4E93-A57D-B7E22B172CBF}">
      <formula1>-1</formula1>
    </dataValidation>
    <dataValidation type="list" allowBlank="1" showInputMessage="1" showErrorMessage="1" sqref="AI14:AI29 AK14:AK29 BU14:BU29 BS14:BS29 BQ14:BQ29 BN14:BO29" xr:uid="{28C0F06B-E1CC-4ABE-90FC-0C82BCCF6A14}">
      <formula1>"Yes, No"</formula1>
    </dataValidation>
    <dataValidation type="list" allowBlank="1" showInputMessage="1" showErrorMessage="1" sqref="BP14:BP29" xr:uid="{708C435E-E0A6-43FC-A797-4FA04EFADF5F}">
      <formula1>"Large Dehydrator Standards, Small Dehydrator Standards, Optimal Glycol Cirulation Rate Operational Standard"</formula1>
    </dataValidation>
    <dataValidation type="list" allowBlank="1" showInputMessage="1" showErrorMessage="1" sqref="AF14:AF29" xr:uid="{40FA219D-A578-4F68-9B62-952445CE7205}">
      <formula1>"Calculated/Modeled, Measured"</formula1>
    </dataValidation>
    <dataValidation type="list" allowBlank="1" showInputMessage="1" showErrorMessage="1" sqref="CT14:CT29" xr:uid="{78BE2591-36F9-4B82-91CB-EEAC7B31EC2F}">
      <formula1>"Saturated, Unsaturated"</formula1>
    </dataValidation>
    <dataValidation type="list" allowBlank="1" showInputMessage="1" showErrorMessage="1" sqref="BX14:BX29" xr:uid="{AA8A49B9-58FC-4FAB-B7E1-647D7383E548}">
      <formula1>Dehy1</formula1>
    </dataValidation>
    <dataValidation type="list" allowBlank="1" showInputMessage="1" showErrorMessage="1" sqref="CA14:CA29" xr:uid="{5CFF9E45-F47B-423B-BA08-54B158E8E8DF}">
      <formula1>Dehy2</formula1>
    </dataValidation>
    <dataValidation type="list" allowBlank="1" showInputMessage="1" showErrorMessage="1" sqref="CD14:CD29" xr:uid="{C5396C93-2025-4DB0-80C4-6C8F2FCDC7DC}">
      <formula1>Dehy3</formula1>
    </dataValidation>
    <dataValidation type="list" allowBlank="1" showInputMessage="1" showErrorMessage="1" sqref="C14:C29" xr:uid="{009377D2-8AA5-4426-9483-5524E8A6906E}">
      <formula1>Dehy4</formula1>
    </dataValidation>
    <dataValidation type="list" allowBlank="1" showInputMessage="1" showErrorMessage="1" sqref="CC14:CC29 AJ14:AJ29"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2914710B-FA47-425D-80C4-829A2F71173B}"/>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1AA906B0-BA3B-45C1-9D1B-84DEAB4A659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 Matt</dc:creator>
  <cp:keywords/>
  <dc:description/>
  <cp:lastModifiedBy>Charlotte O'Donnell</cp:lastModifiedBy>
  <cp:revision/>
  <dcterms:created xsi:type="dcterms:W3CDTF">2022-10-27T13:16:05Z</dcterms:created>
  <dcterms:modified xsi:type="dcterms:W3CDTF">2024-04-26T19:20:55Z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