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ta\spreadsheets\pf7.2\WO 151.1 (2015 CDC)\"/>
    </mc:Choice>
  </mc:AlternateContent>
  <bookViews>
    <workbookView xWindow="4440" yWindow="2925" windowWidth="16050" windowHeight="3555" tabRatio="650" firstSheet="13" activeTab="21"/>
  </bookViews>
  <sheets>
    <sheet name="README" sheetId="19" r:id="rId1"/>
    <sheet name="State Totals" sheetId="30" r:id="rId2"/>
    <sheet name="All Sectors" sheetId="21" r:id="rId3"/>
    <sheet name="Model Species 12" sheetId="20" r:id="rId4"/>
    <sheet name="afdust" sheetId="1" r:id="rId5"/>
    <sheet name="biogenics" sheetId="29" r:id="rId6"/>
    <sheet name="ag" sheetId="2" r:id="rId7"/>
    <sheet name="rail" sheetId="3" r:id="rId8"/>
    <sheet name="cmv_c1c2" sheetId="4" r:id="rId9"/>
    <sheet name="cmv_c3" sheetId="38" r:id="rId10"/>
    <sheet name="nonpt" sheetId="9" r:id="rId11"/>
    <sheet name="ptagfire" sheetId="33" r:id="rId12"/>
    <sheet name="nonroad" sheetId="5" r:id="rId13"/>
    <sheet name="onroad all" sheetId="14" r:id="rId14"/>
    <sheet name="othar" sheetId="6" r:id="rId15"/>
    <sheet name="onroad_can" sheetId="7" r:id="rId16"/>
    <sheet name="onroad_mex" sheetId="37" r:id="rId17"/>
    <sheet name="othpt" sheetId="8" r:id="rId18"/>
    <sheet name="othafdust" sheetId="32" r:id="rId19"/>
    <sheet name="ptfire" sheetId="34" r:id="rId20"/>
    <sheet name="ptfire_othna" sheetId="36" r:id="rId21"/>
    <sheet name="ptegu" sheetId="11" r:id="rId22"/>
    <sheet name="ptnonipm" sheetId="12" r:id="rId23"/>
    <sheet name="pt_oilgas" sheetId="25" r:id="rId24"/>
    <sheet name="np_oilgas" sheetId="27" r:id="rId25"/>
    <sheet name="rwc" sheetId="13" r:id="rId26"/>
  </sheets>
  <definedNames>
    <definedName name="_2011ea_v6_11f_12US2_cbo5_soa_ag_state" localSheetId="6">ag!#REF!</definedName>
    <definedName name="_2011ea_v6_11f_12US2_cbo5_soa_ag_state_1" localSheetId="6">ag!#REF!</definedName>
    <definedName name="_xlnm._FilterDatabase" localSheetId="1" hidden="1">'State Totals'!$A$3:$I$52</definedName>
    <definedName name="annual_2011_draft_ptfire_12US2_cbo5_soa" localSheetId="19">ptfire!$Q$2:$BS$51</definedName>
    <definedName name="annual_2011ea_v6_11f_afdust_12US2_cmaq_cb05_soa_state" localSheetId="4">afdust!$F$2:$AA$56</definedName>
    <definedName name="annual_2011ea_v6_11f_afdust_12US2_cmaq_cb05_soa_state" localSheetId="18">othafdust!#REF!</definedName>
    <definedName name="annual_2011ea_v6_11f_c1c2rail_12US2_cbo5_soa_state" localSheetId="6">ag!$I$2:$AM$54</definedName>
    <definedName name="annual_2011ea_v6_11f_c1c2rail_12US2_cbo5_soa_state" localSheetId="7">rail!$P$2:$BW$54</definedName>
    <definedName name="annual_2011ea_v6_11f_c3marine_12US2_cbo5_soa_state" localSheetId="8">cmv_c1c2!$R$2:$BZ$56</definedName>
    <definedName name="annual_2011ea_v6_11f_c3marine_12US2_cbo5_soa_state" localSheetId="9">cmv_c3!$Q$2:$BV$56</definedName>
    <definedName name="annual_2011ea_v6_11f_nonpt_12US2_cbo5_soa_state" localSheetId="10">nonpt!$S$2:$BY$54</definedName>
    <definedName name="annual_2011ea_v6_11f_nonpt_12US2_cbo5_soa_state" localSheetId="11">ptagfire!$O$2:$BS$54</definedName>
    <definedName name="annual_2011ea_v6_11f_nonroad_12US2_cbo5_soa_state" localSheetId="12">nonroad!$P$2:$BU$58</definedName>
    <definedName name="annual_2011ea_v6_11f_othar_12US2_cmaq_cb05_soa_state" localSheetId="14">othar!$J$2:$BM$47</definedName>
    <definedName name="annual_2011ea_v6_11f_othar_12US2_cmaq_cb05_soa_state" localSheetId="20">ptfire_othna!$J$2:$BN$47</definedName>
    <definedName name="annual_2011ea_v6_11f_othon_12US2_cmaq_cb05_soa_state" localSheetId="15">onroad_can!$J$2:$BM$47</definedName>
    <definedName name="annual_2011ea_v6_11f_othon_12US2_cmaq_cb05_soa_state" localSheetId="16">onroad_mex!$P$2:$BS$34</definedName>
    <definedName name="annual_2011ea_v6_11f_othpt_12US2_cmaq_cb05_soa_state" localSheetId="17">othpt!$M$2:$BR$47</definedName>
    <definedName name="annual_2011ea_v6_11f_ptipm_12US2_cbo5_soa_state" localSheetId="21">ptegu!$S$2:$BY$54</definedName>
    <definedName name="annual_2011ea_v6_11f_ptnonipm_12US2_cbo5_soa_state" localSheetId="23">pt_oilgas!$S$2:$BY$54</definedName>
    <definedName name="annual_2011ea_v6_11f_ptnonipm_12US2_cbo5_soa_state" localSheetId="22">ptnonipm!$S$2:$BY$54</definedName>
    <definedName name="annual_2011ea_v6_11f_rwc_12US2_cbo5_soa_state" localSheetId="25">rwc!$Q$2:$BV$54</definedName>
    <definedName name="beis" localSheetId="16">#REF!</definedName>
    <definedName name="beis">biogenics!$A$2:$O$51</definedName>
  </definedNames>
  <calcPr calcId="152511"/>
</workbook>
</file>

<file path=xl/calcChain.xml><?xml version="1.0" encoding="utf-8"?>
<calcChain xmlns="http://schemas.openxmlformats.org/spreadsheetml/2006/main">
  <c r="C54" i="29" l="1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O23" i="21" s="1"/>
  <c r="S54" i="29"/>
  <c r="T54" i="29"/>
  <c r="U54" i="29"/>
  <c r="V54" i="29"/>
  <c r="W54" i="29"/>
  <c r="X54" i="29"/>
  <c r="B54" i="29"/>
  <c r="H5" i="30"/>
  <c r="T5" i="30" s="1"/>
  <c r="H6" i="30"/>
  <c r="T6" i="30" s="1"/>
  <c r="H7" i="30"/>
  <c r="T7" i="30" s="1"/>
  <c r="H8" i="30"/>
  <c r="T8" i="30" s="1"/>
  <c r="H9" i="30"/>
  <c r="T9" i="30" s="1"/>
  <c r="H10" i="30"/>
  <c r="T10" i="30" s="1"/>
  <c r="H11" i="30"/>
  <c r="T11" i="30" s="1"/>
  <c r="H12" i="30"/>
  <c r="T12" i="30" s="1"/>
  <c r="H13" i="30"/>
  <c r="T13" i="30" s="1"/>
  <c r="H14" i="30"/>
  <c r="T14" i="30" s="1"/>
  <c r="H15" i="30"/>
  <c r="T15" i="30" s="1"/>
  <c r="H16" i="30"/>
  <c r="T16" i="30" s="1"/>
  <c r="H17" i="30"/>
  <c r="T17" i="30" s="1"/>
  <c r="H18" i="30"/>
  <c r="T18" i="30" s="1"/>
  <c r="H19" i="30"/>
  <c r="T19" i="30" s="1"/>
  <c r="H20" i="30"/>
  <c r="T20" i="30" s="1"/>
  <c r="H21" i="30"/>
  <c r="T21" i="30" s="1"/>
  <c r="H22" i="30"/>
  <c r="T22" i="30" s="1"/>
  <c r="H23" i="30"/>
  <c r="T23" i="30" s="1"/>
  <c r="H24" i="30"/>
  <c r="T24" i="30" s="1"/>
  <c r="H25" i="30"/>
  <c r="T25" i="30" s="1"/>
  <c r="H26" i="30"/>
  <c r="T26" i="30" s="1"/>
  <c r="H27" i="30"/>
  <c r="T27" i="30" s="1"/>
  <c r="H28" i="30"/>
  <c r="T28" i="30" s="1"/>
  <c r="H29" i="30"/>
  <c r="T29" i="30" s="1"/>
  <c r="H30" i="30"/>
  <c r="T30" i="30" s="1"/>
  <c r="H31" i="30"/>
  <c r="T31" i="30" s="1"/>
  <c r="H32" i="30"/>
  <c r="T32" i="30" s="1"/>
  <c r="H33" i="30"/>
  <c r="T33" i="30" s="1"/>
  <c r="H34" i="30"/>
  <c r="T34" i="30" s="1"/>
  <c r="H35" i="30"/>
  <c r="T35" i="30" s="1"/>
  <c r="H36" i="30"/>
  <c r="T36" i="30" s="1"/>
  <c r="H37" i="30"/>
  <c r="T37" i="30" s="1"/>
  <c r="H38" i="30"/>
  <c r="T38" i="30" s="1"/>
  <c r="H39" i="30"/>
  <c r="T39" i="30" s="1"/>
  <c r="H40" i="30"/>
  <c r="T40" i="30" s="1"/>
  <c r="H41" i="30"/>
  <c r="T41" i="30" s="1"/>
  <c r="H42" i="30"/>
  <c r="T42" i="30" s="1"/>
  <c r="H43" i="30"/>
  <c r="T43" i="30" s="1"/>
  <c r="H44" i="30"/>
  <c r="T44" i="30" s="1"/>
  <c r="H45" i="30"/>
  <c r="T45" i="30" s="1"/>
  <c r="H46" i="30"/>
  <c r="T46" i="30" s="1"/>
  <c r="H47" i="30"/>
  <c r="T47" i="30" s="1"/>
  <c r="H48" i="30"/>
  <c r="T48" i="30" s="1"/>
  <c r="H49" i="30"/>
  <c r="T49" i="30" s="1"/>
  <c r="H50" i="30"/>
  <c r="T50" i="30" s="1"/>
  <c r="H51" i="30"/>
  <c r="T51" i="30" s="1"/>
  <c r="H52" i="30"/>
  <c r="T52" i="30" s="1"/>
  <c r="H4" i="30"/>
  <c r="T4" i="30" s="1"/>
  <c r="C5" i="30"/>
  <c r="O5" i="30" s="1"/>
  <c r="C6" i="30"/>
  <c r="O6" i="30" s="1"/>
  <c r="C7" i="30"/>
  <c r="O7" i="30" s="1"/>
  <c r="C8" i="30"/>
  <c r="O8" i="30" s="1"/>
  <c r="C9" i="30"/>
  <c r="O9" i="30" s="1"/>
  <c r="C10" i="30"/>
  <c r="O10" i="30" s="1"/>
  <c r="C11" i="30"/>
  <c r="O11" i="30" s="1"/>
  <c r="C12" i="30"/>
  <c r="O12" i="30" s="1"/>
  <c r="C13" i="30"/>
  <c r="O13" i="30" s="1"/>
  <c r="C14" i="30"/>
  <c r="O14" i="30" s="1"/>
  <c r="C15" i="30"/>
  <c r="O15" i="30" s="1"/>
  <c r="C16" i="30"/>
  <c r="O16" i="30" s="1"/>
  <c r="C17" i="30"/>
  <c r="O17" i="30" s="1"/>
  <c r="C18" i="30"/>
  <c r="O18" i="30" s="1"/>
  <c r="C19" i="30"/>
  <c r="O19" i="30" s="1"/>
  <c r="C20" i="30"/>
  <c r="O20" i="30" s="1"/>
  <c r="C21" i="30"/>
  <c r="O21" i="30" s="1"/>
  <c r="C22" i="30"/>
  <c r="O22" i="30" s="1"/>
  <c r="C23" i="30"/>
  <c r="O23" i="30" s="1"/>
  <c r="C24" i="30"/>
  <c r="O24" i="30" s="1"/>
  <c r="C25" i="30"/>
  <c r="O25" i="30" s="1"/>
  <c r="C26" i="30"/>
  <c r="O26" i="30" s="1"/>
  <c r="C27" i="30"/>
  <c r="O27" i="30" s="1"/>
  <c r="C28" i="30"/>
  <c r="O28" i="30" s="1"/>
  <c r="C29" i="30"/>
  <c r="O29" i="30" s="1"/>
  <c r="C30" i="30"/>
  <c r="O30" i="30" s="1"/>
  <c r="C31" i="30"/>
  <c r="O31" i="30" s="1"/>
  <c r="C32" i="30"/>
  <c r="O32" i="30" s="1"/>
  <c r="C33" i="30"/>
  <c r="O33" i="30" s="1"/>
  <c r="C34" i="30"/>
  <c r="O34" i="30" s="1"/>
  <c r="C35" i="30"/>
  <c r="O35" i="30" s="1"/>
  <c r="C36" i="30"/>
  <c r="O36" i="30" s="1"/>
  <c r="C37" i="30"/>
  <c r="O37" i="30" s="1"/>
  <c r="C38" i="30"/>
  <c r="O38" i="30" s="1"/>
  <c r="C39" i="30"/>
  <c r="O39" i="30" s="1"/>
  <c r="C40" i="30"/>
  <c r="O40" i="30" s="1"/>
  <c r="C41" i="30"/>
  <c r="O41" i="30" s="1"/>
  <c r="C42" i="30"/>
  <c r="O42" i="30" s="1"/>
  <c r="C43" i="30"/>
  <c r="O43" i="30" s="1"/>
  <c r="C44" i="30"/>
  <c r="O44" i="30" s="1"/>
  <c r="C45" i="30"/>
  <c r="O45" i="30" s="1"/>
  <c r="C46" i="30"/>
  <c r="O46" i="30" s="1"/>
  <c r="C47" i="30"/>
  <c r="O47" i="30" s="1"/>
  <c r="C48" i="30"/>
  <c r="O48" i="30" s="1"/>
  <c r="C49" i="30"/>
  <c r="O49" i="30" s="1"/>
  <c r="C50" i="30"/>
  <c r="O50" i="30" s="1"/>
  <c r="C51" i="30"/>
  <c r="O51" i="30" s="1"/>
  <c r="C52" i="30"/>
  <c r="O52" i="30" s="1"/>
  <c r="C4" i="30"/>
  <c r="H45" i="21"/>
  <c r="G45" i="21"/>
  <c r="F45" i="21"/>
  <c r="E45" i="21"/>
  <c r="D45" i="21"/>
  <c r="C45" i="21"/>
  <c r="B45" i="21"/>
  <c r="H44" i="21"/>
  <c r="G44" i="21"/>
  <c r="F44" i="21"/>
  <c r="E44" i="21"/>
  <c r="D44" i="21"/>
  <c r="C44" i="21"/>
  <c r="B44" i="21"/>
  <c r="H43" i="21"/>
  <c r="G43" i="21"/>
  <c r="F43" i="21"/>
  <c r="E43" i="21"/>
  <c r="D43" i="21"/>
  <c r="C43" i="21"/>
  <c r="B43" i="21"/>
  <c r="S23" i="21"/>
  <c r="M23" i="21"/>
  <c r="BV63" i="38"/>
  <c r="BU63" i="38"/>
  <c r="BT63" i="38"/>
  <c r="BS63" i="38"/>
  <c r="BR63" i="38"/>
  <c r="BQ63" i="38"/>
  <c r="BP63" i="38"/>
  <c r="BO63" i="38"/>
  <c r="BN63" i="38"/>
  <c r="BM63" i="38"/>
  <c r="BL63" i="38"/>
  <c r="BK63" i="38"/>
  <c r="BJ63" i="38"/>
  <c r="BI63" i="38"/>
  <c r="BH63" i="38"/>
  <c r="BG63" i="38"/>
  <c r="BF63" i="38"/>
  <c r="BE63" i="38"/>
  <c r="BD63" i="38"/>
  <c r="BC63" i="38"/>
  <c r="BB63" i="38"/>
  <c r="BA63" i="38"/>
  <c r="AZ63" i="38"/>
  <c r="AY63" i="38"/>
  <c r="AX63" i="38"/>
  <c r="AW63" i="38"/>
  <c r="AV63" i="38"/>
  <c r="AU63" i="38"/>
  <c r="AT63" i="38"/>
  <c r="AS63" i="38"/>
  <c r="AR63" i="38"/>
  <c r="AQ63" i="38"/>
  <c r="AP63" i="38"/>
  <c r="AO63" i="38"/>
  <c r="AN63" i="38"/>
  <c r="AM63" i="38"/>
  <c r="AL63" i="38"/>
  <c r="AK63" i="38"/>
  <c r="AJ63" i="38"/>
  <c r="AI63" i="38"/>
  <c r="AH63" i="38"/>
  <c r="AG63" i="38"/>
  <c r="AF63" i="38"/>
  <c r="AE63" i="38"/>
  <c r="AD63" i="38"/>
  <c r="AC63" i="38"/>
  <c r="AB63" i="38"/>
  <c r="AA63" i="38"/>
  <c r="Z63" i="38"/>
  <c r="Y63" i="38"/>
  <c r="X63" i="38"/>
  <c r="W63" i="38"/>
  <c r="V63" i="38"/>
  <c r="U63" i="38"/>
  <c r="T63" i="38"/>
  <c r="S63" i="38"/>
  <c r="R63" i="38"/>
  <c r="BV62" i="38"/>
  <c r="BU62" i="38"/>
  <c r="BT62" i="38"/>
  <c r="BS62" i="38"/>
  <c r="BR62" i="38"/>
  <c r="BQ62" i="38"/>
  <c r="BP62" i="38"/>
  <c r="BO62" i="38"/>
  <c r="BN62" i="38"/>
  <c r="BM62" i="38"/>
  <c r="BL62" i="38"/>
  <c r="BK62" i="38"/>
  <c r="BJ62" i="38"/>
  <c r="BI62" i="38"/>
  <c r="BH62" i="38"/>
  <c r="BG62" i="38"/>
  <c r="BF62" i="38"/>
  <c r="BE62" i="38"/>
  <c r="BD62" i="38"/>
  <c r="BC62" i="38"/>
  <c r="BB62" i="38"/>
  <c r="BA62" i="38"/>
  <c r="AZ62" i="38"/>
  <c r="AY62" i="38"/>
  <c r="AX62" i="38"/>
  <c r="AW62" i="38"/>
  <c r="AV62" i="38"/>
  <c r="AU62" i="38"/>
  <c r="AT62" i="38"/>
  <c r="AS62" i="38"/>
  <c r="AR62" i="38"/>
  <c r="AQ62" i="38"/>
  <c r="AP62" i="38"/>
  <c r="AO62" i="38"/>
  <c r="AN62" i="38"/>
  <c r="AM62" i="38"/>
  <c r="AL62" i="38"/>
  <c r="AK62" i="38"/>
  <c r="AJ62" i="38"/>
  <c r="AI62" i="38"/>
  <c r="AH62" i="38"/>
  <c r="AG62" i="38"/>
  <c r="AF62" i="38"/>
  <c r="AE62" i="38"/>
  <c r="AD62" i="38"/>
  <c r="AC62" i="38"/>
  <c r="AB62" i="38"/>
  <c r="AA62" i="38"/>
  <c r="Z62" i="38"/>
  <c r="Y62" i="38"/>
  <c r="X62" i="38"/>
  <c r="W62" i="38"/>
  <c r="V62" i="38"/>
  <c r="U62" i="38"/>
  <c r="T62" i="38"/>
  <c r="S62" i="38"/>
  <c r="R62" i="38"/>
  <c r="BV61" i="38"/>
  <c r="BU61" i="38"/>
  <c r="BT61" i="38"/>
  <c r="BS61" i="38"/>
  <c r="BR61" i="38"/>
  <c r="BQ61" i="38"/>
  <c r="BP61" i="38"/>
  <c r="BO61" i="38"/>
  <c r="BN61" i="38"/>
  <c r="BM61" i="38"/>
  <c r="BL61" i="38"/>
  <c r="BK61" i="38"/>
  <c r="BJ61" i="38"/>
  <c r="BI61" i="38"/>
  <c r="BH61" i="38"/>
  <c r="BG61" i="38"/>
  <c r="BF61" i="38"/>
  <c r="BE61" i="38"/>
  <c r="BD61" i="38"/>
  <c r="BC61" i="38"/>
  <c r="BB61" i="38"/>
  <c r="BA61" i="38"/>
  <c r="AZ61" i="38"/>
  <c r="AY61" i="38"/>
  <c r="AX61" i="38"/>
  <c r="AW61" i="38"/>
  <c r="AV61" i="38"/>
  <c r="AU61" i="38"/>
  <c r="AT61" i="38"/>
  <c r="AS61" i="38"/>
  <c r="AR61" i="38"/>
  <c r="AQ61" i="38"/>
  <c r="AP61" i="38"/>
  <c r="AO61" i="38"/>
  <c r="AN61" i="38"/>
  <c r="AM61" i="38"/>
  <c r="AL61" i="38"/>
  <c r="AK61" i="38"/>
  <c r="AJ61" i="38"/>
  <c r="AI61" i="38"/>
  <c r="AH61" i="38"/>
  <c r="AG61" i="38"/>
  <c r="AF61" i="38"/>
  <c r="AE61" i="38"/>
  <c r="AD61" i="38"/>
  <c r="AC61" i="38"/>
  <c r="AB61" i="38"/>
  <c r="AA61" i="38"/>
  <c r="Z61" i="38"/>
  <c r="Y61" i="38"/>
  <c r="X61" i="38"/>
  <c r="W61" i="38"/>
  <c r="V61" i="38"/>
  <c r="U61" i="38"/>
  <c r="T61" i="38"/>
  <c r="S61" i="38"/>
  <c r="R61" i="38"/>
  <c r="C61" i="38"/>
  <c r="D61" i="38"/>
  <c r="E61" i="38"/>
  <c r="F61" i="38"/>
  <c r="G61" i="38"/>
  <c r="H61" i="38"/>
  <c r="I61" i="38"/>
  <c r="J61" i="38"/>
  <c r="K61" i="38"/>
  <c r="L61" i="38"/>
  <c r="M61" i="38"/>
  <c r="N61" i="38"/>
  <c r="O61" i="38"/>
  <c r="C62" i="38"/>
  <c r="D62" i="38"/>
  <c r="E62" i="38"/>
  <c r="F62" i="38"/>
  <c r="G62" i="38"/>
  <c r="H62" i="38"/>
  <c r="I62" i="38"/>
  <c r="J62" i="38"/>
  <c r="K62" i="38"/>
  <c r="L62" i="38"/>
  <c r="M62" i="38"/>
  <c r="N62" i="38"/>
  <c r="O62" i="38"/>
  <c r="C63" i="38"/>
  <c r="D63" i="38"/>
  <c r="E63" i="38"/>
  <c r="F63" i="38"/>
  <c r="G63" i="38"/>
  <c r="H63" i="38"/>
  <c r="I63" i="38"/>
  <c r="J63" i="38"/>
  <c r="K63" i="38"/>
  <c r="L63" i="38"/>
  <c r="M63" i="38"/>
  <c r="N63" i="38"/>
  <c r="O63" i="38"/>
  <c r="B63" i="38"/>
  <c r="B62" i="38"/>
  <c r="B61" i="38"/>
  <c r="P63" i="9" l="1"/>
  <c r="P62" i="9"/>
  <c r="P61" i="9"/>
  <c r="O63" i="9"/>
  <c r="O62" i="9"/>
  <c r="O61" i="9"/>
  <c r="Q63" i="9"/>
  <c r="Q62" i="9"/>
  <c r="Q61" i="9"/>
  <c r="N63" i="9"/>
  <c r="N62" i="9"/>
  <c r="N61" i="9"/>
  <c r="M63" i="9"/>
  <c r="L63" i="9"/>
  <c r="M62" i="9"/>
  <c r="L62" i="9"/>
  <c r="M61" i="9"/>
  <c r="L61" i="9"/>
  <c r="K63" i="9"/>
  <c r="K62" i="9"/>
  <c r="K61" i="9"/>
  <c r="J63" i="9"/>
  <c r="J62" i="9"/>
  <c r="J61" i="9"/>
  <c r="I63" i="9"/>
  <c r="H63" i="9"/>
  <c r="G63" i="9"/>
  <c r="F63" i="9"/>
  <c r="E63" i="9"/>
  <c r="D63" i="9"/>
  <c r="C63" i="9"/>
  <c r="B63" i="9"/>
  <c r="I62" i="9"/>
  <c r="H62" i="9"/>
  <c r="G62" i="9"/>
  <c r="F62" i="9"/>
  <c r="E62" i="9"/>
  <c r="D62" i="9"/>
  <c r="C62" i="9"/>
  <c r="B62" i="9"/>
  <c r="I61" i="9"/>
  <c r="H61" i="9"/>
  <c r="G61" i="9"/>
  <c r="F61" i="9"/>
  <c r="E61" i="9"/>
  <c r="D61" i="9"/>
  <c r="C61" i="9"/>
  <c r="B61" i="9"/>
  <c r="O62" i="13"/>
  <c r="N63" i="13"/>
  <c r="N62" i="13"/>
  <c r="N61" i="13"/>
  <c r="M63" i="13"/>
  <c r="M62" i="13"/>
  <c r="M61" i="13"/>
  <c r="L62" i="13"/>
  <c r="K62" i="13"/>
  <c r="J63" i="13"/>
  <c r="J62" i="13"/>
  <c r="J61" i="13"/>
  <c r="I63" i="13"/>
  <c r="I62" i="13"/>
  <c r="I61" i="13"/>
  <c r="P61" i="2"/>
  <c r="D4" i="20" s="1"/>
  <c r="P62" i="2"/>
  <c r="P6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3" i="2"/>
  <c r="G63" i="2"/>
  <c r="G62" i="2"/>
  <c r="G61" i="2"/>
  <c r="K63" i="2" l="1"/>
  <c r="L63" i="2"/>
  <c r="M63" i="2"/>
  <c r="N63" i="2"/>
  <c r="O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J63" i="2"/>
  <c r="C63" i="2"/>
  <c r="S6" i="21" s="1"/>
  <c r="D63" i="2"/>
  <c r="E63" i="2"/>
  <c r="F63" i="2"/>
  <c r="B63" i="2"/>
  <c r="N6" i="21" s="1"/>
  <c r="K62" i="2"/>
  <c r="L62" i="2"/>
  <c r="M62" i="2"/>
  <c r="N62" i="2"/>
  <c r="O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J62" i="2"/>
  <c r="C62" i="2"/>
  <c r="H6" i="21" s="1"/>
  <c r="D62" i="2"/>
  <c r="E62" i="2"/>
  <c r="F62" i="2"/>
  <c r="B62" i="2"/>
  <c r="C6" i="21" s="1"/>
  <c r="K61" i="2"/>
  <c r="L61" i="2"/>
  <c r="M61" i="2"/>
  <c r="B4" i="20" s="1"/>
  <c r="N61" i="2"/>
  <c r="C4" i="20" s="1"/>
  <c r="O61" i="2"/>
  <c r="Q61" i="2"/>
  <c r="R61" i="2"/>
  <c r="S61" i="2"/>
  <c r="T61" i="2"/>
  <c r="U61" i="2"/>
  <c r="V61" i="2"/>
  <c r="F4" i="20" s="1"/>
  <c r="W61" i="2"/>
  <c r="X61" i="2"/>
  <c r="Y61" i="2"/>
  <c r="Z61" i="2"/>
  <c r="AA61" i="2"/>
  <c r="I4" i="20" s="1"/>
  <c r="AB61" i="2"/>
  <c r="J4" i="20" s="1"/>
  <c r="AC61" i="2"/>
  <c r="AD61" i="2"/>
  <c r="AE61" i="2"/>
  <c r="AF61" i="2"/>
  <c r="AG61" i="2"/>
  <c r="AH61" i="2"/>
  <c r="U4" i="20" s="1"/>
  <c r="AI61" i="2"/>
  <c r="AJ61" i="2"/>
  <c r="AK61" i="2"/>
  <c r="AL61" i="2"/>
  <c r="AM61" i="2"/>
  <c r="J61" i="2"/>
  <c r="C61" i="2"/>
  <c r="D61" i="2"/>
  <c r="E61" i="2"/>
  <c r="F61" i="2"/>
  <c r="B61" i="2"/>
  <c r="AR60" i="2"/>
  <c r="AQ60" i="2"/>
  <c r="AR58" i="2"/>
  <c r="AQ58" i="2"/>
  <c r="AU57" i="2"/>
  <c r="AT57" i="2"/>
  <c r="AS57" i="2"/>
  <c r="AR57" i="2"/>
  <c r="AQ57" i="2"/>
  <c r="AU56" i="2"/>
  <c r="AT56" i="2"/>
  <c r="AS56" i="2"/>
  <c r="AR56" i="2"/>
  <c r="AQ56" i="2"/>
  <c r="AU55" i="2"/>
  <c r="AT55" i="2"/>
  <c r="AS55" i="2"/>
  <c r="AR55" i="2"/>
  <c r="AQ55" i="2"/>
  <c r="AT54" i="2"/>
  <c r="AS54" i="2"/>
  <c r="AR54" i="2"/>
  <c r="AQ54" i="2"/>
  <c r="AR53" i="2"/>
  <c r="AQ53" i="2"/>
  <c r="AR52" i="2"/>
  <c r="AQ52" i="2"/>
  <c r="AT51" i="2"/>
  <c r="AS51" i="2"/>
  <c r="AR51" i="2"/>
  <c r="AQ51" i="2"/>
  <c r="AT50" i="2"/>
  <c r="AS50" i="2"/>
  <c r="AR50" i="2"/>
  <c r="AQ50" i="2"/>
  <c r="AT49" i="2"/>
  <c r="AS49" i="2"/>
  <c r="AR49" i="2"/>
  <c r="AQ49" i="2"/>
  <c r="AT48" i="2"/>
  <c r="AS48" i="2"/>
  <c r="AR48" i="2"/>
  <c r="AQ48" i="2"/>
  <c r="AT47" i="2"/>
  <c r="AS47" i="2"/>
  <c r="AR47" i="2"/>
  <c r="AQ47" i="2"/>
  <c r="AT46" i="2"/>
  <c r="AS46" i="2"/>
  <c r="AR46" i="2"/>
  <c r="AQ46" i="2"/>
  <c r="AT45" i="2"/>
  <c r="AS45" i="2"/>
  <c r="AR45" i="2"/>
  <c r="AQ45" i="2"/>
  <c r="AT44" i="2"/>
  <c r="AS44" i="2"/>
  <c r="AR44" i="2"/>
  <c r="AQ44" i="2"/>
  <c r="AT43" i="2"/>
  <c r="AS43" i="2"/>
  <c r="AR43" i="2"/>
  <c r="AQ43" i="2"/>
  <c r="AT42" i="2"/>
  <c r="AS42" i="2"/>
  <c r="AR42" i="2"/>
  <c r="AQ42" i="2"/>
  <c r="AT41" i="2"/>
  <c r="AS41" i="2"/>
  <c r="AR41" i="2"/>
  <c r="AQ41" i="2"/>
  <c r="AT40" i="2"/>
  <c r="AS40" i="2"/>
  <c r="AR40" i="2"/>
  <c r="AQ40" i="2"/>
  <c r="AT39" i="2"/>
  <c r="AS39" i="2"/>
  <c r="AR39" i="2"/>
  <c r="AQ39" i="2"/>
  <c r="AT38" i="2"/>
  <c r="AS38" i="2"/>
  <c r="AR38" i="2"/>
  <c r="AQ38" i="2"/>
  <c r="AT37" i="2"/>
  <c r="AS37" i="2"/>
  <c r="AR37" i="2"/>
  <c r="AQ37" i="2"/>
  <c r="AT36" i="2"/>
  <c r="AS36" i="2"/>
  <c r="AR36" i="2"/>
  <c r="AQ36" i="2"/>
  <c r="AT35" i="2"/>
  <c r="AS35" i="2"/>
  <c r="AR35" i="2"/>
  <c r="AQ35" i="2"/>
  <c r="AT34" i="2"/>
  <c r="AS34" i="2"/>
  <c r="AR34" i="2"/>
  <c r="AQ34" i="2"/>
  <c r="AT33" i="2"/>
  <c r="AS33" i="2"/>
  <c r="AR33" i="2"/>
  <c r="AQ33" i="2"/>
  <c r="AT32" i="2"/>
  <c r="AS32" i="2"/>
  <c r="AR32" i="2"/>
  <c r="AQ32" i="2"/>
  <c r="AT31" i="2"/>
  <c r="AS31" i="2"/>
  <c r="AR31" i="2"/>
  <c r="AQ31" i="2"/>
  <c r="AT30" i="2"/>
  <c r="AS30" i="2"/>
  <c r="AR30" i="2"/>
  <c r="AQ30" i="2"/>
  <c r="AT29" i="2"/>
  <c r="AS29" i="2"/>
  <c r="AR29" i="2"/>
  <c r="AQ29" i="2"/>
  <c r="AT28" i="2"/>
  <c r="AS28" i="2"/>
  <c r="AR28" i="2"/>
  <c r="AQ28" i="2"/>
  <c r="AT27" i="2"/>
  <c r="AS27" i="2"/>
  <c r="AR27" i="2"/>
  <c r="AQ27" i="2"/>
  <c r="AT26" i="2"/>
  <c r="AS26" i="2"/>
  <c r="AR26" i="2"/>
  <c r="AQ26" i="2"/>
  <c r="AT25" i="2"/>
  <c r="AS25" i="2"/>
  <c r="AR25" i="2"/>
  <c r="AQ25" i="2"/>
  <c r="AT24" i="2"/>
  <c r="AS24" i="2"/>
  <c r="AR24" i="2"/>
  <c r="AQ24" i="2"/>
  <c r="AT23" i="2"/>
  <c r="AS23" i="2"/>
  <c r="AR23" i="2"/>
  <c r="AQ23" i="2"/>
  <c r="AT22" i="2"/>
  <c r="AS22" i="2"/>
  <c r="AR22" i="2"/>
  <c r="AQ22" i="2"/>
  <c r="AT21" i="2"/>
  <c r="AS21" i="2"/>
  <c r="AR21" i="2"/>
  <c r="AQ21" i="2"/>
  <c r="AT20" i="2"/>
  <c r="AS20" i="2"/>
  <c r="AR20" i="2"/>
  <c r="AQ20" i="2"/>
  <c r="AT19" i="2"/>
  <c r="AS19" i="2"/>
  <c r="AR19" i="2"/>
  <c r="AQ19" i="2"/>
  <c r="AT18" i="2"/>
  <c r="AS18" i="2"/>
  <c r="AR18" i="2"/>
  <c r="AQ18" i="2"/>
  <c r="AT17" i="2"/>
  <c r="AS17" i="2"/>
  <c r="AR17" i="2"/>
  <c r="AQ17" i="2"/>
  <c r="AT16" i="2"/>
  <c r="AS16" i="2"/>
  <c r="AR16" i="2"/>
  <c r="AQ16" i="2"/>
  <c r="AT15" i="2"/>
  <c r="AS15" i="2"/>
  <c r="AR15" i="2"/>
  <c r="AQ15" i="2"/>
  <c r="AT14" i="2"/>
  <c r="AS14" i="2"/>
  <c r="AR14" i="2"/>
  <c r="AQ14" i="2"/>
  <c r="AT13" i="2"/>
  <c r="AS13" i="2"/>
  <c r="AR13" i="2"/>
  <c r="AQ13" i="2"/>
  <c r="AT12" i="2"/>
  <c r="AS12" i="2"/>
  <c r="AR12" i="2"/>
  <c r="AQ12" i="2"/>
  <c r="AT11" i="2"/>
  <c r="AS11" i="2"/>
  <c r="AR11" i="2"/>
  <c r="AQ11" i="2"/>
  <c r="AT10" i="2"/>
  <c r="AS10" i="2"/>
  <c r="AR10" i="2"/>
  <c r="AQ10" i="2"/>
  <c r="AT9" i="2"/>
  <c r="AS9" i="2"/>
  <c r="AR9" i="2"/>
  <c r="AQ9" i="2"/>
  <c r="AT8" i="2"/>
  <c r="AS8" i="2"/>
  <c r="AR8" i="2"/>
  <c r="AQ8" i="2"/>
  <c r="AT7" i="2"/>
  <c r="AS7" i="2"/>
  <c r="AR7" i="2"/>
  <c r="AQ7" i="2"/>
  <c r="AT6" i="2"/>
  <c r="AS6" i="2"/>
  <c r="AR6" i="2"/>
  <c r="AQ6" i="2"/>
  <c r="AT5" i="2"/>
  <c r="AS5" i="2"/>
  <c r="AR5" i="2"/>
  <c r="AQ5" i="2"/>
  <c r="AT4" i="2"/>
  <c r="AS4" i="2"/>
  <c r="AR4" i="2"/>
  <c r="AQ4" i="2"/>
  <c r="AT3" i="2"/>
  <c r="AS3" i="2"/>
  <c r="AR3" i="2"/>
  <c r="AQ3" i="2"/>
  <c r="D37" i="20" l="1"/>
  <c r="G37" i="20"/>
  <c r="CL57" i="5" l="1"/>
  <c r="CK57" i="5"/>
  <c r="CJ57" i="5"/>
  <c r="CI57" i="5"/>
  <c r="CH57" i="5"/>
  <c r="CG57" i="5"/>
  <c r="CF57" i="5"/>
  <c r="CE57" i="5"/>
  <c r="CD57" i="5"/>
  <c r="CC57" i="5"/>
  <c r="CB57" i="5"/>
  <c r="CA57" i="5"/>
  <c r="BZ57" i="5"/>
  <c r="BX57" i="5"/>
  <c r="CL55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X55" i="5"/>
  <c r="CL55" i="34" l="1"/>
  <c r="CK55" i="34"/>
  <c r="CJ55" i="34"/>
  <c r="CI55" i="34"/>
  <c r="CH55" i="34"/>
  <c r="CG55" i="34"/>
  <c r="CF55" i="34"/>
  <c r="CE55" i="34"/>
  <c r="CD55" i="34"/>
  <c r="CC55" i="34"/>
  <c r="CB55" i="34"/>
  <c r="CA55" i="34"/>
  <c r="BZ55" i="34"/>
  <c r="BY55" i="34"/>
  <c r="CB58" i="4" l="1"/>
  <c r="CB57" i="4"/>
  <c r="CB56" i="4"/>
  <c r="CB55" i="4"/>
  <c r="CO3" i="14" l="1"/>
  <c r="W53" i="29" l="1"/>
  <c r="X53" i="29"/>
  <c r="H23" i="21" s="1"/>
  <c r="BP58" i="36" l="1"/>
  <c r="BO58" i="36"/>
  <c r="BN58" i="36"/>
  <c r="BM58" i="36"/>
  <c r="BL58" i="36"/>
  <c r="BK58" i="36"/>
  <c r="BJ58" i="36"/>
  <c r="BI58" i="36"/>
  <c r="BH58" i="36"/>
  <c r="BG58" i="36"/>
  <c r="BF58" i="36"/>
  <c r="BE58" i="36"/>
  <c r="BD58" i="36"/>
  <c r="BC58" i="36"/>
  <c r="BB58" i="36"/>
  <c r="BA58" i="36"/>
  <c r="AZ58" i="36"/>
  <c r="AY58" i="36"/>
  <c r="AX58" i="36"/>
  <c r="AW58" i="36"/>
  <c r="AV58" i="36"/>
  <c r="AU58" i="36"/>
  <c r="AT58" i="36"/>
  <c r="AS58" i="36"/>
  <c r="AR58" i="36"/>
  <c r="AQ58" i="36"/>
  <c r="AP58" i="36"/>
  <c r="AO58" i="36"/>
  <c r="AN58" i="36"/>
  <c r="AM58" i="36"/>
  <c r="AL58" i="36"/>
  <c r="AK58" i="36"/>
  <c r="AJ58" i="36"/>
  <c r="AI58" i="36"/>
  <c r="AH58" i="36"/>
  <c r="AG58" i="36"/>
  <c r="AF58" i="36"/>
  <c r="AE58" i="36"/>
  <c r="AD58" i="36"/>
  <c r="AC58" i="36"/>
  <c r="AB58" i="36"/>
  <c r="AA58" i="36"/>
  <c r="Z58" i="36"/>
  <c r="Y58" i="36"/>
  <c r="X58" i="36"/>
  <c r="W58" i="36"/>
  <c r="V58" i="36"/>
  <c r="U58" i="36"/>
  <c r="T58" i="36"/>
  <c r="S58" i="36"/>
  <c r="R58" i="36"/>
  <c r="Q58" i="36"/>
  <c r="P58" i="36"/>
  <c r="O58" i="36"/>
  <c r="N58" i="36"/>
  <c r="M58" i="36"/>
  <c r="L58" i="36"/>
  <c r="K58" i="36"/>
  <c r="C58" i="36"/>
  <c r="D58" i="36"/>
  <c r="E58" i="36"/>
  <c r="F58" i="36"/>
  <c r="G58" i="36"/>
  <c r="H58" i="36"/>
  <c r="B58" i="36"/>
  <c r="BP61" i="36"/>
  <c r="BO61" i="36"/>
  <c r="BN61" i="36"/>
  <c r="BM61" i="36"/>
  <c r="BL61" i="36"/>
  <c r="BK61" i="36"/>
  <c r="BJ61" i="36"/>
  <c r="BI61" i="36"/>
  <c r="BH61" i="36"/>
  <c r="BG61" i="36"/>
  <c r="BF61" i="36"/>
  <c r="BE61" i="36"/>
  <c r="BD61" i="36"/>
  <c r="BC61" i="36"/>
  <c r="BB61" i="36"/>
  <c r="BA61" i="36"/>
  <c r="AZ61" i="36"/>
  <c r="AY61" i="36"/>
  <c r="AX61" i="36"/>
  <c r="AW61" i="36"/>
  <c r="AV61" i="36"/>
  <c r="AU61" i="36"/>
  <c r="AT61" i="36"/>
  <c r="AS61" i="36"/>
  <c r="AR61" i="36"/>
  <c r="AQ61" i="36"/>
  <c r="AP61" i="36"/>
  <c r="AO61" i="36"/>
  <c r="AN61" i="36"/>
  <c r="AM61" i="36"/>
  <c r="AL61" i="36"/>
  <c r="AK61" i="36"/>
  <c r="AJ61" i="36"/>
  <c r="AI61" i="36"/>
  <c r="AH61" i="36"/>
  <c r="AG61" i="36"/>
  <c r="AF61" i="36"/>
  <c r="AE61" i="36"/>
  <c r="AD61" i="36"/>
  <c r="AC61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BP60" i="36"/>
  <c r="BO60" i="36"/>
  <c r="BN60" i="36"/>
  <c r="BM60" i="36"/>
  <c r="BL60" i="36"/>
  <c r="BK60" i="36"/>
  <c r="BJ60" i="36"/>
  <c r="BI60" i="36"/>
  <c r="BH60" i="36"/>
  <c r="BG60" i="36"/>
  <c r="BF60" i="36"/>
  <c r="BE60" i="36"/>
  <c r="BD60" i="36"/>
  <c r="BC60" i="36"/>
  <c r="BB60" i="36"/>
  <c r="BA60" i="36"/>
  <c r="AZ60" i="36"/>
  <c r="AY60" i="36"/>
  <c r="AX60" i="36"/>
  <c r="AW60" i="36"/>
  <c r="AV60" i="36"/>
  <c r="AU60" i="36"/>
  <c r="AT60" i="36"/>
  <c r="AS60" i="36"/>
  <c r="AR60" i="36"/>
  <c r="AQ60" i="36"/>
  <c r="AP60" i="36"/>
  <c r="AO60" i="36"/>
  <c r="AN60" i="36"/>
  <c r="AM60" i="36"/>
  <c r="AL60" i="36"/>
  <c r="AK60" i="36"/>
  <c r="AJ60" i="36"/>
  <c r="AI60" i="36"/>
  <c r="AH60" i="36"/>
  <c r="AG60" i="36"/>
  <c r="AF60" i="36"/>
  <c r="AE60" i="36"/>
  <c r="AD60" i="36"/>
  <c r="AC60" i="36"/>
  <c r="AB60" i="36"/>
  <c r="AA60" i="36"/>
  <c r="Z60" i="36"/>
  <c r="Y60" i="36"/>
  <c r="X60" i="36"/>
  <c r="W60" i="36"/>
  <c r="V60" i="36"/>
  <c r="U60" i="36"/>
  <c r="T60" i="36"/>
  <c r="S60" i="36"/>
  <c r="R60" i="36"/>
  <c r="Q60" i="36"/>
  <c r="P60" i="36"/>
  <c r="O60" i="36"/>
  <c r="N60" i="36"/>
  <c r="M60" i="36"/>
  <c r="L60" i="36"/>
  <c r="K60" i="36"/>
  <c r="BP59" i="36"/>
  <c r="BO59" i="36"/>
  <c r="BN59" i="36"/>
  <c r="BM59" i="36"/>
  <c r="BL59" i="36"/>
  <c r="BK59" i="36"/>
  <c r="BJ59" i="36"/>
  <c r="BI59" i="36"/>
  <c r="BH59" i="36"/>
  <c r="BG59" i="36"/>
  <c r="BF59" i="36"/>
  <c r="BE59" i="36"/>
  <c r="BD59" i="36"/>
  <c r="BC59" i="36"/>
  <c r="BB59" i="36"/>
  <c r="BA59" i="36"/>
  <c r="AZ59" i="36"/>
  <c r="AY59" i="36"/>
  <c r="AX59" i="36"/>
  <c r="AW59" i="36"/>
  <c r="AV59" i="36"/>
  <c r="AU59" i="36"/>
  <c r="AT59" i="36"/>
  <c r="AS59" i="36"/>
  <c r="AR59" i="36"/>
  <c r="AQ59" i="36"/>
  <c r="AP59" i="36"/>
  <c r="AO59" i="36"/>
  <c r="AN59" i="36"/>
  <c r="AM59" i="36"/>
  <c r="AL59" i="36"/>
  <c r="AK59" i="36"/>
  <c r="AJ59" i="36"/>
  <c r="AI59" i="36"/>
  <c r="AH59" i="36"/>
  <c r="AG59" i="36"/>
  <c r="AF59" i="36"/>
  <c r="AE59" i="36"/>
  <c r="AD59" i="36"/>
  <c r="AC59" i="36"/>
  <c r="AB59" i="36"/>
  <c r="AA59" i="36"/>
  <c r="Z59" i="36"/>
  <c r="Y59" i="36"/>
  <c r="X59" i="36"/>
  <c r="W59" i="36"/>
  <c r="V59" i="36"/>
  <c r="U59" i="36"/>
  <c r="T59" i="36"/>
  <c r="S59" i="36"/>
  <c r="R59" i="36"/>
  <c r="Q59" i="36"/>
  <c r="P59" i="36"/>
  <c r="O59" i="36"/>
  <c r="N59" i="36"/>
  <c r="M59" i="36"/>
  <c r="L59" i="36"/>
  <c r="K59" i="36"/>
  <c r="H61" i="36"/>
  <c r="G61" i="36"/>
  <c r="F61" i="36"/>
  <c r="E61" i="36"/>
  <c r="D61" i="36"/>
  <c r="C61" i="36"/>
  <c r="H60" i="36"/>
  <c r="G60" i="36"/>
  <c r="F60" i="36"/>
  <c r="E60" i="36"/>
  <c r="D60" i="36"/>
  <c r="C60" i="36"/>
  <c r="H59" i="36"/>
  <c r="G59" i="36"/>
  <c r="F59" i="36"/>
  <c r="E59" i="36"/>
  <c r="D59" i="36"/>
  <c r="C59" i="36"/>
  <c r="B61" i="36"/>
  <c r="BR58" i="36" l="1"/>
  <c r="BR48" i="36"/>
  <c r="BS48" i="36"/>
  <c r="BT48" i="36"/>
  <c r="BU48" i="36"/>
  <c r="BV48" i="36"/>
  <c r="BW48" i="36"/>
  <c r="BX48" i="36"/>
  <c r="BR49" i="36"/>
  <c r="BS49" i="36"/>
  <c r="BT49" i="36"/>
  <c r="BU49" i="36"/>
  <c r="BV49" i="36"/>
  <c r="BW49" i="36"/>
  <c r="BX49" i="36"/>
  <c r="BR50" i="36"/>
  <c r="BS50" i="36"/>
  <c r="BT50" i="36"/>
  <c r="BU50" i="36"/>
  <c r="BV50" i="36"/>
  <c r="BW50" i="36"/>
  <c r="BX50" i="36"/>
  <c r="BR51" i="36"/>
  <c r="BS51" i="36"/>
  <c r="BT51" i="36"/>
  <c r="BU51" i="36"/>
  <c r="BV51" i="36"/>
  <c r="BW51" i="36"/>
  <c r="BX51" i="36"/>
  <c r="BR52" i="36"/>
  <c r="BS52" i="36"/>
  <c r="BT52" i="36"/>
  <c r="BU52" i="36"/>
  <c r="BV52" i="36"/>
  <c r="BW52" i="36"/>
  <c r="BX52" i="36"/>
  <c r="BR53" i="36"/>
  <c r="BS53" i="36"/>
  <c r="BT53" i="36"/>
  <c r="BU53" i="36"/>
  <c r="BV53" i="36"/>
  <c r="BW53" i="36"/>
  <c r="BX53" i="36"/>
  <c r="BR54" i="36"/>
  <c r="BS54" i="36"/>
  <c r="BT54" i="36"/>
  <c r="BU54" i="36"/>
  <c r="BV54" i="36"/>
  <c r="BW54" i="36"/>
  <c r="BX54" i="36"/>
  <c r="BR55" i="36"/>
  <c r="BS55" i="36"/>
  <c r="BT55" i="36"/>
  <c r="BU55" i="36"/>
  <c r="BV55" i="36"/>
  <c r="BW55" i="36"/>
  <c r="BX55" i="36"/>
  <c r="AC61" i="33" l="1"/>
  <c r="G53" i="30" l="1"/>
  <c r="D53" i="30"/>
  <c r="B5" i="30"/>
  <c r="N5" i="30" s="1"/>
  <c r="D5" i="30"/>
  <c r="P5" i="30" s="1"/>
  <c r="G5" i="30"/>
  <c r="S5" i="30" s="1"/>
  <c r="B6" i="30"/>
  <c r="N6" i="30" s="1"/>
  <c r="D6" i="30"/>
  <c r="P6" i="30" s="1"/>
  <c r="G6" i="30"/>
  <c r="S6" i="30" s="1"/>
  <c r="B7" i="30"/>
  <c r="N7" i="30" s="1"/>
  <c r="D7" i="30"/>
  <c r="P7" i="30" s="1"/>
  <c r="G7" i="30"/>
  <c r="S7" i="30" s="1"/>
  <c r="B8" i="30"/>
  <c r="N8" i="30" s="1"/>
  <c r="D8" i="30"/>
  <c r="P8" i="30" s="1"/>
  <c r="G8" i="30"/>
  <c r="S8" i="30" s="1"/>
  <c r="B9" i="30"/>
  <c r="N9" i="30" s="1"/>
  <c r="D9" i="30"/>
  <c r="P9" i="30" s="1"/>
  <c r="G9" i="30"/>
  <c r="S9" i="30" s="1"/>
  <c r="B10" i="30"/>
  <c r="N10" i="30" s="1"/>
  <c r="D10" i="30"/>
  <c r="P10" i="30" s="1"/>
  <c r="G10" i="30"/>
  <c r="S10" i="30" s="1"/>
  <c r="B11" i="30"/>
  <c r="N11" i="30" s="1"/>
  <c r="D11" i="30"/>
  <c r="P11" i="30" s="1"/>
  <c r="G11" i="30"/>
  <c r="S11" i="30" s="1"/>
  <c r="B12" i="30"/>
  <c r="N12" i="30" s="1"/>
  <c r="D12" i="30"/>
  <c r="P12" i="30" s="1"/>
  <c r="G12" i="30"/>
  <c r="S12" i="30" s="1"/>
  <c r="B13" i="30"/>
  <c r="N13" i="30" s="1"/>
  <c r="D13" i="30"/>
  <c r="P13" i="30" s="1"/>
  <c r="G13" i="30"/>
  <c r="S13" i="30" s="1"/>
  <c r="B14" i="30"/>
  <c r="N14" i="30" s="1"/>
  <c r="D14" i="30"/>
  <c r="P14" i="30" s="1"/>
  <c r="G14" i="30"/>
  <c r="S14" i="30" s="1"/>
  <c r="B15" i="30"/>
  <c r="N15" i="30" s="1"/>
  <c r="D15" i="30"/>
  <c r="P15" i="30" s="1"/>
  <c r="G15" i="30"/>
  <c r="S15" i="30" s="1"/>
  <c r="B16" i="30"/>
  <c r="N16" i="30" s="1"/>
  <c r="D16" i="30"/>
  <c r="P16" i="30" s="1"/>
  <c r="G16" i="30"/>
  <c r="S16" i="30" s="1"/>
  <c r="B17" i="30"/>
  <c r="N17" i="30" s="1"/>
  <c r="D17" i="30"/>
  <c r="P17" i="30" s="1"/>
  <c r="G17" i="30"/>
  <c r="S17" i="30" s="1"/>
  <c r="B18" i="30"/>
  <c r="N18" i="30" s="1"/>
  <c r="D18" i="30"/>
  <c r="P18" i="30" s="1"/>
  <c r="G18" i="30"/>
  <c r="S18" i="30" s="1"/>
  <c r="B19" i="30"/>
  <c r="N19" i="30" s="1"/>
  <c r="D19" i="30"/>
  <c r="P19" i="30" s="1"/>
  <c r="G19" i="30"/>
  <c r="S19" i="30" s="1"/>
  <c r="B20" i="30"/>
  <c r="N20" i="30" s="1"/>
  <c r="D20" i="30"/>
  <c r="P20" i="30" s="1"/>
  <c r="G20" i="30"/>
  <c r="S20" i="30" s="1"/>
  <c r="B21" i="30"/>
  <c r="N21" i="30" s="1"/>
  <c r="D21" i="30"/>
  <c r="P21" i="30" s="1"/>
  <c r="G21" i="30"/>
  <c r="S21" i="30" s="1"/>
  <c r="B22" i="30"/>
  <c r="N22" i="30" s="1"/>
  <c r="D22" i="30"/>
  <c r="P22" i="30" s="1"/>
  <c r="G22" i="30"/>
  <c r="S22" i="30" s="1"/>
  <c r="B23" i="30"/>
  <c r="N23" i="30" s="1"/>
  <c r="D23" i="30"/>
  <c r="P23" i="30" s="1"/>
  <c r="G23" i="30"/>
  <c r="S23" i="30" s="1"/>
  <c r="B24" i="30"/>
  <c r="N24" i="30" s="1"/>
  <c r="D24" i="30"/>
  <c r="P24" i="30" s="1"/>
  <c r="G24" i="30"/>
  <c r="S24" i="30" s="1"/>
  <c r="B25" i="30"/>
  <c r="N25" i="30" s="1"/>
  <c r="D25" i="30"/>
  <c r="P25" i="30" s="1"/>
  <c r="G25" i="30"/>
  <c r="S25" i="30" s="1"/>
  <c r="B26" i="30"/>
  <c r="N26" i="30" s="1"/>
  <c r="D26" i="30"/>
  <c r="P26" i="30" s="1"/>
  <c r="G26" i="30"/>
  <c r="S26" i="30" s="1"/>
  <c r="B27" i="30"/>
  <c r="N27" i="30" s="1"/>
  <c r="D27" i="30"/>
  <c r="P27" i="30" s="1"/>
  <c r="G27" i="30"/>
  <c r="S27" i="30" s="1"/>
  <c r="B28" i="30"/>
  <c r="N28" i="30" s="1"/>
  <c r="D28" i="30"/>
  <c r="P28" i="30" s="1"/>
  <c r="G28" i="30"/>
  <c r="S28" i="30" s="1"/>
  <c r="B29" i="30"/>
  <c r="N29" i="30" s="1"/>
  <c r="D29" i="30"/>
  <c r="P29" i="30" s="1"/>
  <c r="G29" i="30"/>
  <c r="S29" i="30" s="1"/>
  <c r="B30" i="30"/>
  <c r="N30" i="30" s="1"/>
  <c r="D30" i="30"/>
  <c r="P30" i="30" s="1"/>
  <c r="G30" i="30"/>
  <c r="S30" i="30" s="1"/>
  <c r="B31" i="30"/>
  <c r="N31" i="30" s="1"/>
  <c r="D31" i="30"/>
  <c r="P31" i="30" s="1"/>
  <c r="G31" i="30"/>
  <c r="S31" i="30" s="1"/>
  <c r="B32" i="30"/>
  <c r="N32" i="30" s="1"/>
  <c r="D32" i="30"/>
  <c r="P32" i="30" s="1"/>
  <c r="G32" i="30"/>
  <c r="S32" i="30" s="1"/>
  <c r="B33" i="30"/>
  <c r="N33" i="30" s="1"/>
  <c r="D33" i="30"/>
  <c r="P33" i="30" s="1"/>
  <c r="G33" i="30"/>
  <c r="S33" i="30" s="1"/>
  <c r="B34" i="30"/>
  <c r="N34" i="30" s="1"/>
  <c r="D34" i="30"/>
  <c r="P34" i="30" s="1"/>
  <c r="G34" i="30"/>
  <c r="S34" i="30" s="1"/>
  <c r="B35" i="30"/>
  <c r="N35" i="30" s="1"/>
  <c r="D35" i="30"/>
  <c r="P35" i="30" s="1"/>
  <c r="G35" i="30"/>
  <c r="S35" i="30" s="1"/>
  <c r="B36" i="30"/>
  <c r="N36" i="30" s="1"/>
  <c r="D36" i="30"/>
  <c r="P36" i="30" s="1"/>
  <c r="G36" i="30"/>
  <c r="S36" i="30" s="1"/>
  <c r="B37" i="30"/>
  <c r="N37" i="30" s="1"/>
  <c r="D37" i="30"/>
  <c r="P37" i="30" s="1"/>
  <c r="G37" i="30"/>
  <c r="S37" i="30" s="1"/>
  <c r="B38" i="30"/>
  <c r="N38" i="30" s="1"/>
  <c r="D38" i="30"/>
  <c r="P38" i="30" s="1"/>
  <c r="G38" i="30"/>
  <c r="S38" i="30" s="1"/>
  <c r="B39" i="30"/>
  <c r="N39" i="30" s="1"/>
  <c r="D39" i="30"/>
  <c r="P39" i="30" s="1"/>
  <c r="G39" i="30"/>
  <c r="S39" i="30" s="1"/>
  <c r="B40" i="30"/>
  <c r="N40" i="30" s="1"/>
  <c r="D40" i="30"/>
  <c r="P40" i="30" s="1"/>
  <c r="G40" i="30"/>
  <c r="S40" i="30" s="1"/>
  <c r="B41" i="30"/>
  <c r="N41" i="30" s="1"/>
  <c r="D41" i="30"/>
  <c r="P41" i="30" s="1"/>
  <c r="G41" i="30"/>
  <c r="S41" i="30" s="1"/>
  <c r="B42" i="30"/>
  <c r="N42" i="30" s="1"/>
  <c r="D42" i="30"/>
  <c r="P42" i="30" s="1"/>
  <c r="G42" i="30"/>
  <c r="S42" i="30" s="1"/>
  <c r="B43" i="30"/>
  <c r="N43" i="30" s="1"/>
  <c r="D43" i="30"/>
  <c r="P43" i="30" s="1"/>
  <c r="G43" i="30"/>
  <c r="S43" i="30" s="1"/>
  <c r="B44" i="30"/>
  <c r="N44" i="30" s="1"/>
  <c r="D44" i="30"/>
  <c r="P44" i="30" s="1"/>
  <c r="G44" i="30"/>
  <c r="S44" i="30" s="1"/>
  <c r="B45" i="30"/>
  <c r="N45" i="30" s="1"/>
  <c r="D45" i="30"/>
  <c r="P45" i="30" s="1"/>
  <c r="G45" i="30"/>
  <c r="S45" i="30" s="1"/>
  <c r="B46" i="30"/>
  <c r="N46" i="30" s="1"/>
  <c r="D46" i="30"/>
  <c r="P46" i="30" s="1"/>
  <c r="G46" i="30"/>
  <c r="S46" i="30" s="1"/>
  <c r="B47" i="30"/>
  <c r="N47" i="30" s="1"/>
  <c r="D47" i="30"/>
  <c r="P47" i="30" s="1"/>
  <c r="G47" i="30"/>
  <c r="S47" i="30" s="1"/>
  <c r="B48" i="30"/>
  <c r="N48" i="30" s="1"/>
  <c r="D48" i="30"/>
  <c r="P48" i="30" s="1"/>
  <c r="G48" i="30"/>
  <c r="S48" i="30" s="1"/>
  <c r="B49" i="30"/>
  <c r="N49" i="30" s="1"/>
  <c r="D49" i="30"/>
  <c r="P49" i="30" s="1"/>
  <c r="G49" i="30"/>
  <c r="S49" i="30" s="1"/>
  <c r="B50" i="30"/>
  <c r="N50" i="30" s="1"/>
  <c r="D50" i="30"/>
  <c r="P50" i="30" s="1"/>
  <c r="G50" i="30"/>
  <c r="S50" i="30" s="1"/>
  <c r="B51" i="30"/>
  <c r="N51" i="30" s="1"/>
  <c r="D51" i="30"/>
  <c r="P51" i="30" s="1"/>
  <c r="G51" i="30"/>
  <c r="S51" i="30" s="1"/>
  <c r="B52" i="30"/>
  <c r="N52" i="30" s="1"/>
  <c r="D52" i="30"/>
  <c r="P52" i="30" s="1"/>
  <c r="G52" i="30"/>
  <c r="S52" i="30" s="1"/>
  <c r="G4" i="30"/>
  <c r="D4" i="30"/>
  <c r="P4" i="30" s="1"/>
  <c r="B4" i="30"/>
  <c r="N4" i="30" s="1"/>
  <c r="N56" i="30" l="1"/>
  <c r="D31" i="20"/>
  <c r="G31" i="20"/>
  <c r="R49" i="6" l="1"/>
  <c r="S49" i="6"/>
  <c r="T49" i="6"/>
  <c r="U49" i="6"/>
  <c r="V49" i="6"/>
  <c r="W49" i="6"/>
  <c r="X49" i="6"/>
  <c r="Y49" i="6"/>
  <c r="Z49" i="6"/>
  <c r="AA49" i="6"/>
  <c r="AB49" i="6"/>
  <c r="AC49" i="6"/>
  <c r="I14" i="20" s="1"/>
  <c r="AD49" i="6"/>
  <c r="AE49" i="6"/>
  <c r="AF49" i="6"/>
  <c r="AG49" i="6"/>
  <c r="AH49" i="6"/>
  <c r="AI49" i="6"/>
  <c r="AJ49" i="6"/>
  <c r="AK49" i="6"/>
  <c r="AL49" i="6"/>
  <c r="AM49" i="6"/>
  <c r="AN49" i="6"/>
  <c r="M14" i="20" s="1"/>
  <c r="AO49" i="6"/>
  <c r="N14" i="20" s="1"/>
  <c r="AP49" i="6"/>
  <c r="O14" i="20" s="1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Q14" i="20" s="1"/>
  <c r="BF49" i="6"/>
  <c r="BG49" i="6"/>
  <c r="S14" i="20" s="1"/>
  <c r="BH49" i="6"/>
  <c r="T14" i="20" s="1"/>
  <c r="BI49" i="6"/>
  <c r="U14" i="20" s="1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Y47" i="6" l="1"/>
  <c r="BX47" i="6"/>
  <c r="BW47" i="6"/>
  <c r="BV47" i="6"/>
  <c r="BU47" i="6"/>
  <c r="BT47" i="6"/>
  <c r="BS47" i="6"/>
  <c r="BY46" i="6"/>
  <c r="BX46" i="6"/>
  <c r="BW46" i="6"/>
  <c r="BV46" i="6"/>
  <c r="BU46" i="6"/>
  <c r="BT46" i="6"/>
  <c r="BS46" i="6"/>
  <c r="BY45" i="6"/>
  <c r="BX45" i="6"/>
  <c r="BW45" i="6"/>
  <c r="BV45" i="6"/>
  <c r="BU45" i="6"/>
  <c r="BT45" i="6"/>
  <c r="BS45" i="6"/>
  <c r="BY44" i="6"/>
  <c r="BX44" i="6"/>
  <c r="BW44" i="6"/>
  <c r="BV44" i="6"/>
  <c r="BU44" i="6"/>
  <c r="BT44" i="6"/>
  <c r="BS44" i="6"/>
  <c r="BY43" i="6"/>
  <c r="BX43" i="6"/>
  <c r="BW43" i="6"/>
  <c r="BV43" i="6"/>
  <c r="BU43" i="6"/>
  <c r="BT43" i="6"/>
  <c r="BS43" i="6"/>
  <c r="BY42" i="6"/>
  <c r="BX42" i="6"/>
  <c r="BW42" i="6"/>
  <c r="BV42" i="6"/>
  <c r="BU42" i="6"/>
  <c r="BT42" i="6"/>
  <c r="BS42" i="6"/>
  <c r="BY41" i="6"/>
  <c r="BX41" i="6"/>
  <c r="BW41" i="6"/>
  <c r="BV41" i="6"/>
  <c r="BU41" i="6"/>
  <c r="BT41" i="6"/>
  <c r="BS41" i="6"/>
  <c r="BY40" i="6"/>
  <c r="BX40" i="6"/>
  <c r="BW40" i="6"/>
  <c r="BV40" i="6"/>
  <c r="BU40" i="6"/>
  <c r="BT40" i="6"/>
  <c r="BS40" i="6"/>
  <c r="BY39" i="6"/>
  <c r="BX39" i="6"/>
  <c r="BW39" i="6"/>
  <c r="BV39" i="6"/>
  <c r="BU39" i="6"/>
  <c r="BT39" i="6"/>
  <c r="BS39" i="6"/>
  <c r="BY38" i="6"/>
  <c r="BX38" i="6"/>
  <c r="BW38" i="6"/>
  <c r="BV38" i="6"/>
  <c r="BU38" i="6"/>
  <c r="BT38" i="6"/>
  <c r="BS38" i="6"/>
  <c r="BY37" i="6"/>
  <c r="BX37" i="6"/>
  <c r="BW37" i="6"/>
  <c r="BV37" i="6"/>
  <c r="BU37" i="6"/>
  <c r="BT37" i="6"/>
  <c r="BS37" i="6"/>
  <c r="BY36" i="6"/>
  <c r="BX36" i="6"/>
  <c r="BW36" i="6"/>
  <c r="BV36" i="6"/>
  <c r="BU36" i="6"/>
  <c r="BT36" i="6"/>
  <c r="BS36" i="6"/>
  <c r="BY35" i="6"/>
  <c r="BX35" i="6"/>
  <c r="BW35" i="6"/>
  <c r="BV35" i="6"/>
  <c r="BU35" i="6"/>
  <c r="BT35" i="6"/>
  <c r="BS35" i="6"/>
  <c r="BY34" i="6"/>
  <c r="BX34" i="6"/>
  <c r="BW34" i="6"/>
  <c r="BV34" i="6"/>
  <c r="BU34" i="6"/>
  <c r="BT34" i="6"/>
  <c r="BS34" i="6"/>
  <c r="BY33" i="6"/>
  <c r="BX33" i="6"/>
  <c r="BW33" i="6"/>
  <c r="BV33" i="6"/>
  <c r="BU33" i="6"/>
  <c r="BT33" i="6"/>
  <c r="BS33" i="6"/>
  <c r="BY32" i="6"/>
  <c r="BX32" i="6"/>
  <c r="BW32" i="6"/>
  <c r="BV32" i="6"/>
  <c r="BU32" i="6"/>
  <c r="BT32" i="6"/>
  <c r="BS32" i="6"/>
  <c r="BY31" i="6"/>
  <c r="BX31" i="6"/>
  <c r="BW31" i="6"/>
  <c r="BV31" i="6"/>
  <c r="BU31" i="6"/>
  <c r="BT31" i="6"/>
  <c r="BS31" i="6"/>
  <c r="BY30" i="6"/>
  <c r="BX30" i="6"/>
  <c r="BW30" i="6"/>
  <c r="BV30" i="6"/>
  <c r="BU30" i="6"/>
  <c r="BT30" i="6"/>
  <c r="BS30" i="6"/>
  <c r="BY29" i="6"/>
  <c r="BX29" i="6"/>
  <c r="BW29" i="6"/>
  <c r="BV29" i="6"/>
  <c r="BU29" i="6"/>
  <c r="BT29" i="6"/>
  <c r="BS29" i="6"/>
  <c r="BY28" i="6"/>
  <c r="BX28" i="6"/>
  <c r="BW28" i="6"/>
  <c r="BV28" i="6"/>
  <c r="BU28" i="6"/>
  <c r="BT28" i="6"/>
  <c r="BS28" i="6"/>
  <c r="BY27" i="6"/>
  <c r="BX27" i="6"/>
  <c r="BW27" i="6"/>
  <c r="BV27" i="6"/>
  <c r="BU27" i="6"/>
  <c r="BT27" i="6"/>
  <c r="BS27" i="6"/>
  <c r="BY26" i="6"/>
  <c r="BX26" i="6"/>
  <c r="BW26" i="6"/>
  <c r="BV26" i="6"/>
  <c r="BU26" i="6"/>
  <c r="BT26" i="6"/>
  <c r="BS26" i="6"/>
  <c r="BY25" i="6"/>
  <c r="BX25" i="6"/>
  <c r="BW25" i="6"/>
  <c r="BV25" i="6"/>
  <c r="BU25" i="6"/>
  <c r="BT25" i="6"/>
  <c r="BS25" i="6"/>
  <c r="BY24" i="6"/>
  <c r="BX24" i="6"/>
  <c r="BW24" i="6"/>
  <c r="BV24" i="6"/>
  <c r="BU24" i="6"/>
  <c r="BT24" i="6"/>
  <c r="BS24" i="6"/>
  <c r="BY23" i="6"/>
  <c r="BX23" i="6"/>
  <c r="BW23" i="6"/>
  <c r="BV23" i="6"/>
  <c r="BU23" i="6"/>
  <c r="BT23" i="6"/>
  <c r="BS23" i="6"/>
  <c r="BY22" i="6"/>
  <c r="BX22" i="6"/>
  <c r="BW22" i="6"/>
  <c r="BV22" i="6"/>
  <c r="BU22" i="6"/>
  <c r="BT22" i="6"/>
  <c r="BS22" i="6"/>
  <c r="BY21" i="6"/>
  <c r="BX21" i="6"/>
  <c r="BW21" i="6"/>
  <c r="BV21" i="6"/>
  <c r="BU21" i="6"/>
  <c r="BT21" i="6"/>
  <c r="BS21" i="6"/>
  <c r="BY20" i="6"/>
  <c r="BX20" i="6"/>
  <c r="BW20" i="6"/>
  <c r="BV20" i="6"/>
  <c r="BU20" i="6"/>
  <c r="BT20" i="6"/>
  <c r="BS20" i="6"/>
  <c r="BY19" i="6"/>
  <c r="BX19" i="6"/>
  <c r="BW19" i="6"/>
  <c r="BV19" i="6"/>
  <c r="BU19" i="6"/>
  <c r="BT19" i="6"/>
  <c r="BS19" i="6"/>
  <c r="BY18" i="6"/>
  <c r="BX18" i="6"/>
  <c r="BW18" i="6"/>
  <c r="BV18" i="6"/>
  <c r="BU18" i="6"/>
  <c r="BT18" i="6"/>
  <c r="BS18" i="6"/>
  <c r="BY17" i="6"/>
  <c r="BX17" i="6"/>
  <c r="BW17" i="6"/>
  <c r="BV17" i="6"/>
  <c r="BU17" i="6"/>
  <c r="BT17" i="6"/>
  <c r="BS17" i="6"/>
  <c r="BY16" i="6"/>
  <c r="BX16" i="6"/>
  <c r="BW16" i="6"/>
  <c r="BV16" i="6"/>
  <c r="BU16" i="6"/>
  <c r="BT16" i="6"/>
  <c r="BS16" i="6"/>
  <c r="BY15" i="6"/>
  <c r="BX15" i="6"/>
  <c r="BW15" i="6"/>
  <c r="BV15" i="6"/>
  <c r="BU15" i="6"/>
  <c r="BT15" i="6"/>
  <c r="BS15" i="6"/>
  <c r="BY14" i="6"/>
  <c r="BX14" i="6"/>
  <c r="BW14" i="6"/>
  <c r="BV14" i="6"/>
  <c r="BU14" i="6"/>
  <c r="BT14" i="6"/>
  <c r="BS14" i="6"/>
  <c r="BY13" i="6"/>
  <c r="BX13" i="6"/>
  <c r="BW13" i="6"/>
  <c r="BV13" i="6"/>
  <c r="BU13" i="6"/>
  <c r="BT13" i="6"/>
  <c r="BS13" i="6"/>
  <c r="BY12" i="6"/>
  <c r="BX12" i="6"/>
  <c r="BW12" i="6"/>
  <c r="BV12" i="6"/>
  <c r="BU12" i="6"/>
  <c r="BT12" i="6"/>
  <c r="BS12" i="6"/>
  <c r="BY11" i="6"/>
  <c r="BX11" i="6"/>
  <c r="BW11" i="6"/>
  <c r="BV11" i="6"/>
  <c r="BU11" i="6"/>
  <c r="BT11" i="6"/>
  <c r="BS11" i="6"/>
  <c r="BY10" i="6"/>
  <c r="BX10" i="6"/>
  <c r="BW10" i="6"/>
  <c r="BV10" i="6"/>
  <c r="BU10" i="6"/>
  <c r="BT10" i="6"/>
  <c r="BS10" i="6"/>
  <c r="BY9" i="6"/>
  <c r="BX9" i="6"/>
  <c r="BW9" i="6"/>
  <c r="BV9" i="6"/>
  <c r="BU9" i="6"/>
  <c r="BT9" i="6"/>
  <c r="BS9" i="6"/>
  <c r="BY8" i="6"/>
  <c r="BX8" i="6"/>
  <c r="BW8" i="6"/>
  <c r="BV8" i="6"/>
  <c r="BU8" i="6"/>
  <c r="BT8" i="6"/>
  <c r="BS8" i="6"/>
  <c r="BY7" i="6"/>
  <c r="BX7" i="6"/>
  <c r="BW7" i="6"/>
  <c r="BV7" i="6"/>
  <c r="BU7" i="6"/>
  <c r="BT7" i="6"/>
  <c r="BS7" i="6"/>
  <c r="BY5" i="6"/>
  <c r="BX5" i="6"/>
  <c r="BW5" i="6"/>
  <c r="BV5" i="6"/>
  <c r="BU5" i="6"/>
  <c r="BT5" i="6"/>
  <c r="BS5" i="6"/>
  <c r="BY4" i="6"/>
  <c r="BX4" i="6"/>
  <c r="BW4" i="6"/>
  <c r="BV4" i="6"/>
  <c r="BU4" i="6"/>
  <c r="BT4" i="6"/>
  <c r="BS4" i="6"/>
  <c r="BY3" i="6"/>
  <c r="BX3" i="6"/>
  <c r="BW3" i="6"/>
  <c r="BV3" i="6"/>
  <c r="BU3" i="6"/>
  <c r="BT3" i="6"/>
  <c r="BS3" i="6"/>
  <c r="L49" i="7" l="1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M15" i="20" s="1"/>
  <c r="AO49" i="7"/>
  <c r="N15" i="20" s="1"/>
  <c r="AP49" i="7"/>
  <c r="O15" i="20" s="1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Q15" i="20" s="1"/>
  <c r="BF49" i="7"/>
  <c r="R15" i="20" s="1"/>
  <c r="BG49" i="7"/>
  <c r="S15" i="20" s="1"/>
  <c r="BH49" i="7"/>
  <c r="T15" i="20" s="1"/>
  <c r="BI49" i="7"/>
  <c r="U15" i="20" s="1"/>
  <c r="BJ49" i="7"/>
  <c r="V15" i="20" s="1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E34" i="21" s="1"/>
  <c r="AT50" i="7"/>
  <c r="F34" i="21" s="1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X4" i="38" l="1"/>
  <c r="BY4" i="38"/>
  <c r="BZ4" i="38"/>
  <c r="CA4" i="38"/>
  <c r="CB4" i="38"/>
  <c r="CC4" i="38"/>
  <c r="CD4" i="38"/>
  <c r="CE4" i="38"/>
  <c r="CF4" i="38"/>
  <c r="CG4" i="38"/>
  <c r="CH4" i="38"/>
  <c r="CI4" i="38"/>
  <c r="CJ4" i="38"/>
  <c r="CK4" i="38"/>
  <c r="BX5" i="38"/>
  <c r="BY5" i="38"/>
  <c r="BZ5" i="38"/>
  <c r="CA5" i="38"/>
  <c r="CB5" i="38"/>
  <c r="CC5" i="38"/>
  <c r="CD5" i="38"/>
  <c r="CE5" i="38"/>
  <c r="CF5" i="38"/>
  <c r="CG5" i="38"/>
  <c r="CH5" i="38"/>
  <c r="CI5" i="38"/>
  <c r="CJ5" i="38"/>
  <c r="CK5" i="38"/>
  <c r="BX6" i="38"/>
  <c r="BY6" i="38"/>
  <c r="BZ6" i="38"/>
  <c r="CA6" i="38"/>
  <c r="CB6" i="38"/>
  <c r="CC6" i="38"/>
  <c r="CD6" i="38"/>
  <c r="CE6" i="38"/>
  <c r="CF6" i="38"/>
  <c r="CG6" i="38"/>
  <c r="CH6" i="38"/>
  <c r="CI6" i="38"/>
  <c r="CJ6" i="38"/>
  <c r="CK6" i="38"/>
  <c r="BX7" i="38"/>
  <c r="BY7" i="38"/>
  <c r="BZ7" i="38"/>
  <c r="CA7" i="38"/>
  <c r="CB7" i="38"/>
  <c r="CC7" i="38"/>
  <c r="CD7" i="38"/>
  <c r="CE7" i="38"/>
  <c r="CF7" i="38"/>
  <c r="CG7" i="38"/>
  <c r="CH7" i="38"/>
  <c r="CI7" i="38"/>
  <c r="CJ7" i="38"/>
  <c r="CK7" i="38"/>
  <c r="BX8" i="38"/>
  <c r="BY8" i="38"/>
  <c r="BZ8" i="38"/>
  <c r="CA8" i="38"/>
  <c r="CB8" i="38"/>
  <c r="CC8" i="38"/>
  <c r="CD8" i="38"/>
  <c r="CE8" i="38"/>
  <c r="CF8" i="38"/>
  <c r="CG8" i="38"/>
  <c r="CH8" i="38"/>
  <c r="CI8" i="38"/>
  <c r="CJ8" i="38"/>
  <c r="CK8" i="38"/>
  <c r="BX9" i="38"/>
  <c r="BY9" i="38"/>
  <c r="BZ9" i="38"/>
  <c r="CA9" i="38"/>
  <c r="CB9" i="38"/>
  <c r="CC9" i="38"/>
  <c r="CD9" i="38"/>
  <c r="CE9" i="38"/>
  <c r="CF9" i="38"/>
  <c r="CG9" i="38"/>
  <c r="CH9" i="38"/>
  <c r="CI9" i="38"/>
  <c r="CJ9" i="38"/>
  <c r="CK9" i="38"/>
  <c r="BX10" i="38"/>
  <c r="BY10" i="38"/>
  <c r="BZ10" i="38"/>
  <c r="CA10" i="38"/>
  <c r="CB10" i="38"/>
  <c r="CC10" i="38"/>
  <c r="CD10" i="38"/>
  <c r="CE10" i="38"/>
  <c r="CF10" i="38"/>
  <c r="CG10" i="38"/>
  <c r="CH10" i="38"/>
  <c r="CI10" i="38"/>
  <c r="CJ10" i="38"/>
  <c r="CK10" i="38"/>
  <c r="BX11" i="38"/>
  <c r="BY11" i="38"/>
  <c r="BZ11" i="38"/>
  <c r="CA11" i="38"/>
  <c r="CB11" i="38"/>
  <c r="CC11" i="38"/>
  <c r="CD11" i="38"/>
  <c r="CE11" i="38"/>
  <c r="CF11" i="38"/>
  <c r="CG11" i="38"/>
  <c r="CH11" i="38"/>
  <c r="CI11" i="38"/>
  <c r="CJ11" i="38"/>
  <c r="CK11" i="38"/>
  <c r="BX12" i="38"/>
  <c r="BY12" i="38"/>
  <c r="BZ12" i="38"/>
  <c r="CA12" i="38"/>
  <c r="CB12" i="38"/>
  <c r="CC12" i="38"/>
  <c r="CD12" i="38"/>
  <c r="CE12" i="38"/>
  <c r="CF12" i="38"/>
  <c r="CG12" i="38"/>
  <c r="CH12" i="38"/>
  <c r="CI12" i="38"/>
  <c r="CJ12" i="38"/>
  <c r="CK12" i="38"/>
  <c r="BX13" i="38"/>
  <c r="BY13" i="38"/>
  <c r="BZ13" i="38"/>
  <c r="CA13" i="38"/>
  <c r="CB13" i="38"/>
  <c r="CC13" i="38"/>
  <c r="CD13" i="38"/>
  <c r="CE13" i="38"/>
  <c r="CF13" i="38"/>
  <c r="CG13" i="38"/>
  <c r="CH13" i="38"/>
  <c r="CI13" i="38"/>
  <c r="CJ13" i="38"/>
  <c r="CK13" i="38"/>
  <c r="BX14" i="38"/>
  <c r="BY14" i="38"/>
  <c r="BZ14" i="38"/>
  <c r="CA14" i="38"/>
  <c r="CB14" i="38"/>
  <c r="CC14" i="38"/>
  <c r="CD14" i="38"/>
  <c r="CE14" i="38"/>
  <c r="CF14" i="38"/>
  <c r="CG14" i="38"/>
  <c r="CH14" i="38"/>
  <c r="CI14" i="38"/>
  <c r="CJ14" i="38"/>
  <c r="CK14" i="38"/>
  <c r="BX15" i="38"/>
  <c r="BY15" i="38"/>
  <c r="BZ15" i="38"/>
  <c r="CA15" i="38"/>
  <c r="CB15" i="38"/>
  <c r="CC15" i="38"/>
  <c r="CD15" i="38"/>
  <c r="CE15" i="38"/>
  <c r="CF15" i="38"/>
  <c r="CG15" i="38"/>
  <c r="CH15" i="38"/>
  <c r="CI15" i="38"/>
  <c r="CJ15" i="38"/>
  <c r="CK15" i="38"/>
  <c r="BX16" i="38"/>
  <c r="BY16" i="38"/>
  <c r="BZ16" i="38"/>
  <c r="CA16" i="38"/>
  <c r="CB16" i="38"/>
  <c r="CC16" i="38"/>
  <c r="CD16" i="38"/>
  <c r="CE16" i="38"/>
  <c r="CF16" i="38"/>
  <c r="CG16" i="38"/>
  <c r="CH16" i="38"/>
  <c r="CI16" i="38"/>
  <c r="CJ16" i="38"/>
  <c r="CK16" i="38"/>
  <c r="BX17" i="38"/>
  <c r="BY17" i="38"/>
  <c r="BZ17" i="38"/>
  <c r="CA17" i="38"/>
  <c r="CB17" i="38"/>
  <c r="CC17" i="38"/>
  <c r="CD17" i="38"/>
  <c r="CE17" i="38"/>
  <c r="CF17" i="38"/>
  <c r="CG17" i="38"/>
  <c r="CH17" i="38"/>
  <c r="CI17" i="38"/>
  <c r="CJ17" i="38"/>
  <c r="CK17" i="38"/>
  <c r="BX18" i="38"/>
  <c r="BY18" i="38"/>
  <c r="BZ18" i="38"/>
  <c r="CA18" i="38"/>
  <c r="CB18" i="38"/>
  <c r="CC18" i="38"/>
  <c r="CD18" i="38"/>
  <c r="CE18" i="38"/>
  <c r="CF18" i="38"/>
  <c r="CG18" i="38"/>
  <c r="CH18" i="38"/>
  <c r="CI18" i="38"/>
  <c r="CJ18" i="38"/>
  <c r="CK18" i="38"/>
  <c r="BX19" i="38"/>
  <c r="BY19" i="38"/>
  <c r="BZ19" i="38"/>
  <c r="CA19" i="38"/>
  <c r="CB19" i="38"/>
  <c r="CC19" i="38"/>
  <c r="CD19" i="38"/>
  <c r="CE19" i="38"/>
  <c r="CF19" i="38"/>
  <c r="CG19" i="38"/>
  <c r="CH19" i="38"/>
  <c r="CI19" i="38"/>
  <c r="CJ19" i="38"/>
  <c r="CK19" i="38"/>
  <c r="BX20" i="38"/>
  <c r="BY20" i="38"/>
  <c r="BZ20" i="38"/>
  <c r="CA20" i="38"/>
  <c r="CB20" i="38"/>
  <c r="CC20" i="38"/>
  <c r="CD20" i="38"/>
  <c r="CE20" i="38"/>
  <c r="CF20" i="38"/>
  <c r="CG20" i="38"/>
  <c r="CH20" i="38"/>
  <c r="CI20" i="38"/>
  <c r="CJ20" i="38"/>
  <c r="CK20" i="38"/>
  <c r="BX21" i="38"/>
  <c r="BY21" i="38"/>
  <c r="BZ21" i="38"/>
  <c r="CA21" i="38"/>
  <c r="CB21" i="38"/>
  <c r="CC21" i="38"/>
  <c r="CD21" i="38"/>
  <c r="CE21" i="38"/>
  <c r="CF21" i="38"/>
  <c r="CG21" i="38"/>
  <c r="CH21" i="38"/>
  <c r="CI21" i="38"/>
  <c r="CJ21" i="38"/>
  <c r="CK21" i="38"/>
  <c r="BX22" i="38"/>
  <c r="BY22" i="38"/>
  <c r="BZ22" i="38"/>
  <c r="CA22" i="38"/>
  <c r="CB22" i="38"/>
  <c r="CC22" i="38"/>
  <c r="CD22" i="38"/>
  <c r="CE22" i="38"/>
  <c r="CF22" i="38"/>
  <c r="CG22" i="38"/>
  <c r="CH22" i="38"/>
  <c r="CI22" i="38"/>
  <c r="CJ22" i="38"/>
  <c r="CK22" i="38"/>
  <c r="BX23" i="38"/>
  <c r="BY23" i="38"/>
  <c r="BZ23" i="38"/>
  <c r="CA23" i="38"/>
  <c r="CB23" i="38"/>
  <c r="CC23" i="38"/>
  <c r="CD23" i="38"/>
  <c r="CE23" i="38"/>
  <c r="CF23" i="38"/>
  <c r="CG23" i="38"/>
  <c r="CH23" i="38"/>
  <c r="CI23" i="38"/>
  <c r="CJ23" i="38"/>
  <c r="CK23" i="38"/>
  <c r="BX24" i="38"/>
  <c r="BY24" i="38"/>
  <c r="BZ24" i="38"/>
  <c r="CA24" i="38"/>
  <c r="CB24" i="38"/>
  <c r="CC24" i="38"/>
  <c r="CD24" i="38"/>
  <c r="CE24" i="38"/>
  <c r="CF24" i="38"/>
  <c r="CG24" i="38"/>
  <c r="CH24" i="38"/>
  <c r="CI24" i="38"/>
  <c r="CJ24" i="38"/>
  <c r="CK24" i="38"/>
  <c r="BX25" i="38"/>
  <c r="BY25" i="38"/>
  <c r="BZ25" i="38"/>
  <c r="CA25" i="38"/>
  <c r="CB25" i="38"/>
  <c r="CC25" i="38"/>
  <c r="CD25" i="38"/>
  <c r="CE25" i="38"/>
  <c r="CF25" i="38"/>
  <c r="CG25" i="38"/>
  <c r="CH25" i="38"/>
  <c r="CI25" i="38"/>
  <c r="CJ25" i="38"/>
  <c r="CK25" i="38"/>
  <c r="BX26" i="38"/>
  <c r="BY26" i="38"/>
  <c r="BZ26" i="38"/>
  <c r="CA26" i="38"/>
  <c r="CB26" i="38"/>
  <c r="CC26" i="38"/>
  <c r="CD26" i="38"/>
  <c r="CE26" i="38"/>
  <c r="CF26" i="38"/>
  <c r="CG26" i="38"/>
  <c r="CH26" i="38"/>
  <c r="CI26" i="38"/>
  <c r="CJ26" i="38"/>
  <c r="CK26" i="38"/>
  <c r="BX27" i="38"/>
  <c r="BY27" i="38"/>
  <c r="BZ27" i="38"/>
  <c r="CA27" i="38"/>
  <c r="CB27" i="38"/>
  <c r="CC27" i="38"/>
  <c r="CD27" i="38"/>
  <c r="CE27" i="38"/>
  <c r="CF27" i="38"/>
  <c r="CG27" i="38"/>
  <c r="CH27" i="38"/>
  <c r="CI27" i="38"/>
  <c r="CJ27" i="38"/>
  <c r="CK27" i="38"/>
  <c r="BX28" i="38"/>
  <c r="BY28" i="38"/>
  <c r="BZ28" i="38"/>
  <c r="CA28" i="38"/>
  <c r="CB28" i="38"/>
  <c r="CC28" i="38"/>
  <c r="CD28" i="38"/>
  <c r="CE28" i="38"/>
  <c r="CF28" i="38"/>
  <c r="CG28" i="38"/>
  <c r="CH28" i="38"/>
  <c r="CI28" i="38"/>
  <c r="CJ28" i="38"/>
  <c r="CK28" i="38"/>
  <c r="BX29" i="38"/>
  <c r="BY29" i="38"/>
  <c r="BZ29" i="38"/>
  <c r="CA29" i="38"/>
  <c r="CB29" i="38"/>
  <c r="CC29" i="38"/>
  <c r="CD29" i="38"/>
  <c r="CE29" i="38"/>
  <c r="CF29" i="38"/>
  <c r="CG29" i="38"/>
  <c r="CH29" i="38"/>
  <c r="CI29" i="38"/>
  <c r="CJ29" i="38"/>
  <c r="CK29" i="38"/>
  <c r="BX30" i="38"/>
  <c r="BY30" i="38"/>
  <c r="BZ30" i="38"/>
  <c r="CA30" i="38"/>
  <c r="CB30" i="38"/>
  <c r="CC30" i="38"/>
  <c r="CD30" i="38"/>
  <c r="CE30" i="38"/>
  <c r="CF30" i="38"/>
  <c r="CG30" i="38"/>
  <c r="CH30" i="38"/>
  <c r="CI30" i="38"/>
  <c r="CJ30" i="38"/>
  <c r="CK30" i="38"/>
  <c r="BX31" i="38"/>
  <c r="BY31" i="38"/>
  <c r="BZ31" i="38"/>
  <c r="CA31" i="38"/>
  <c r="CB31" i="38"/>
  <c r="CC31" i="38"/>
  <c r="CD31" i="38"/>
  <c r="CE31" i="38"/>
  <c r="CF31" i="38"/>
  <c r="CG31" i="38"/>
  <c r="CH31" i="38"/>
  <c r="CI31" i="38"/>
  <c r="CJ31" i="38"/>
  <c r="CK31" i="38"/>
  <c r="BX32" i="38"/>
  <c r="BY32" i="38"/>
  <c r="BZ32" i="38"/>
  <c r="CA32" i="38"/>
  <c r="CB32" i="38"/>
  <c r="CC32" i="38"/>
  <c r="CD32" i="38"/>
  <c r="CE32" i="38"/>
  <c r="CF32" i="38"/>
  <c r="CG32" i="38"/>
  <c r="CH32" i="38"/>
  <c r="CI32" i="38"/>
  <c r="CJ32" i="38"/>
  <c r="CK32" i="38"/>
  <c r="BX33" i="38"/>
  <c r="BY33" i="38"/>
  <c r="BZ33" i="38"/>
  <c r="CA33" i="38"/>
  <c r="CB33" i="38"/>
  <c r="CC33" i="38"/>
  <c r="CD33" i="38"/>
  <c r="CE33" i="38"/>
  <c r="CF33" i="38"/>
  <c r="CG33" i="38"/>
  <c r="CH33" i="38"/>
  <c r="CI33" i="38"/>
  <c r="CJ33" i="38"/>
  <c r="CK33" i="38"/>
  <c r="BX34" i="38"/>
  <c r="BY34" i="38"/>
  <c r="BZ34" i="38"/>
  <c r="CA34" i="38"/>
  <c r="CB34" i="38"/>
  <c r="CC34" i="38"/>
  <c r="CD34" i="38"/>
  <c r="CE34" i="38"/>
  <c r="CF34" i="38"/>
  <c r="CG34" i="38"/>
  <c r="CH34" i="38"/>
  <c r="CI34" i="38"/>
  <c r="CJ34" i="38"/>
  <c r="CK34" i="38"/>
  <c r="BX35" i="38"/>
  <c r="BY35" i="38"/>
  <c r="BZ35" i="38"/>
  <c r="CA35" i="38"/>
  <c r="CB35" i="38"/>
  <c r="CC35" i="38"/>
  <c r="CD35" i="38"/>
  <c r="CE35" i="38"/>
  <c r="CF35" i="38"/>
  <c r="CG35" i="38"/>
  <c r="CH35" i="38"/>
  <c r="CI35" i="38"/>
  <c r="CJ35" i="38"/>
  <c r="CK35" i="38"/>
  <c r="BX36" i="38"/>
  <c r="BY36" i="38"/>
  <c r="BZ36" i="38"/>
  <c r="CA36" i="38"/>
  <c r="CB36" i="38"/>
  <c r="CC36" i="38"/>
  <c r="CD36" i="38"/>
  <c r="CE36" i="38"/>
  <c r="CF36" i="38"/>
  <c r="CG36" i="38"/>
  <c r="CH36" i="38"/>
  <c r="CI36" i="38"/>
  <c r="CJ36" i="38"/>
  <c r="CK36" i="38"/>
  <c r="BX37" i="38"/>
  <c r="BY37" i="38"/>
  <c r="BZ37" i="38"/>
  <c r="CA37" i="38"/>
  <c r="CB37" i="38"/>
  <c r="CC37" i="38"/>
  <c r="CD37" i="38"/>
  <c r="CE37" i="38"/>
  <c r="CF37" i="38"/>
  <c r="CG37" i="38"/>
  <c r="CH37" i="38"/>
  <c r="CI37" i="38"/>
  <c r="CJ37" i="38"/>
  <c r="CK37" i="38"/>
  <c r="BX38" i="38"/>
  <c r="BY38" i="38"/>
  <c r="BZ38" i="38"/>
  <c r="CA38" i="38"/>
  <c r="CB38" i="38"/>
  <c r="CC38" i="38"/>
  <c r="CD38" i="38"/>
  <c r="CE38" i="38"/>
  <c r="CF38" i="38"/>
  <c r="CG38" i="38"/>
  <c r="CH38" i="38"/>
  <c r="CI38" i="38"/>
  <c r="CJ38" i="38"/>
  <c r="CK38" i="38"/>
  <c r="BX39" i="38"/>
  <c r="BY39" i="38"/>
  <c r="BZ39" i="38"/>
  <c r="CA39" i="38"/>
  <c r="CB39" i="38"/>
  <c r="CC39" i="38"/>
  <c r="CD39" i="38"/>
  <c r="CE39" i="38"/>
  <c r="CF39" i="38"/>
  <c r="CG39" i="38"/>
  <c r="CH39" i="38"/>
  <c r="CI39" i="38"/>
  <c r="CJ39" i="38"/>
  <c r="CK39" i="38"/>
  <c r="BX40" i="38"/>
  <c r="BY40" i="38"/>
  <c r="BZ40" i="38"/>
  <c r="CA40" i="38"/>
  <c r="CB40" i="38"/>
  <c r="CC40" i="38"/>
  <c r="CD40" i="38"/>
  <c r="CE40" i="38"/>
  <c r="CF40" i="38"/>
  <c r="CG40" i="38"/>
  <c r="CH40" i="38"/>
  <c r="CI40" i="38"/>
  <c r="CJ40" i="38"/>
  <c r="CK40" i="38"/>
  <c r="BX41" i="38"/>
  <c r="BY41" i="38"/>
  <c r="BZ41" i="38"/>
  <c r="CA41" i="38"/>
  <c r="CB41" i="38"/>
  <c r="CC41" i="38"/>
  <c r="CD41" i="38"/>
  <c r="CE41" i="38"/>
  <c r="CF41" i="38"/>
  <c r="CG41" i="38"/>
  <c r="CH41" i="38"/>
  <c r="CI41" i="38"/>
  <c r="CJ41" i="38"/>
  <c r="CK41" i="38"/>
  <c r="BX42" i="38"/>
  <c r="BY42" i="38"/>
  <c r="BZ42" i="38"/>
  <c r="CA42" i="38"/>
  <c r="CB42" i="38"/>
  <c r="CC42" i="38"/>
  <c r="CD42" i="38"/>
  <c r="CE42" i="38"/>
  <c r="CF42" i="38"/>
  <c r="CG42" i="38"/>
  <c r="CH42" i="38"/>
  <c r="CI42" i="38"/>
  <c r="CJ42" i="38"/>
  <c r="CK42" i="38"/>
  <c r="BX43" i="38"/>
  <c r="BY43" i="38"/>
  <c r="BZ43" i="38"/>
  <c r="CA43" i="38"/>
  <c r="CB43" i="38"/>
  <c r="CC43" i="38"/>
  <c r="CD43" i="38"/>
  <c r="CE43" i="38"/>
  <c r="CF43" i="38"/>
  <c r="CG43" i="38"/>
  <c r="CH43" i="38"/>
  <c r="CI43" i="38"/>
  <c r="CJ43" i="38"/>
  <c r="CK43" i="38"/>
  <c r="BX44" i="38"/>
  <c r="BY44" i="38"/>
  <c r="BZ44" i="38"/>
  <c r="CA44" i="38"/>
  <c r="CB44" i="38"/>
  <c r="CC44" i="38"/>
  <c r="CD44" i="38"/>
  <c r="CE44" i="38"/>
  <c r="CF44" i="38"/>
  <c r="CG44" i="38"/>
  <c r="CH44" i="38"/>
  <c r="CI44" i="38"/>
  <c r="CJ44" i="38"/>
  <c r="CK44" i="38"/>
  <c r="BX45" i="38"/>
  <c r="BY45" i="38"/>
  <c r="BZ45" i="38"/>
  <c r="CA45" i="38"/>
  <c r="CB45" i="38"/>
  <c r="CC45" i="38"/>
  <c r="CD45" i="38"/>
  <c r="CE45" i="38"/>
  <c r="CF45" i="38"/>
  <c r="CG45" i="38"/>
  <c r="CH45" i="38"/>
  <c r="CI45" i="38"/>
  <c r="CJ45" i="38"/>
  <c r="CK45" i="38"/>
  <c r="BX46" i="38"/>
  <c r="BY46" i="38"/>
  <c r="BZ46" i="38"/>
  <c r="CA46" i="38"/>
  <c r="CB46" i="38"/>
  <c r="CC46" i="38"/>
  <c r="CD46" i="38"/>
  <c r="CE46" i="38"/>
  <c r="CF46" i="38"/>
  <c r="CG46" i="38"/>
  <c r="CH46" i="38"/>
  <c r="CI46" i="38"/>
  <c r="CJ46" i="38"/>
  <c r="CK46" i="38"/>
  <c r="BX47" i="38"/>
  <c r="BY47" i="38"/>
  <c r="BZ47" i="38"/>
  <c r="CA47" i="38"/>
  <c r="CB47" i="38"/>
  <c r="CC47" i="38"/>
  <c r="CD47" i="38"/>
  <c r="CE47" i="38"/>
  <c r="CF47" i="38"/>
  <c r="CG47" i="38"/>
  <c r="CH47" i="38"/>
  <c r="CI47" i="38"/>
  <c r="CJ47" i="38"/>
  <c r="CK47" i="38"/>
  <c r="BX48" i="38"/>
  <c r="BY48" i="38"/>
  <c r="BZ48" i="38"/>
  <c r="CA48" i="38"/>
  <c r="CB48" i="38"/>
  <c r="CC48" i="38"/>
  <c r="CD48" i="38"/>
  <c r="CE48" i="38"/>
  <c r="CF48" i="38"/>
  <c r="CG48" i="38"/>
  <c r="CH48" i="38"/>
  <c r="CI48" i="38"/>
  <c r="CJ48" i="38"/>
  <c r="CK48" i="38"/>
  <c r="BX49" i="38"/>
  <c r="BY49" i="38"/>
  <c r="BZ49" i="38"/>
  <c r="CA49" i="38"/>
  <c r="CB49" i="38"/>
  <c r="CC49" i="38"/>
  <c r="CD49" i="38"/>
  <c r="CE49" i="38"/>
  <c r="CF49" i="38"/>
  <c r="CG49" i="38"/>
  <c r="CH49" i="38"/>
  <c r="CI49" i="38"/>
  <c r="CJ49" i="38"/>
  <c r="CK49" i="38"/>
  <c r="BX50" i="38"/>
  <c r="BY50" i="38"/>
  <c r="BZ50" i="38"/>
  <c r="CA50" i="38"/>
  <c r="CB50" i="38"/>
  <c r="CC50" i="38"/>
  <c r="CD50" i="38"/>
  <c r="CE50" i="38"/>
  <c r="CF50" i="38"/>
  <c r="CG50" i="38"/>
  <c r="CH50" i="38"/>
  <c r="CI50" i="38"/>
  <c r="CJ50" i="38"/>
  <c r="CK50" i="38"/>
  <c r="BX51" i="38"/>
  <c r="BY51" i="38"/>
  <c r="BZ51" i="38"/>
  <c r="CA51" i="38"/>
  <c r="CB51" i="38"/>
  <c r="CC51" i="38"/>
  <c r="CD51" i="38"/>
  <c r="CE51" i="38"/>
  <c r="CF51" i="38"/>
  <c r="CG51" i="38"/>
  <c r="CH51" i="38"/>
  <c r="CI51" i="38"/>
  <c r="CJ51" i="38"/>
  <c r="CK51" i="38"/>
  <c r="BX52" i="38"/>
  <c r="BY52" i="38"/>
  <c r="BZ52" i="38"/>
  <c r="CA52" i="38"/>
  <c r="CB52" i="38"/>
  <c r="CC52" i="38"/>
  <c r="CD52" i="38"/>
  <c r="CE52" i="38"/>
  <c r="CF52" i="38"/>
  <c r="CG52" i="38"/>
  <c r="CH52" i="38"/>
  <c r="CI52" i="38"/>
  <c r="CJ52" i="38"/>
  <c r="CK52" i="38"/>
  <c r="BX53" i="38"/>
  <c r="BY53" i="38"/>
  <c r="BZ53" i="38"/>
  <c r="CA53" i="38"/>
  <c r="CB53" i="38"/>
  <c r="CC53" i="38"/>
  <c r="CD53" i="38"/>
  <c r="CE53" i="38"/>
  <c r="CF53" i="38"/>
  <c r="CG53" i="38"/>
  <c r="CH53" i="38"/>
  <c r="CI53" i="38"/>
  <c r="CJ53" i="38"/>
  <c r="CK53" i="38"/>
  <c r="BX54" i="38"/>
  <c r="BY54" i="38"/>
  <c r="BZ54" i="38"/>
  <c r="CA54" i="38"/>
  <c r="CB54" i="38"/>
  <c r="CC54" i="38"/>
  <c r="CD54" i="38"/>
  <c r="CE54" i="38"/>
  <c r="CF54" i="38"/>
  <c r="CG54" i="38"/>
  <c r="CH54" i="38"/>
  <c r="CI54" i="38"/>
  <c r="CJ54" i="38"/>
  <c r="CK54" i="38"/>
  <c r="BX55" i="38"/>
  <c r="BY55" i="38"/>
  <c r="BZ55" i="38"/>
  <c r="CA55" i="38"/>
  <c r="CB55" i="38"/>
  <c r="CC55" i="38"/>
  <c r="CD55" i="38"/>
  <c r="CE55" i="38"/>
  <c r="CF55" i="38"/>
  <c r="CG55" i="38"/>
  <c r="CH55" i="38"/>
  <c r="CI55" i="38"/>
  <c r="CJ55" i="38"/>
  <c r="CK55" i="38"/>
  <c r="BX56" i="38"/>
  <c r="BY56" i="38"/>
  <c r="BZ56" i="38"/>
  <c r="CA56" i="38"/>
  <c r="CB56" i="38"/>
  <c r="CC56" i="38"/>
  <c r="CD56" i="38"/>
  <c r="CE56" i="38"/>
  <c r="CF56" i="38"/>
  <c r="CG56" i="38"/>
  <c r="CH56" i="38"/>
  <c r="CI56" i="38"/>
  <c r="CJ56" i="38"/>
  <c r="CK56" i="38"/>
  <c r="BX57" i="38"/>
  <c r="BY57" i="38"/>
  <c r="BZ57" i="38"/>
  <c r="CA57" i="38"/>
  <c r="CB57" i="38"/>
  <c r="CC57" i="38"/>
  <c r="CD57" i="38"/>
  <c r="CE57" i="38"/>
  <c r="CF57" i="38"/>
  <c r="CG57" i="38"/>
  <c r="CH57" i="38"/>
  <c r="CI57" i="38"/>
  <c r="CJ57" i="38"/>
  <c r="CK57" i="38"/>
  <c r="BX58" i="38"/>
  <c r="BY58" i="38"/>
  <c r="BZ58" i="38"/>
  <c r="CA58" i="38"/>
  <c r="CB58" i="38"/>
  <c r="CC58" i="38"/>
  <c r="CD58" i="38"/>
  <c r="CE58" i="38"/>
  <c r="CF58" i="38"/>
  <c r="CG58" i="38"/>
  <c r="CH58" i="38"/>
  <c r="CI58" i="38"/>
  <c r="CJ58" i="38"/>
  <c r="CK58" i="38"/>
  <c r="BX59" i="38"/>
  <c r="BY59" i="38"/>
  <c r="BZ59" i="38"/>
  <c r="CA59" i="38"/>
  <c r="CB59" i="38"/>
  <c r="CC59" i="38"/>
  <c r="CD59" i="38"/>
  <c r="CE59" i="38"/>
  <c r="CF59" i="38"/>
  <c r="CG59" i="38"/>
  <c r="CH59" i="38"/>
  <c r="CI59" i="38"/>
  <c r="CJ59" i="38"/>
  <c r="CK59" i="38"/>
  <c r="BX60" i="38"/>
  <c r="BY60" i="38"/>
  <c r="BZ60" i="38"/>
  <c r="CA60" i="38"/>
  <c r="CB60" i="38"/>
  <c r="CC60" i="38"/>
  <c r="CD60" i="38"/>
  <c r="CE60" i="38"/>
  <c r="CF60" i="38"/>
  <c r="CG60" i="38"/>
  <c r="CH60" i="38"/>
  <c r="CI60" i="38"/>
  <c r="CJ60" i="38"/>
  <c r="CK60" i="38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N4" i="4"/>
  <c r="CN5" i="4"/>
  <c r="CN6" i="4"/>
  <c r="CN7" i="4"/>
  <c r="CN8" i="4"/>
  <c r="CN9" i="4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3" i="4"/>
  <c r="CL4" i="4"/>
  <c r="CM4" i="4"/>
  <c r="CO4" i="4"/>
  <c r="CP4" i="4"/>
  <c r="CL5" i="4"/>
  <c r="CM5" i="4"/>
  <c r="CO5" i="4"/>
  <c r="CP5" i="4"/>
  <c r="CL6" i="4"/>
  <c r="CM6" i="4"/>
  <c r="CO6" i="4"/>
  <c r="CP6" i="4"/>
  <c r="CL7" i="4"/>
  <c r="CM7" i="4"/>
  <c r="CO7" i="4"/>
  <c r="CP7" i="4"/>
  <c r="CL8" i="4"/>
  <c r="CM8" i="4"/>
  <c r="CO8" i="4"/>
  <c r="CP8" i="4"/>
  <c r="CL9" i="4"/>
  <c r="CM9" i="4"/>
  <c r="CO9" i="4"/>
  <c r="CP9" i="4"/>
  <c r="CL10" i="4"/>
  <c r="CM10" i="4"/>
  <c r="CO10" i="4"/>
  <c r="CP10" i="4"/>
  <c r="CL11" i="4"/>
  <c r="CM11" i="4"/>
  <c r="CO11" i="4"/>
  <c r="CP11" i="4"/>
  <c r="CL12" i="4"/>
  <c r="CM12" i="4"/>
  <c r="CO12" i="4"/>
  <c r="CP12" i="4"/>
  <c r="CL13" i="4"/>
  <c r="CM13" i="4"/>
  <c r="CO13" i="4"/>
  <c r="CP13" i="4"/>
  <c r="CL14" i="4"/>
  <c r="CM14" i="4"/>
  <c r="CO14" i="4"/>
  <c r="CP14" i="4"/>
  <c r="CL15" i="4"/>
  <c r="CM15" i="4"/>
  <c r="CO15" i="4"/>
  <c r="CP15" i="4"/>
  <c r="CL16" i="4"/>
  <c r="CM16" i="4"/>
  <c r="CO16" i="4"/>
  <c r="CP16" i="4"/>
  <c r="CL17" i="4"/>
  <c r="CM17" i="4"/>
  <c r="CO17" i="4"/>
  <c r="CP17" i="4"/>
  <c r="CL18" i="4"/>
  <c r="CM18" i="4"/>
  <c r="CO18" i="4"/>
  <c r="CP18" i="4"/>
  <c r="CL19" i="4"/>
  <c r="CM19" i="4"/>
  <c r="CO19" i="4"/>
  <c r="CP19" i="4"/>
  <c r="CL20" i="4"/>
  <c r="CM20" i="4"/>
  <c r="CO20" i="4"/>
  <c r="CP20" i="4"/>
  <c r="CL21" i="4"/>
  <c r="CM21" i="4"/>
  <c r="CO21" i="4"/>
  <c r="CP21" i="4"/>
  <c r="CL22" i="4"/>
  <c r="CM22" i="4"/>
  <c r="CO22" i="4"/>
  <c r="CP22" i="4"/>
  <c r="CL23" i="4"/>
  <c r="CM23" i="4"/>
  <c r="CO23" i="4"/>
  <c r="CP23" i="4"/>
  <c r="CL24" i="4"/>
  <c r="CM24" i="4"/>
  <c r="CO24" i="4"/>
  <c r="CP24" i="4"/>
  <c r="CL25" i="4"/>
  <c r="CM25" i="4"/>
  <c r="CO25" i="4"/>
  <c r="CP25" i="4"/>
  <c r="CL26" i="4"/>
  <c r="CM26" i="4"/>
  <c r="CO26" i="4"/>
  <c r="CP26" i="4"/>
  <c r="CL27" i="4"/>
  <c r="CM27" i="4"/>
  <c r="CO27" i="4"/>
  <c r="CP27" i="4"/>
  <c r="CL28" i="4"/>
  <c r="CM28" i="4"/>
  <c r="CO28" i="4"/>
  <c r="CP28" i="4"/>
  <c r="CL29" i="4"/>
  <c r="CM29" i="4"/>
  <c r="CO29" i="4"/>
  <c r="CP29" i="4"/>
  <c r="CL30" i="4"/>
  <c r="CM30" i="4"/>
  <c r="CO30" i="4"/>
  <c r="CP30" i="4"/>
  <c r="CL31" i="4"/>
  <c r="CM31" i="4"/>
  <c r="CO31" i="4"/>
  <c r="CP31" i="4"/>
  <c r="CL32" i="4"/>
  <c r="CM32" i="4"/>
  <c r="CO32" i="4"/>
  <c r="CP32" i="4"/>
  <c r="CL33" i="4"/>
  <c r="CM33" i="4"/>
  <c r="CO33" i="4"/>
  <c r="CP33" i="4"/>
  <c r="CL34" i="4"/>
  <c r="CM34" i="4"/>
  <c r="CO34" i="4"/>
  <c r="CP34" i="4"/>
  <c r="CL35" i="4"/>
  <c r="CM35" i="4"/>
  <c r="CO35" i="4"/>
  <c r="CP35" i="4"/>
  <c r="CL36" i="4"/>
  <c r="CM36" i="4"/>
  <c r="CO36" i="4"/>
  <c r="CP36" i="4"/>
  <c r="CL37" i="4"/>
  <c r="CM37" i="4"/>
  <c r="CO37" i="4"/>
  <c r="CP37" i="4"/>
  <c r="CL38" i="4"/>
  <c r="CM38" i="4"/>
  <c r="CO38" i="4"/>
  <c r="CP38" i="4"/>
  <c r="CL39" i="4"/>
  <c r="CM39" i="4"/>
  <c r="CO39" i="4"/>
  <c r="CP39" i="4"/>
  <c r="CL40" i="4"/>
  <c r="CM40" i="4"/>
  <c r="CO40" i="4"/>
  <c r="CP40" i="4"/>
  <c r="CL41" i="4"/>
  <c r="CM41" i="4"/>
  <c r="CO41" i="4"/>
  <c r="CP41" i="4"/>
  <c r="CL42" i="4"/>
  <c r="CM42" i="4"/>
  <c r="CO42" i="4"/>
  <c r="CP42" i="4"/>
  <c r="CL43" i="4"/>
  <c r="CM43" i="4"/>
  <c r="CO43" i="4"/>
  <c r="CP43" i="4"/>
  <c r="CL44" i="4"/>
  <c r="CM44" i="4"/>
  <c r="CO44" i="4"/>
  <c r="CP44" i="4"/>
  <c r="CL45" i="4"/>
  <c r="CM45" i="4"/>
  <c r="CO45" i="4"/>
  <c r="CP45" i="4"/>
  <c r="CL46" i="4"/>
  <c r="CM46" i="4"/>
  <c r="CO46" i="4"/>
  <c r="CP46" i="4"/>
  <c r="CL47" i="4"/>
  <c r="CM47" i="4"/>
  <c r="CO47" i="4"/>
  <c r="CP47" i="4"/>
  <c r="CL48" i="4"/>
  <c r="CM48" i="4"/>
  <c r="CO48" i="4"/>
  <c r="CP48" i="4"/>
  <c r="CL49" i="4"/>
  <c r="CM49" i="4"/>
  <c r="CO49" i="4"/>
  <c r="CP49" i="4"/>
  <c r="CL50" i="4"/>
  <c r="CM50" i="4"/>
  <c r="CO50" i="4"/>
  <c r="CP50" i="4"/>
  <c r="CL51" i="4"/>
  <c r="CM51" i="4"/>
  <c r="CO51" i="4"/>
  <c r="CP51" i="4"/>
  <c r="CL52" i="4"/>
  <c r="CM52" i="4"/>
  <c r="CO52" i="4"/>
  <c r="CP52" i="4"/>
  <c r="CL53" i="4"/>
  <c r="CM53" i="4"/>
  <c r="CO53" i="4"/>
  <c r="CP53" i="4"/>
  <c r="CL54" i="4"/>
  <c r="CM54" i="4"/>
  <c r="CO54" i="4"/>
  <c r="CP54" i="4"/>
  <c r="CL55" i="4"/>
  <c r="CM55" i="4"/>
  <c r="CO55" i="4"/>
  <c r="CP55" i="4"/>
  <c r="CL56" i="4"/>
  <c r="CM56" i="4"/>
  <c r="CO56" i="4"/>
  <c r="CP56" i="4"/>
  <c r="CL57" i="4"/>
  <c r="CM57" i="4"/>
  <c r="CO57" i="4"/>
  <c r="CP57" i="4"/>
  <c r="CL58" i="4"/>
  <c r="CM58" i="4"/>
  <c r="CO58" i="4"/>
  <c r="CP58" i="4"/>
  <c r="CL59" i="4"/>
  <c r="CM59" i="4"/>
  <c r="CO59" i="4"/>
  <c r="CP59" i="4"/>
  <c r="CP3" i="4"/>
  <c r="CL3" i="4"/>
  <c r="CB3" i="4"/>
  <c r="R8" i="20" l="1"/>
  <c r="R31" i="20" s="1"/>
  <c r="B8" i="20"/>
  <c r="B31" i="20" s="1"/>
  <c r="S8" i="20"/>
  <c r="S31" i="20" s="1"/>
  <c r="P8" i="20"/>
  <c r="P31" i="20" s="1"/>
  <c r="F8" i="20"/>
  <c r="F31" i="20" s="1"/>
  <c r="C8" i="20"/>
  <c r="C31" i="20" s="1"/>
  <c r="V8" i="20"/>
  <c r="V31" i="20" s="1"/>
  <c r="O8" i="20"/>
  <c r="O31" i="20" s="1"/>
  <c r="U8" i="20"/>
  <c r="U31" i="20" s="1"/>
  <c r="Q8" i="20"/>
  <c r="Q31" i="20" s="1"/>
  <c r="N8" i="20"/>
  <c r="N31" i="20" s="1"/>
  <c r="L8" i="20"/>
  <c r="L31" i="20" s="1"/>
  <c r="I8" i="20"/>
  <c r="I31" i="20" s="1"/>
  <c r="E8" i="20"/>
  <c r="E31" i="20" s="1"/>
  <c r="J8" i="20"/>
  <c r="J31" i="20" s="1"/>
  <c r="T8" i="20"/>
  <c r="T31" i="20" s="1"/>
  <c r="M8" i="20"/>
  <c r="M31" i="20" s="1"/>
  <c r="K8" i="20"/>
  <c r="K31" i="20" s="1"/>
  <c r="H8" i="20"/>
  <c r="H31" i="20" s="1"/>
  <c r="S7" i="20"/>
  <c r="R7" i="20"/>
  <c r="O7" i="20"/>
  <c r="U7" i="20"/>
  <c r="Q7" i="20"/>
  <c r="N7" i="20"/>
  <c r="V7" i="20"/>
  <c r="T7" i="20"/>
  <c r="M7" i="20"/>
  <c r="D7" i="20"/>
  <c r="S8" i="21"/>
  <c r="R8" i="21"/>
  <c r="Q8" i="21"/>
  <c r="P8" i="21"/>
  <c r="O8" i="21"/>
  <c r="N8" i="21"/>
  <c r="M8" i="21"/>
  <c r="H8" i="21"/>
  <c r="G8" i="21"/>
  <c r="F8" i="21"/>
  <c r="E8" i="21"/>
  <c r="D8" i="21"/>
  <c r="C8" i="21"/>
  <c r="B8" i="21"/>
  <c r="CK3" i="38"/>
  <c r="CJ3" i="38"/>
  <c r="CI3" i="38"/>
  <c r="CH3" i="38"/>
  <c r="CG3" i="38"/>
  <c r="CF3" i="38"/>
  <c r="CE3" i="38"/>
  <c r="CD3" i="38"/>
  <c r="CC3" i="38"/>
  <c r="CB3" i="38"/>
  <c r="CA3" i="38"/>
  <c r="BZ3" i="38"/>
  <c r="BY3" i="38"/>
  <c r="BX3" i="38"/>
  <c r="G36" i="20"/>
  <c r="CL4" i="34"/>
  <c r="CL5" i="34"/>
  <c r="CL6" i="34"/>
  <c r="CL7" i="34"/>
  <c r="CL8" i="34"/>
  <c r="CL9" i="34"/>
  <c r="CL10" i="34"/>
  <c r="CL11" i="34"/>
  <c r="CL12" i="34"/>
  <c r="CL13" i="34"/>
  <c r="CL14" i="34"/>
  <c r="CL15" i="34"/>
  <c r="CL16" i="34"/>
  <c r="CL17" i="34"/>
  <c r="CL18" i="34"/>
  <c r="CL19" i="34"/>
  <c r="CL20" i="34"/>
  <c r="CL21" i="34"/>
  <c r="CL22" i="34"/>
  <c r="CL23" i="34"/>
  <c r="CL24" i="34"/>
  <c r="CL25" i="34"/>
  <c r="CL26" i="34"/>
  <c r="CL27" i="34"/>
  <c r="CL28" i="34"/>
  <c r="CL29" i="34"/>
  <c r="CL30" i="34"/>
  <c r="CL31" i="34"/>
  <c r="CL32" i="34"/>
  <c r="CL33" i="34"/>
  <c r="CL34" i="34"/>
  <c r="CL35" i="34"/>
  <c r="CL36" i="34"/>
  <c r="CL37" i="34"/>
  <c r="CL38" i="34"/>
  <c r="CL39" i="34"/>
  <c r="CL40" i="34"/>
  <c r="CL41" i="34"/>
  <c r="CL42" i="34"/>
  <c r="CL43" i="34"/>
  <c r="CL44" i="34"/>
  <c r="CL45" i="34"/>
  <c r="CL46" i="34"/>
  <c r="CL47" i="34"/>
  <c r="CL48" i="34"/>
  <c r="CL49" i="34"/>
  <c r="CL50" i="34"/>
  <c r="CL51" i="34"/>
  <c r="CF4" i="34"/>
  <c r="CG4" i="34"/>
  <c r="CH4" i="34"/>
  <c r="CI4" i="34"/>
  <c r="CF5" i="34"/>
  <c r="CG5" i="34"/>
  <c r="CH5" i="34"/>
  <c r="CI5" i="34"/>
  <c r="CF6" i="34"/>
  <c r="CG6" i="34"/>
  <c r="CH6" i="34"/>
  <c r="CI6" i="34"/>
  <c r="CF7" i="34"/>
  <c r="CG7" i="34"/>
  <c r="CH7" i="34"/>
  <c r="CI7" i="34"/>
  <c r="CF8" i="34"/>
  <c r="CG8" i="34"/>
  <c r="CH8" i="34"/>
  <c r="CI8" i="34"/>
  <c r="CF9" i="34"/>
  <c r="CG9" i="34"/>
  <c r="CH9" i="34"/>
  <c r="CI9" i="34"/>
  <c r="CF10" i="34"/>
  <c r="CG10" i="34"/>
  <c r="CH10" i="34"/>
  <c r="CI10" i="34"/>
  <c r="CF11" i="34"/>
  <c r="CG11" i="34"/>
  <c r="CH11" i="34"/>
  <c r="CI11" i="34"/>
  <c r="CF12" i="34"/>
  <c r="CG12" i="34"/>
  <c r="CH12" i="34"/>
  <c r="CI12" i="34"/>
  <c r="CF13" i="34"/>
  <c r="CG13" i="34"/>
  <c r="CH13" i="34"/>
  <c r="CI13" i="34"/>
  <c r="CF14" i="34"/>
  <c r="CG14" i="34"/>
  <c r="CH14" i="34"/>
  <c r="CI14" i="34"/>
  <c r="CF15" i="34"/>
  <c r="CG15" i="34"/>
  <c r="CH15" i="34"/>
  <c r="CI15" i="34"/>
  <c r="CF16" i="34"/>
  <c r="CG16" i="34"/>
  <c r="CH16" i="34"/>
  <c r="CI16" i="34"/>
  <c r="CF17" i="34"/>
  <c r="CG17" i="34"/>
  <c r="CH17" i="34"/>
  <c r="CI17" i="34"/>
  <c r="CF18" i="34"/>
  <c r="CG18" i="34"/>
  <c r="CH18" i="34"/>
  <c r="CI18" i="34"/>
  <c r="CF19" i="34"/>
  <c r="CG19" i="34"/>
  <c r="CH19" i="34"/>
  <c r="CI19" i="34"/>
  <c r="CF20" i="34"/>
  <c r="CG20" i="34"/>
  <c r="CH20" i="34"/>
  <c r="CI20" i="34"/>
  <c r="CF21" i="34"/>
  <c r="CG21" i="34"/>
  <c r="CH21" i="34"/>
  <c r="CI21" i="34"/>
  <c r="CF22" i="34"/>
  <c r="CG22" i="34"/>
  <c r="CH22" i="34"/>
  <c r="CI22" i="34"/>
  <c r="CF23" i="34"/>
  <c r="CG23" i="34"/>
  <c r="CH23" i="34"/>
  <c r="CI23" i="34"/>
  <c r="CF24" i="34"/>
  <c r="CG24" i="34"/>
  <c r="CH24" i="34"/>
  <c r="CI24" i="34"/>
  <c r="CF25" i="34"/>
  <c r="CG25" i="34"/>
  <c r="CH25" i="34"/>
  <c r="CI25" i="34"/>
  <c r="CF26" i="34"/>
  <c r="CG26" i="34"/>
  <c r="CH26" i="34"/>
  <c r="CI26" i="34"/>
  <c r="CF27" i="34"/>
  <c r="CG27" i="34"/>
  <c r="CH27" i="34"/>
  <c r="CI27" i="34"/>
  <c r="CF28" i="34"/>
  <c r="CG28" i="34"/>
  <c r="CH28" i="34"/>
  <c r="CI28" i="34"/>
  <c r="CF29" i="34"/>
  <c r="CG29" i="34"/>
  <c r="CH29" i="34"/>
  <c r="CI29" i="34"/>
  <c r="CF30" i="34"/>
  <c r="CG30" i="34"/>
  <c r="CH30" i="34"/>
  <c r="CI30" i="34"/>
  <c r="CF31" i="34"/>
  <c r="CG31" i="34"/>
  <c r="CH31" i="34"/>
  <c r="CI31" i="34"/>
  <c r="CF32" i="34"/>
  <c r="CG32" i="34"/>
  <c r="CH32" i="34"/>
  <c r="CI32" i="34"/>
  <c r="CF33" i="34"/>
  <c r="CG33" i="34"/>
  <c r="CH33" i="34"/>
  <c r="CI33" i="34"/>
  <c r="CF34" i="34"/>
  <c r="CG34" i="34"/>
  <c r="CH34" i="34"/>
  <c r="CI34" i="34"/>
  <c r="CF35" i="34"/>
  <c r="CG35" i="34"/>
  <c r="CH35" i="34"/>
  <c r="CI35" i="34"/>
  <c r="CF36" i="34"/>
  <c r="CG36" i="34"/>
  <c r="CH36" i="34"/>
  <c r="CI36" i="34"/>
  <c r="CF37" i="34"/>
  <c r="CG37" i="34"/>
  <c r="CH37" i="34"/>
  <c r="CI37" i="34"/>
  <c r="CF38" i="34"/>
  <c r="CG38" i="34"/>
  <c r="CH38" i="34"/>
  <c r="CI38" i="34"/>
  <c r="CF39" i="34"/>
  <c r="CG39" i="34"/>
  <c r="CH39" i="34"/>
  <c r="CI39" i="34"/>
  <c r="CF40" i="34"/>
  <c r="CG40" i="34"/>
  <c r="CH40" i="34"/>
  <c r="CI40" i="34"/>
  <c r="CF41" i="34"/>
  <c r="CG41" i="34"/>
  <c r="CH41" i="34"/>
  <c r="CI41" i="34"/>
  <c r="CF42" i="34"/>
  <c r="CG42" i="34"/>
  <c r="CH42" i="34"/>
  <c r="CI42" i="34"/>
  <c r="CF43" i="34"/>
  <c r="CG43" i="34"/>
  <c r="CH43" i="34"/>
  <c r="CI43" i="34"/>
  <c r="CF44" i="34"/>
  <c r="CG44" i="34"/>
  <c r="CH44" i="34"/>
  <c r="CI44" i="34"/>
  <c r="CF45" i="34"/>
  <c r="CG45" i="34"/>
  <c r="CH45" i="34"/>
  <c r="CI45" i="34"/>
  <c r="CF46" i="34"/>
  <c r="CG46" i="34"/>
  <c r="CH46" i="34"/>
  <c r="CI46" i="34"/>
  <c r="CF47" i="34"/>
  <c r="CG47" i="34"/>
  <c r="CH47" i="34"/>
  <c r="CI47" i="34"/>
  <c r="CF48" i="34"/>
  <c r="CG48" i="34"/>
  <c r="CH48" i="34"/>
  <c r="CI48" i="34"/>
  <c r="CF49" i="34"/>
  <c r="CG49" i="34"/>
  <c r="CH49" i="34"/>
  <c r="CI49" i="34"/>
  <c r="CF50" i="34"/>
  <c r="CG50" i="34"/>
  <c r="CH50" i="34"/>
  <c r="CI50" i="34"/>
  <c r="CF51" i="34"/>
  <c r="CG51" i="34"/>
  <c r="CH51" i="34"/>
  <c r="CI51" i="34"/>
  <c r="CL3" i="34"/>
  <c r="CI3" i="34"/>
  <c r="CH3" i="34"/>
  <c r="CG3" i="34"/>
  <c r="CF3" i="34"/>
  <c r="S61" i="34"/>
  <c r="T61" i="34"/>
  <c r="U61" i="34"/>
  <c r="V61" i="34"/>
  <c r="W61" i="34"/>
  <c r="X61" i="34"/>
  <c r="Y61" i="34"/>
  <c r="Z61" i="34"/>
  <c r="AA61" i="34"/>
  <c r="AB61" i="34"/>
  <c r="AC61" i="34"/>
  <c r="AD61" i="34"/>
  <c r="AE61" i="34"/>
  <c r="AF61" i="34"/>
  <c r="AG61" i="34"/>
  <c r="AH61" i="34"/>
  <c r="AI61" i="34"/>
  <c r="AJ61" i="34"/>
  <c r="AK61" i="34"/>
  <c r="AL61" i="34"/>
  <c r="AM61" i="34"/>
  <c r="AN61" i="34"/>
  <c r="AO61" i="34"/>
  <c r="AP61" i="34"/>
  <c r="AQ61" i="34"/>
  <c r="AR61" i="34"/>
  <c r="AS61" i="34"/>
  <c r="AT61" i="34"/>
  <c r="AU61" i="34"/>
  <c r="AV61" i="34"/>
  <c r="AW61" i="34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D36" i="20"/>
  <c r="S19" i="20" l="1"/>
  <c r="P19" i="20"/>
  <c r="V19" i="20"/>
  <c r="R19" i="20"/>
  <c r="O19" i="20"/>
  <c r="J19" i="20"/>
  <c r="F19" i="20"/>
  <c r="C19" i="20"/>
  <c r="U19" i="20"/>
  <c r="Q19" i="20"/>
  <c r="N19" i="20"/>
  <c r="L19" i="20"/>
  <c r="I19" i="20"/>
  <c r="B19" i="20"/>
  <c r="T19" i="20"/>
  <c r="M19" i="20"/>
  <c r="K19" i="20"/>
  <c r="H19" i="20"/>
  <c r="E19" i="20"/>
  <c r="CN4" i="14"/>
  <c r="CO4" i="14"/>
  <c r="CN5" i="14"/>
  <c r="CO5" i="14"/>
  <c r="CN6" i="14"/>
  <c r="CO6" i="14"/>
  <c r="CN7" i="14"/>
  <c r="CO7" i="14"/>
  <c r="CN8" i="14"/>
  <c r="CO8" i="14"/>
  <c r="CN9" i="14"/>
  <c r="CO9" i="14"/>
  <c r="CN10" i="14"/>
  <c r="CO10" i="14"/>
  <c r="CN11" i="14"/>
  <c r="CO11" i="14"/>
  <c r="CN12" i="14"/>
  <c r="CO12" i="14"/>
  <c r="CN13" i="14"/>
  <c r="CO13" i="14"/>
  <c r="CN14" i="14"/>
  <c r="CO14" i="14"/>
  <c r="CN15" i="14"/>
  <c r="CO15" i="14"/>
  <c r="CN16" i="14"/>
  <c r="CO16" i="14"/>
  <c r="CN17" i="14"/>
  <c r="CO17" i="14"/>
  <c r="CN18" i="14"/>
  <c r="CO18" i="14"/>
  <c r="CN19" i="14"/>
  <c r="CO19" i="14"/>
  <c r="CN20" i="14"/>
  <c r="CO20" i="14"/>
  <c r="CN21" i="14"/>
  <c r="CO21" i="14"/>
  <c r="CN22" i="14"/>
  <c r="CO22" i="14"/>
  <c r="CN23" i="14"/>
  <c r="CO23" i="14"/>
  <c r="CN24" i="14"/>
  <c r="CO24" i="14"/>
  <c r="CN25" i="14"/>
  <c r="CO25" i="14"/>
  <c r="CN26" i="14"/>
  <c r="CO26" i="14"/>
  <c r="CN27" i="14"/>
  <c r="CO27" i="14"/>
  <c r="CN28" i="14"/>
  <c r="CO28" i="14"/>
  <c r="CN29" i="14"/>
  <c r="CO29" i="14"/>
  <c r="CN30" i="14"/>
  <c r="CO30" i="14"/>
  <c r="CN31" i="14"/>
  <c r="CO31" i="14"/>
  <c r="CN32" i="14"/>
  <c r="CO32" i="14"/>
  <c r="CN33" i="14"/>
  <c r="CO33" i="14"/>
  <c r="CN34" i="14"/>
  <c r="CO34" i="14"/>
  <c r="CN35" i="14"/>
  <c r="CO35" i="14"/>
  <c r="CN36" i="14"/>
  <c r="CO36" i="14"/>
  <c r="CN37" i="14"/>
  <c r="CO37" i="14"/>
  <c r="CN38" i="14"/>
  <c r="CO38" i="14"/>
  <c r="CN39" i="14"/>
  <c r="CO39" i="14"/>
  <c r="CN40" i="14"/>
  <c r="CO40" i="14"/>
  <c r="CN41" i="14"/>
  <c r="CO41" i="14"/>
  <c r="CN42" i="14"/>
  <c r="CO42" i="14"/>
  <c r="CN43" i="14"/>
  <c r="CO43" i="14"/>
  <c r="CN44" i="14"/>
  <c r="CO44" i="14"/>
  <c r="CN45" i="14"/>
  <c r="CO45" i="14"/>
  <c r="CN46" i="14"/>
  <c r="CO46" i="14"/>
  <c r="CN47" i="14"/>
  <c r="CO47" i="14"/>
  <c r="CN48" i="14"/>
  <c r="CO48" i="14"/>
  <c r="CN49" i="14"/>
  <c r="CO49" i="14"/>
  <c r="CN50" i="14"/>
  <c r="CO50" i="14"/>
  <c r="CN51" i="14"/>
  <c r="CO51" i="14"/>
  <c r="CN3" i="14"/>
  <c r="W62" i="14"/>
  <c r="X62" i="14"/>
  <c r="Y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AR62" i="14"/>
  <c r="AS62" i="14"/>
  <c r="AT62" i="14"/>
  <c r="AU62" i="14"/>
  <c r="AV62" i="14"/>
  <c r="AW62" i="14"/>
  <c r="AX62" i="14"/>
  <c r="AY62" i="14"/>
  <c r="AZ62" i="14"/>
  <c r="BA62" i="14"/>
  <c r="BB62" i="14"/>
  <c r="BC62" i="14"/>
  <c r="BD62" i="14"/>
  <c r="BE62" i="14"/>
  <c r="BF62" i="14"/>
  <c r="BG62" i="14"/>
  <c r="BH62" i="14"/>
  <c r="BI62" i="14"/>
  <c r="BJ62" i="14"/>
  <c r="BK62" i="14"/>
  <c r="BL62" i="14"/>
  <c r="BM62" i="14"/>
  <c r="BN62" i="14"/>
  <c r="BO62" i="14"/>
  <c r="BP62" i="14"/>
  <c r="BQ62" i="14"/>
  <c r="BR62" i="14"/>
  <c r="BS62" i="14"/>
  <c r="BT62" i="14"/>
  <c r="BU62" i="14"/>
  <c r="BV62" i="14"/>
  <c r="BW62" i="14"/>
  <c r="BX62" i="14"/>
  <c r="BZ62" i="14"/>
  <c r="CA62" i="14"/>
  <c r="CB62" i="14"/>
  <c r="CC62" i="14"/>
  <c r="CD62" i="14"/>
  <c r="CE62" i="14"/>
  <c r="CF62" i="14"/>
  <c r="CG62" i="14"/>
  <c r="CH62" i="14"/>
  <c r="CI62" i="14"/>
  <c r="CJ62" i="14"/>
  <c r="CK62" i="14"/>
  <c r="CL62" i="14"/>
  <c r="CM62" i="14"/>
  <c r="W63" i="14"/>
  <c r="X63" i="14"/>
  <c r="Y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AZ63" i="14"/>
  <c r="BA63" i="14"/>
  <c r="BB63" i="14"/>
  <c r="BC63" i="14"/>
  <c r="BD63" i="14"/>
  <c r="BE63" i="14"/>
  <c r="BF63" i="14"/>
  <c r="BG63" i="14"/>
  <c r="BH63" i="14"/>
  <c r="BI63" i="14"/>
  <c r="BJ63" i="14"/>
  <c r="BK63" i="14"/>
  <c r="BL63" i="14"/>
  <c r="BM63" i="14"/>
  <c r="BN63" i="14"/>
  <c r="BO63" i="14"/>
  <c r="BP63" i="14"/>
  <c r="BQ63" i="14"/>
  <c r="BR63" i="14"/>
  <c r="BS63" i="14"/>
  <c r="BT63" i="14"/>
  <c r="BU63" i="14"/>
  <c r="BV63" i="14"/>
  <c r="BW63" i="14"/>
  <c r="BX63" i="14"/>
  <c r="BZ63" i="14"/>
  <c r="CA63" i="14"/>
  <c r="CB63" i="14"/>
  <c r="CC63" i="14"/>
  <c r="CD63" i="14"/>
  <c r="CE63" i="14"/>
  <c r="CF63" i="14"/>
  <c r="CG63" i="14"/>
  <c r="CH63" i="14"/>
  <c r="CI63" i="14"/>
  <c r="CJ63" i="14"/>
  <c r="CK63" i="14"/>
  <c r="CL63" i="14"/>
  <c r="CM63" i="14"/>
  <c r="BC15" i="32"/>
  <c r="BB15" i="32" s="1"/>
  <c r="BE15" i="32" s="1"/>
  <c r="BC14" i="32"/>
  <c r="BF14" i="32" s="1"/>
  <c r="BC12" i="32"/>
  <c r="BB12" i="32" s="1"/>
  <c r="BE12" i="32" s="1"/>
  <c r="BC11" i="32"/>
  <c r="BF11" i="32" s="1"/>
  <c r="BC10" i="32"/>
  <c r="BB10" i="32" s="1"/>
  <c r="BE10" i="32" s="1"/>
  <c r="BC9" i="32"/>
  <c r="BB9" i="32" s="1"/>
  <c r="BE9" i="32" s="1"/>
  <c r="BC8" i="32"/>
  <c r="BB8" i="32" s="1"/>
  <c r="BE8" i="32" s="1"/>
  <c r="BC7" i="32"/>
  <c r="BB7" i="32" s="1"/>
  <c r="BE7" i="32" s="1"/>
  <c r="BC6" i="32"/>
  <c r="BB6" i="32" s="1"/>
  <c r="BC5" i="32"/>
  <c r="BF5" i="32" s="1"/>
  <c r="BC4" i="32"/>
  <c r="BB4" i="32" s="1"/>
  <c r="BE4" i="32" s="1"/>
  <c r="BC3" i="32"/>
  <c r="BF3" i="32" s="1"/>
  <c r="R11" i="20" l="1"/>
  <c r="P11" i="20"/>
  <c r="N11" i="20"/>
  <c r="Q11" i="20"/>
  <c r="M11" i="20"/>
  <c r="J11" i="20"/>
  <c r="F11" i="20"/>
  <c r="T11" i="20"/>
  <c r="L11" i="20"/>
  <c r="I11" i="20"/>
  <c r="S11" i="20"/>
  <c r="O11" i="20"/>
  <c r="K11" i="20"/>
  <c r="H11" i="20"/>
  <c r="CO63" i="14"/>
  <c r="CN62" i="14"/>
  <c r="CN63" i="14"/>
  <c r="CO62" i="14"/>
  <c r="BB14" i="32"/>
  <c r="BE14" i="32" s="1"/>
  <c r="BB11" i="32"/>
  <c r="BE11" i="32" s="1"/>
  <c r="BF9" i="32"/>
  <c r="BB5" i="32"/>
  <c r="BE5" i="32" s="1"/>
  <c r="BB3" i="32"/>
  <c r="BE3" i="32" s="1"/>
  <c r="BF12" i="32"/>
  <c r="BF4" i="32"/>
  <c r="BF8" i="32"/>
  <c r="BF10" i="32"/>
  <c r="BF7" i="32"/>
  <c r="BF15" i="32"/>
  <c r="I20" i="20"/>
  <c r="I36" i="20" s="1"/>
  <c r="J20" i="20"/>
  <c r="J36" i="20" s="1"/>
  <c r="M20" i="20"/>
  <c r="M36" i="20" s="1"/>
  <c r="N20" i="20"/>
  <c r="N36" i="20" s="1"/>
  <c r="O20" i="20"/>
  <c r="O36" i="20" s="1"/>
  <c r="Q20" i="20"/>
  <c r="Q36" i="20" s="1"/>
  <c r="R20" i="20"/>
  <c r="R36" i="20" s="1"/>
  <c r="S20" i="20"/>
  <c r="S36" i="20" s="1"/>
  <c r="T20" i="20"/>
  <c r="T36" i="20" s="1"/>
  <c r="U20" i="20"/>
  <c r="U36" i="20" s="1"/>
  <c r="V20" i="20"/>
  <c r="V36" i="20" s="1"/>
  <c r="U11" i="20" l="1"/>
  <c r="BR4" i="36"/>
  <c r="BS4" i="36"/>
  <c r="BT4" i="36"/>
  <c r="BU4" i="36"/>
  <c r="BV4" i="36"/>
  <c r="BW4" i="36"/>
  <c r="BX4" i="36"/>
  <c r="BR5" i="36"/>
  <c r="BS5" i="36"/>
  <c r="BT5" i="36"/>
  <c r="BU5" i="36"/>
  <c r="BV5" i="36"/>
  <c r="BW5" i="36"/>
  <c r="BX5" i="36"/>
  <c r="BR6" i="36"/>
  <c r="BS6" i="36"/>
  <c r="BT6" i="36"/>
  <c r="BU6" i="36"/>
  <c r="BV6" i="36"/>
  <c r="BW6" i="36"/>
  <c r="BX6" i="36"/>
  <c r="BR7" i="36"/>
  <c r="BS7" i="36"/>
  <c r="BT7" i="36"/>
  <c r="BU7" i="36"/>
  <c r="BV7" i="36"/>
  <c r="BW7" i="36"/>
  <c r="BX7" i="36"/>
  <c r="BR8" i="36"/>
  <c r="BS8" i="36"/>
  <c r="BT8" i="36"/>
  <c r="BU8" i="36"/>
  <c r="BV8" i="36"/>
  <c r="BW8" i="36"/>
  <c r="BX8" i="36"/>
  <c r="BR9" i="36"/>
  <c r="BS9" i="36"/>
  <c r="BT9" i="36"/>
  <c r="BU9" i="36"/>
  <c r="BV9" i="36"/>
  <c r="BW9" i="36"/>
  <c r="BX9" i="36"/>
  <c r="BR10" i="36"/>
  <c r="BS10" i="36"/>
  <c r="BT10" i="36"/>
  <c r="BU10" i="36"/>
  <c r="BV10" i="36"/>
  <c r="BW10" i="36"/>
  <c r="BX10" i="36"/>
  <c r="BR11" i="36"/>
  <c r="BS11" i="36"/>
  <c r="BT11" i="36"/>
  <c r="BU11" i="36"/>
  <c r="BV11" i="36"/>
  <c r="BW11" i="36"/>
  <c r="BX11" i="36"/>
  <c r="BR12" i="36"/>
  <c r="BS12" i="36"/>
  <c r="BT12" i="36"/>
  <c r="BU12" i="36"/>
  <c r="BV12" i="36"/>
  <c r="BW12" i="36"/>
  <c r="BX12" i="36"/>
  <c r="BR13" i="36"/>
  <c r="BS13" i="36"/>
  <c r="BT13" i="36"/>
  <c r="BU13" i="36"/>
  <c r="BV13" i="36"/>
  <c r="BW13" i="36"/>
  <c r="BX13" i="36"/>
  <c r="BR14" i="36"/>
  <c r="BS14" i="36"/>
  <c r="BT14" i="36"/>
  <c r="BU14" i="36"/>
  <c r="BV14" i="36"/>
  <c r="BW14" i="36"/>
  <c r="BX14" i="36"/>
  <c r="BR15" i="36"/>
  <c r="BS15" i="36"/>
  <c r="BT15" i="36"/>
  <c r="BU15" i="36"/>
  <c r="BV15" i="36"/>
  <c r="BW15" i="36"/>
  <c r="BX15" i="36"/>
  <c r="BR16" i="36"/>
  <c r="BS16" i="36"/>
  <c r="BT16" i="36"/>
  <c r="BU16" i="36"/>
  <c r="BV16" i="36"/>
  <c r="BW16" i="36"/>
  <c r="BX16" i="36"/>
  <c r="BR17" i="36"/>
  <c r="BS17" i="36"/>
  <c r="BT17" i="36"/>
  <c r="BU17" i="36"/>
  <c r="BV17" i="36"/>
  <c r="BW17" i="36"/>
  <c r="BX17" i="36"/>
  <c r="BR18" i="36"/>
  <c r="BS18" i="36"/>
  <c r="BT18" i="36"/>
  <c r="BU18" i="36"/>
  <c r="BV18" i="36"/>
  <c r="BW18" i="36"/>
  <c r="BX18" i="36"/>
  <c r="BR19" i="36"/>
  <c r="BS19" i="36"/>
  <c r="BT19" i="36"/>
  <c r="BU19" i="36"/>
  <c r="BV19" i="36"/>
  <c r="BW19" i="36"/>
  <c r="BX19" i="36"/>
  <c r="BR20" i="36"/>
  <c r="BS20" i="36"/>
  <c r="BT20" i="36"/>
  <c r="BU20" i="36"/>
  <c r="BV20" i="36"/>
  <c r="BW20" i="36"/>
  <c r="BX20" i="36"/>
  <c r="BR21" i="36"/>
  <c r="BS21" i="36"/>
  <c r="BT21" i="36"/>
  <c r="BU21" i="36"/>
  <c r="BV21" i="36"/>
  <c r="BW21" i="36"/>
  <c r="BX21" i="36"/>
  <c r="BR22" i="36"/>
  <c r="BS22" i="36"/>
  <c r="BT22" i="36"/>
  <c r="BU22" i="36"/>
  <c r="BV22" i="36"/>
  <c r="BW22" i="36"/>
  <c r="BX22" i="36"/>
  <c r="BR23" i="36"/>
  <c r="BS23" i="36"/>
  <c r="BT23" i="36"/>
  <c r="BU23" i="36"/>
  <c r="BV23" i="36"/>
  <c r="BW23" i="36"/>
  <c r="BX23" i="36"/>
  <c r="BR24" i="36"/>
  <c r="BS24" i="36"/>
  <c r="BT24" i="36"/>
  <c r="BU24" i="36"/>
  <c r="BV24" i="36"/>
  <c r="BW24" i="36"/>
  <c r="BX24" i="36"/>
  <c r="BR25" i="36"/>
  <c r="BS25" i="36"/>
  <c r="BT25" i="36"/>
  <c r="BU25" i="36"/>
  <c r="BV25" i="36"/>
  <c r="BW25" i="36"/>
  <c r="BX25" i="36"/>
  <c r="BR26" i="36"/>
  <c r="BS26" i="36"/>
  <c r="BT26" i="36"/>
  <c r="BU26" i="36"/>
  <c r="BV26" i="36"/>
  <c r="BW26" i="36"/>
  <c r="BX26" i="36"/>
  <c r="BR27" i="36"/>
  <c r="BS27" i="36"/>
  <c r="BT27" i="36"/>
  <c r="BU27" i="36"/>
  <c r="BV27" i="36"/>
  <c r="BW27" i="36"/>
  <c r="BX27" i="36"/>
  <c r="BR28" i="36"/>
  <c r="BS28" i="36"/>
  <c r="BT28" i="36"/>
  <c r="BU28" i="36"/>
  <c r="BV28" i="36"/>
  <c r="BW28" i="36"/>
  <c r="BX28" i="36"/>
  <c r="BR29" i="36"/>
  <c r="BS29" i="36"/>
  <c r="BT29" i="36"/>
  <c r="BU29" i="36"/>
  <c r="BV29" i="36"/>
  <c r="BW29" i="36"/>
  <c r="BX29" i="36"/>
  <c r="BR30" i="36"/>
  <c r="BS30" i="36"/>
  <c r="BT30" i="36"/>
  <c r="BU30" i="36"/>
  <c r="BV30" i="36"/>
  <c r="BW30" i="36"/>
  <c r="BX30" i="36"/>
  <c r="BR31" i="36"/>
  <c r="BS31" i="36"/>
  <c r="BT31" i="36"/>
  <c r="BU31" i="36"/>
  <c r="BV31" i="36"/>
  <c r="BW31" i="36"/>
  <c r="BX31" i="36"/>
  <c r="BR32" i="36"/>
  <c r="BS32" i="36"/>
  <c r="BT32" i="36"/>
  <c r="BU32" i="36"/>
  <c r="BV32" i="36"/>
  <c r="BW32" i="36"/>
  <c r="BX32" i="36"/>
  <c r="BR33" i="36"/>
  <c r="BS33" i="36"/>
  <c r="BT33" i="36"/>
  <c r="BU33" i="36"/>
  <c r="BV33" i="36"/>
  <c r="BW33" i="36"/>
  <c r="BX33" i="36"/>
  <c r="BR34" i="36"/>
  <c r="BS34" i="36"/>
  <c r="BT34" i="36"/>
  <c r="BU34" i="36"/>
  <c r="BV34" i="36"/>
  <c r="BW34" i="36"/>
  <c r="BX34" i="36"/>
  <c r="BR35" i="36"/>
  <c r="BS35" i="36"/>
  <c r="BT35" i="36"/>
  <c r="BU35" i="36"/>
  <c r="BV35" i="36"/>
  <c r="BW35" i="36"/>
  <c r="BX35" i="36"/>
  <c r="BR36" i="36"/>
  <c r="BS36" i="36"/>
  <c r="BT36" i="36"/>
  <c r="BU36" i="36"/>
  <c r="BV36" i="36"/>
  <c r="BW36" i="36"/>
  <c r="BX36" i="36"/>
  <c r="BR37" i="36"/>
  <c r="BS37" i="36"/>
  <c r="BT37" i="36"/>
  <c r="BU37" i="36"/>
  <c r="BV37" i="36"/>
  <c r="BW37" i="36"/>
  <c r="BX37" i="36"/>
  <c r="BR38" i="36"/>
  <c r="BS38" i="36"/>
  <c r="BT38" i="36"/>
  <c r="BU38" i="36"/>
  <c r="BV38" i="36"/>
  <c r="BW38" i="36"/>
  <c r="BX38" i="36"/>
  <c r="BR39" i="36"/>
  <c r="BS39" i="36"/>
  <c r="BT39" i="36"/>
  <c r="BU39" i="36"/>
  <c r="BV39" i="36"/>
  <c r="BW39" i="36"/>
  <c r="BX39" i="36"/>
  <c r="BR40" i="36"/>
  <c r="BS40" i="36"/>
  <c r="BT40" i="36"/>
  <c r="BU40" i="36"/>
  <c r="BV40" i="36"/>
  <c r="BW40" i="36"/>
  <c r="BX40" i="36"/>
  <c r="BR41" i="36"/>
  <c r="BS41" i="36"/>
  <c r="BT41" i="36"/>
  <c r="BU41" i="36"/>
  <c r="BV41" i="36"/>
  <c r="BW41" i="36"/>
  <c r="BX41" i="36"/>
  <c r="BR42" i="36"/>
  <c r="BS42" i="36"/>
  <c r="BT42" i="36"/>
  <c r="BU42" i="36"/>
  <c r="BV42" i="36"/>
  <c r="BW42" i="36"/>
  <c r="BX42" i="36"/>
  <c r="BR43" i="36"/>
  <c r="BS43" i="36"/>
  <c r="BT43" i="36"/>
  <c r="BU43" i="36"/>
  <c r="BV43" i="36"/>
  <c r="BW43" i="36"/>
  <c r="BX43" i="36"/>
  <c r="BR44" i="36"/>
  <c r="BS44" i="36"/>
  <c r="BT44" i="36"/>
  <c r="BU44" i="36"/>
  <c r="BV44" i="36"/>
  <c r="BW44" i="36"/>
  <c r="BX44" i="36"/>
  <c r="BR45" i="36"/>
  <c r="BS45" i="36"/>
  <c r="BT45" i="36"/>
  <c r="BU45" i="36"/>
  <c r="BV45" i="36"/>
  <c r="BW45" i="36"/>
  <c r="BX45" i="36"/>
  <c r="BR46" i="36"/>
  <c r="BS46" i="36"/>
  <c r="BT46" i="36"/>
  <c r="BU46" i="36"/>
  <c r="BV46" i="36"/>
  <c r="BW46" i="36"/>
  <c r="BX46" i="36"/>
  <c r="BR47" i="36"/>
  <c r="BS47" i="36"/>
  <c r="BT47" i="36"/>
  <c r="BU47" i="36"/>
  <c r="BV47" i="36"/>
  <c r="BW47" i="36"/>
  <c r="BX47" i="36"/>
  <c r="BX3" i="36"/>
  <c r="BW3" i="36"/>
  <c r="BV3" i="36"/>
  <c r="BU3" i="36"/>
  <c r="BT3" i="36"/>
  <c r="BS3" i="36"/>
  <c r="BR3" i="36"/>
  <c r="B59" i="36"/>
  <c r="BR59" i="36" s="1"/>
  <c r="I61" i="34"/>
  <c r="J61" i="34"/>
  <c r="K61" i="34"/>
  <c r="L61" i="34"/>
  <c r="M61" i="34"/>
  <c r="N61" i="34"/>
  <c r="O61" i="34"/>
  <c r="I62" i="34"/>
  <c r="J62" i="34"/>
  <c r="K62" i="34"/>
  <c r="L62" i="34"/>
  <c r="M62" i="34"/>
  <c r="N62" i="34"/>
  <c r="O62" i="34"/>
  <c r="I63" i="34"/>
  <c r="J63" i="34"/>
  <c r="K63" i="34"/>
  <c r="L63" i="34"/>
  <c r="M63" i="34"/>
  <c r="N63" i="34"/>
  <c r="O63" i="34"/>
  <c r="CP4" i="11"/>
  <c r="CP5" i="11"/>
  <c r="CP6" i="11"/>
  <c r="CP7" i="11"/>
  <c r="CP8" i="11"/>
  <c r="CP9" i="11"/>
  <c r="CP10" i="11"/>
  <c r="CP11" i="11"/>
  <c r="CP12" i="11"/>
  <c r="CP13" i="11"/>
  <c r="CP14" i="11"/>
  <c r="CP15" i="11"/>
  <c r="CP16" i="11"/>
  <c r="CP17" i="11"/>
  <c r="CP18" i="11"/>
  <c r="CP19" i="11"/>
  <c r="CP20" i="11"/>
  <c r="CP21" i="11"/>
  <c r="CP22" i="11"/>
  <c r="CP23" i="11"/>
  <c r="CP24" i="11"/>
  <c r="CP25" i="11"/>
  <c r="CP26" i="11"/>
  <c r="CP27" i="11"/>
  <c r="CP28" i="11"/>
  <c r="CP29" i="11"/>
  <c r="CP30" i="11"/>
  <c r="CP31" i="11"/>
  <c r="CP32" i="11"/>
  <c r="CP33" i="11"/>
  <c r="CP34" i="11"/>
  <c r="CP35" i="11"/>
  <c r="CP36" i="11"/>
  <c r="CP37" i="11"/>
  <c r="CP38" i="11"/>
  <c r="CP39" i="11"/>
  <c r="CP40" i="11"/>
  <c r="CP41" i="11"/>
  <c r="CP42" i="11"/>
  <c r="CP43" i="11"/>
  <c r="CP44" i="11"/>
  <c r="CP45" i="11"/>
  <c r="CP46" i="11"/>
  <c r="CP47" i="11"/>
  <c r="CP48" i="11"/>
  <c r="CP49" i="11"/>
  <c r="CP50" i="11"/>
  <c r="CP51" i="11"/>
  <c r="CP52" i="11"/>
  <c r="CP53" i="11"/>
  <c r="CP54" i="11"/>
  <c r="CN4" i="11"/>
  <c r="CN5" i="11"/>
  <c r="CN6" i="11"/>
  <c r="CN7" i="11"/>
  <c r="CN8" i="11"/>
  <c r="CN9" i="11"/>
  <c r="CN10" i="11"/>
  <c r="CN11" i="11"/>
  <c r="CN12" i="11"/>
  <c r="CN13" i="11"/>
  <c r="CN14" i="11"/>
  <c r="CN15" i="11"/>
  <c r="CN16" i="11"/>
  <c r="CN17" i="11"/>
  <c r="CN18" i="11"/>
  <c r="CN19" i="11"/>
  <c r="CN20" i="11"/>
  <c r="CN21" i="11"/>
  <c r="CN22" i="11"/>
  <c r="CN23" i="11"/>
  <c r="CN24" i="11"/>
  <c r="CN25" i="11"/>
  <c r="CN26" i="11"/>
  <c r="CN27" i="11"/>
  <c r="CN28" i="11"/>
  <c r="CN29" i="11"/>
  <c r="CN30" i="11"/>
  <c r="CN31" i="11"/>
  <c r="CN32" i="11"/>
  <c r="CN33" i="11"/>
  <c r="CN34" i="11"/>
  <c r="CN35" i="11"/>
  <c r="CN36" i="11"/>
  <c r="CN37" i="11"/>
  <c r="CN38" i="11"/>
  <c r="CN39" i="11"/>
  <c r="CN40" i="11"/>
  <c r="CN41" i="11"/>
  <c r="CN42" i="11"/>
  <c r="CN43" i="11"/>
  <c r="CN44" i="11"/>
  <c r="CN45" i="11"/>
  <c r="CN46" i="11"/>
  <c r="CN47" i="11"/>
  <c r="CN48" i="11"/>
  <c r="CN49" i="11"/>
  <c r="CN50" i="11"/>
  <c r="CN51" i="11"/>
  <c r="CN52" i="11"/>
  <c r="CN53" i="11"/>
  <c r="CN54" i="11"/>
  <c r="CK4" i="11"/>
  <c r="CL4" i="11"/>
  <c r="CK5" i="11"/>
  <c r="CL5" i="11"/>
  <c r="CK6" i="11"/>
  <c r="CL6" i="11"/>
  <c r="CK7" i="11"/>
  <c r="CL7" i="11"/>
  <c r="CK8" i="11"/>
  <c r="CL8" i="11"/>
  <c r="CK9" i="11"/>
  <c r="CL9" i="11"/>
  <c r="CK10" i="11"/>
  <c r="CL10" i="11"/>
  <c r="CK11" i="11"/>
  <c r="CL11" i="11"/>
  <c r="CK12" i="11"/>
  <c r="CL12" i="11"/>
  <c r="CK13" i="11"/>
  <c r="CL13" i="11"/>
  <c r="CK14" i="11"/>
  <c r="CL14" i="11"/>
  <c r="CK15" i="11"/>
  <c r="CL15" i="11"/>
  <c r="CK16" i="11"/>
  <c r="CL16" i="11"/>
  <c r="CK17" i="11"/>
  <c r="CL17" i="11"/>
  <c r="CK18" i="11"/>
  <c r="CL18" i="11"/>
  <c r="CK19" i="11"/>
  <c r="CL19" i="11"/>
  <c r="CK20" i="11"/>
  <c r="CL20" i="11"/>
  <c r="CK21" i="11"/>
  <c r="CL21" i="11"/>
  <c r="CK22" i="11"/>
  <c r="CL22" i="11"/>
  <c r="CK23" i="11"/>
  <c r="CL23" i="11"/>
  <c r="CK24" i="11"/>
  <c r="CL24" i="11"/>
  <c r="CK25" i="11"/>
  <c r="CL25" i="11"/>
  <c r="CK26" i="11"/>
  <c r="CL26" i="11"/>
  <c r="CK27" i="11"/>
  <c r="CL27" i="11"/>
  <c r="CK28" i="11"/>
  <c r="CL28" i="11"/>
  <c r="CK29" i="11"/>
  <c r="CL29" i="11"/>
  <c r="CK30" i="11"/>
  <c r="CL30" i="11"/>
  <c r="CK31" i="11"/>
  <c r="CL31" i="11"/>
  <c r="CK32" i="11"/>
  <c r="CL32" i="11"/>
  <c r="CK33" i="11"/>
  <c r="CL33" i="11"/>
  <c r="CK34" i="11"/>
  <c r="CL34" i="11"/>
  <c r="CK35" i="11"/>
  <c r="CL35" i="11"/>
  <c r="CK36" i="11"/>
  <c r="CL36" i="11"/>
  <c r="CK37" i="11"/>
  <c r="CL37" i="11"/>
  <c r="CK38" i="11"/>
  <c r="CL38" i="11"/>
  <c r="CK39" i="11"/>
  <c r="CL39" i="11"/>
  <c r="CK40" i="11"/>
  <c r="CL40" i="11"/>
  <c r="CK41" i="11"/>
  <c r="CL41" i="11"/>
  <c r="CK42" i="11"/>
  <c r="CL42" i="11"/>
  <c r="CK43" i="11"/>
  <c r="CL43" i="11"/>
  <c r="CK44" i="11"/>
  <c r="CL44" i="11"/>
  <c r="CK45" i="11"/>
  <c r="CL45" i="11"/>
  <c r="CK46" i="11"/>
  <c r="CL46" i="11"/>
  <c r="CK47" i="11"/>
  <c r="CL47" i="11"/>
  <c r="CK48" i="11"/>
  <c r="CL48" i="11"/>
  <c r="CK49" i="11"/>
  <c r="CL49" i="11"/>
  <c r="CK50" i="11"/>
  <c r="CL50" i="11"/>
  <c r="CK51" i="11"/>
  <c r="CL51" i="11"/>
  <c r="CK52" i="11"/>
  <c r="CL52" i="11"/>
  <c r="CK53" i="11"/>
  <c r="CL53" i="11"/>
  <c r="CK54" i="11"/>
  <c r="CL54" i="11"/>
  <c r="CP3" i="11"/>
  <c r="CN3" i="11"/>
  <c r="CL3" i="11"/>
  <c r="CK3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BU61" i="11"/>
  <c r="BV61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D15" i="21" s="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BT62" i="11"/>
  <c r="BU62" i="11"/>
  <c r="G15" i="21" s="1"/>
  <c r="BV62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D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CS3" i="11"/>
  <c r="CS4" i="11"/>
  <c r="CS5" i="11"/>
  <c r="CS6" i="11"/>
  <c r="CS7" i="11"/>
  <c r="CS8" i="11"/>
  <c r="CS9" i="11"/>
  <c r="CS10" i="11"/>
  <c r="CS11" i="11"/>
  <c r="CS12" i="11"/>
  <c r="CS13" i="11"/>
  <c r="CS14" i="11"/>
  <c r="CS15" i="11"/>
  <c r="CS16" i="11"/>
  <c r="CS17" i="11"/>
  <c r="CS18" i="11"/>
  <c r="CS19" i="11"/>
  <c r="CS20" i="11"/>
  <c r="CS21" i="11"/>
  <c r="CS22" i="11"/>
  <c r="CS23" i="11"/>
  <c r="CS24" i="11"/>
  <c r="CS25" i="11"/>
  <c r="CS26" i="11"/>
  <c r="CS27" i="11"/>
  <c r="CS28" i="11"/>
  <c r="CS29" i="11"/>
  <c r="CS30" i="11"/>
  <c r="CS31" i="11"/>
  <c r="CS32" i="11"/>
  <c r="CS33" i="11"/>
  <c r="CS34" i="11"/>
  <c r="CS35" i="11"/>
  <c r="CS36" i="11"/>
  <c r="CS37" i="11"/>
  <c r="CS38" i="11"/>
  <c r="CS39" i="11"/>
  <c r="CS40" i="11"/>
  <c r="CS41" i="11"/>
  <c r="CS42" i="11"/>
  <c r="CS43" i="11"/>
  <c r="CS44" i="11"/>
  <c r="CS45" i="11"/>
  <c r="CS46" i="11"/>
  <c r="CS47" i="11"/>
  <c r="CS48" i="11"/>
  <c r="CS49" i="11"/>
  <c r="CS50" i="11"/>
  <c r="CS51" i="11"/>
  <c r="CS52" i="11"/>
  <c r="CS53" i="11"/>
  <c r="CS54" i="11"/>
  <c r="CS55" i="11"/>
  <c r="CS56" i="11"/>
  <c r="CS57" i="11"/>
  <c r="CS58" i="11"/>
  <c r="CS59" i="11"/>
  <c r="CS60" i="11"/>
  <c r="S18" i="20" l="1"/>
  <c r="S32" i="20" s="1"/>
  <c r="P18" i="20"/>
  <c r="P32" i="20" s="1"/>
  <c r="G18" i="20"/>
  <c r="G32" i="20" s="1"/>
  <c r="G39" i="20" s="1"/>
  <c r="D18" i="20"/>
  <c r="D32" i="20" s="1"/>
  <c r="R18" i="20"/>
  <c r="R32" i="20" s="1"/>
  <c r="O18" i="20"/>
  <c r="O32" i="20" s="1"/>
  <c r="J18" i="20"/>
  <c r="J32" i="20" s="1"/>
  <c r="F18" i="20"/>
  <c r="F32" i="20" s="1"/>
  <c r="U18" i="20"/>
  <c r="U32" i="20" s="1"/>
  <c r="Q18" i="20"/>
  <c r="Q32" i="20" s="1"/>
  <c r="N18" i="20"/>
  <c r="N32" i="20" s="1"/>
  <c r="L18" i="20"/>
  <c r="L32" i="20" s="1"/>
  <c r="I18" i="20"/>
  <c r="I32" i="20" s="1"/>
  <c r="T18" i="20"/>
  <c r="T32" i="20" s="1"/>
  <c r="M18" i="20"/>
  <c r="M32" i="20" s="1"/>
  <c r="K18" i="20"/>
  <c r="K32" i="20" s="1"/>
  <c r="H18" i="20"/>
  <c r="H32" i="20" s="1"/>
  <c r="E18" i="20"/>
  <c r="E32" i="20" s="1"/>
  <c r="D35" i="20"/>
  <c r="G35" i="20"/>
  <c r="BL49" i="8"/>
  <c r="U17" i="20" s="1"/>
  <c r="U35" i="20" s="1"/>
  <c r="BL50" i="8"/>
  <c r="BL51" i="8"/>
  <c r="AF49" i="8"/>
  <c r="I17" i="20" s="1"/>
  <c r="I35" i="20" s="1"/>
  <c r="AF50" i="8"/>
  <c r="AF51" i="8"/>
  <c r="CB4" i="8"/>
  <c r="CB5" i="8"/>
  <c r="CB6" i="8"/>
  <c r="CB7" i="8"/>
  <c r="CB8" i="8"/>
  <c r="CB9" i="8"/>
  <c r="CB10" i="8"/>
  <c r="CB11" i="8"/>
  <c r="CB12" i="8"/>
  <c r="CB13" i="8"/>
  <c r="CB14" i="8"/>
  <c r="CB15" i="8"/>
  <c r="CB3" i="8"/>
  <c r="D39" i="20" l="1"/>
  <c r="BV61" i="12"/>
  <c r="BV62" i="12"/>
  <c r="BV63" i="12"/>
  <c r="U21" i="20" l="1"/>
  <c r="U45" i="20" s="1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BG61" i="25"/>
  <c r="BH61" i="25"/>
  <c r="BI61" i="25"/>
  <c r="BJ61" i="25"/>
  <c r="BK61" i="25"/>
  <c r="BL61" i="25"/>
  <c r="BM61" i="25"/>
  <c r="BN61" i="25"/>
  <c r="BO61" i="25"/>
  <c r="BP61" i="25"/>
  <c r="BQ61" i="25"/>
  <c r="BR61" i="25"/>
  <c r="BS61" i="25"/>
  <c r="BT61" i="25"/>
  <c r="BU61" i="25"/>
  <c r="BV61" i="25"/>
  <c r="BW61" i="25"/>
  <c r="BX61" i="25"/>
  <c r="BY61" i="25"/>
  <c r="BZ61" i="25"/>
  <c r="CA61" i="25"/>
  <c r="CB61" i="25"/>
  <c r="T61" i="25"/>
  <c r="BV62" i="25"/>
  <c r="CS59" i="25"/>
  <c r="CR59" i="25"/>
  <c r="CQ59" i="25"/>
  <c r="CP59" i="25"/>
  <c r="CO59" i="25"/>
  <c r="CN59" i="25"/>
  <c r="CM59" i="25"/>
  <c r="CL59" i="25"/>
  <c r="CK59" i="25"/>
  <c r="CJ59" i="25"/>
  <c r="CI59" i="25"/>
  <c r="CH59" i="25"/>
  <c r="CG59" i="25"/>
  <c r="CF59" i="25"/>
  <c r="CE59" i="25"/>
  <c r="CD59" i="25"/>
  <c r="BV4" i="37"/>
  <c r="BW4" i="37"/>
  <c r="BV5" i="37"/>
  <c r="BW5" i="37"/>
  <c r="BV6" i="37"/>
  <c r="BW6" i="37"/>
  <c r="BV7" i="37"/>
  <c r="BW7" i="37"/>
  <c r="BV8" i="37"/>
  <c r="BW8" i="37"/>
  <c r="BV9" i="37"/>
  <c r="BW9" i="37"/>
  <c r="BV10" i="37"/>
  <c r="BW10" i="37"/>
  <c r="BV11" i="37"/>
  <c r="BW11" i="37"/>
  <c r="BV12" i="37"/>
  <c r="BW12" i="37"/>
  <c r="BV13" i="37"/>
  <c r="BW13" i="37"/>
  <c r="BV14" i="37"/>
  <c r="BW14" i="37"/>
  <c r="BV15" i="37"/>
  <c r="BW15" i="37"/>
  <c r="BV16" i="37"/>
  <c r="BW16" i="37"/>
  <c r="BV17" i="37"/>
  <c r="BW17" i="37"/>
  <c r="BV18" i="37"/>
  <c r="BW18" i="37"/>
  <c r="BV19" i="37"/>
  <c r="BW19" i="37"/>
  <c r="BV20" i="37"/>
  <c r="BW20" i="37"/>
  <c r="BV21" i="37"/>
  <c r="BW21" i="37"/>
  <c r="BV22" i="37"/>
  <c r="BW22" i="37"/>
  <c r="BV23" i="37"/>
  <c r="BW23" i="37"/>
  <c r="BV24" i="37"/>
  <c r="BW24" i="37"/>
  <c r="BV25" i="37"/>
  <c r="BW25" i="37"/>
  <c r="BV26" i="37"/>
  <c r="BW26" i="37"/>
  <c r="BV27" i="37"/>
  <c r="BW27" i="37"/>
  <c r="BV28" i="37"/>
  <c r="BW28" i="37"/>
  <c r="BV29" i="37"/>
  <c r="BW29" i="37"/>
  <c r="BV30" i="37"/>
  <c r="BW30" i="37"/>
  <c r="BV31" i="37"/>
  <c r="BW31" i="37"/>
  <c r="BV32" i="37"/>
  <c r="BW32" i="37"/>
  <c r="BV33" i="37"/>
  <c r="BW33" i="37"/>
  <c r="BV34" i="37"/>
  <c r="BW34" i="37"/>
  <c r="BV3" i="37"/>
  <c r="BW3" i="37"/>
  <c r="BU38" i="37"/>
  <c r="BT38" i="37"/>
  <c r="H39" i="21" s="1"/>
  <c r="BS38" i="37"/>
  <c r="BR38" i="37"/>
  <c r="BQ38" i="37"/>
  <c r="BP38" i="37"/>
  <c r="BO38" i="37"/>
  <c r="G39" i="21" s="1"/>
  <c r="BN38" i="37"/>
  <c r="BM38" i="37"/>
  <c r="BL38" i="37"/>
  <c r="BK38" i="37"/>
  <c r="BJ38" i="37"/>
  <c r="BI38" i="37"/>
  <c r="BH38" i="37"/>
  <c r="BG38" i="37"/>
  <c r="BF38" i="37"/>
  <c r="BE38" i="37"/>
  <c r="BD38" i="37"/>
  <c r="BC38" i="37"/>
  <c r="BB38" i="37"/>
  <c r="BA38" i="37"/>
  <c r="F39" i="21" s="1"/>
  <c r="AZ38" i="37"/>
  <c r="E39" i="21" s="1"/>
  <c r="AY38" i="37"/>
  <c r="AX38" i="37"/>
  <c r="AW38" i="37"/>
  <c r="AV38" i="37"/>
  <c r="AU38" i="37"/>
  <c r="AT38" i="37"/>
  <c r="AS38" i="37"/>
  <c r="AR38" i="37"/>
  <c r="AQ38" i="37"/>
  <c r="AP38" i="37"/>
  <c r="D39" i="21" s="1"/>
  <c r="AO38" i="37"/>
  <c r="AN38" i="37"/>
  <c r="AM38" i="37"/>
  <c r="AL38" i="37"/>
  <c r="C39" i="21" s="1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B39" i="21" s="1"/>
  <c r="X38" i="37"/>
  <c r="W38" i="37"/>
  <c r="V38" i="37"/>
  <c r="U38" i="37"/>
  <c r="T38" i="37"/>
  <c r="S38" i="37"/>
  <c r="R38" i="37"/>
  <c r="Q38" i="37"/>
  <c r="N38" i="37"/>
  <c r="M38" i="37"/>
  <c r="L38" i="37"/>
  <c r="K38" i="37"/>
  <c r="CK38" i="37" s="1"/>
  <c r="J38" i="37"/>
  <c r="I38" i="37"/>
  <c r="H38" i="37"/>
  <c r="G38" i="37"/>
  <c r="F38" i="37"/>
  <c r="E38" i="37"/>
  <c r="D38" i="37"/>
  <c r="C38" i="37"/>
  <c r="B38" i="37"/>
  <c r="BU36" i="37"/>
  <c r="BT36" i="37"/>
  <c r="BS36" i="37"/>
  <c r="BR36" i="37"/>
  <c r="BQ36" i="37"/>
  <c r="BP36" i="37"/>
  <c r="V16" i="20" s="1"/>
  <c r="BO36" i="37"/>
  <c r="T16" i="20" s="1"/>
  <c r="BN36" i="37"/>
  <c r="S16" i="20" s="1"/>
  <c r="BM36" i="37"/>
  <c r="R16" i="20" s="1"/>
  <c r="BL36" i="37"/>
  <c r="Q16" i="20" s="1"/>
  <c r="BK36" i="37"/>
  <c r="BJ36" i="37"/>
  <c r="BI36" i="37"/>
  <c r="BH36" i="37"/>
  <c r="BG36" i="37"/>
  <c r="BF36" i="37"/>
  <c r="BE36" i="37"/>
  <c r="BD36" i="37"/>
  <c r="BC36" i="37"/>
  <c r="BB36" i="37"/>
  <c r="P16" i="20" s="1"/>
  <c r="BA36" i="37"/>
  <c r="AZ36" i="37"/>
  <c r="AY36" i="37"/>
  <c r="AX36" i="37"/>
  <c r="AW36" i="37"/>
  <c r="O16" i="20" s="1"/>
  <c r="AV36" i="37"/>
  <c r="N16" i="20" s="1"/>
  <c r="AU36" i="37"/>
  <c r="M16" i="20" s="1"/>
  <c r="AT36" i="37"/>
  <c r="AS36" i="37"/>
  <c r="AR36" i="37"/>
  <c r="AQ36" i="37"/>
  <c r="AP36" i="37"/>
  <c r="AO36" i="37"/>
  <c r="L16" i="20" s="1"/>
  <c r="AN36" i="37"/>
  <c r="K16" i="20" s="1"/>
  <c r="AM36" i="37"/>
  <c r="AL36" i="37"/>
  <c r="J16" i="20" s="1"/>
  <c r="AK36" i="37"/>
  <c r="I16" i="20" s="1"/>
  <c r="AJ36" i="37"/>
  <c r="AI36" i="37"/>
  <c r="AH36" i="37"/>
  <c r="AG36" i="37"/>
  <c r="AF36" i="37"/>
  <c r="H16" i="20" s="1"/>
  <c r="AE36" i="37"/>
  <c r="F16" i="20" s="1"/>
  <c r="AD36" i="37"/>
  <c r="AC36" i="37"/>
  <c r="AB36" i="37"/>
  <c r="AA36" i="37"/>
  <c r="Z36" i="37"/>
  <c r="Y36" i="37"/>
  <c r="X36" i="37"/>
  <c r="W36" i="37"/>
  <c r="V36" i="37"/>
  <c r="U36" i="37"/>
  <c r="B16" i="20" s="1"/>
  <c r="T36" i="37"/>
  <c r="S36" i="37"/>
  <c r="R36" i="37"/>
  <c r="Q36" i="37"/>
  <c r="N36" i="37"/>
  <c r="M36" i="37"/>
  <c r="L36" i="37"/>
  <c r="CL36" i="37" s="1"/>
  <c r="K36" i="37"/>
  <c r="J36" i="37"/>
  <c r="I36" i="37"/>
  <c r="H36" i="37"/>
  <c r="G36" i="37"/>
  <c r="F36" i="37"/>
  <c r="E36" i="37"/>
  <c r="D36" i="37"/>
  <c r="C36" i="37"/>
  <c r="B36" i="37"/>
  <c r="CH35" i="37"/>
  <c r="CG35" i="37"/>
  <c r="CF35" i="37"/>
  <c r="CE35" i="37"/>
  <c r="CD35" i="37"/>
  <c r="CC35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CA34" i="37"/>
  <c r="BY34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CA33" i="37"/>
  <c r="BY33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CA32" i="37"/>
  <c r="BY32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CA31" i="37"/>
  <c r="BY31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CA30" i="37"/>
  <c r="BY30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CA29" i="37"/>
  <c r="BY29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CA28" i="37"/>
  <c r="BY28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CA27" i="37"/>
  <c r="BY27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Y26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Y25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Y24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Y23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Y22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Y21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Y20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Y19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Y18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Y17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Y16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Y15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Y14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Y13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Y12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Y11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Y10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Y9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Y8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Y7" i="37"/>
  <c r="CN6" i="37"/>
  <c r="CM6" i="37"/>
  <c r="CL6" i="37"/>
  <c r="CK6" i="37"/>
  <c r="CJ6" i="37"/>
  <c r="CI6" i="37"/>
  <c r="CH6" i="37"/>
  <c r="CG6" i="37"/>
  <c r="CF6" i="37"/>
  <c r="CE6" i="37"/>
  <c r="CD6" i="37"/>
  <c r="CC6" i="37"/>
  <c r="CB6" i="37"/>
  <c r="CA6" i="37"/>
  <c r="BY6" i="37"/>
  <c r="CN5" i="37"/>
  <c r="CM5" i="37"/>
  <c r="CL5" i="37"/>
  <c r="CK5" i="37"/>
  <c r="CJ5" i="37"/>
  <c r="CI5" i="37"/>
  <c r="CH5" i="37"/>
  <c r="CG5" i="37"/>
  <c r="CF5" i="37"/>
  <c r="CE5" i="37"/>
  <c r="CD5" i="37"/>
  <c r="CC5" i="37"/>
  <c r="CB5" i="37"/>
  <c r="CA5" i="37"/>
  <c r="BY5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CA4" i="37"/>
  <c r="BY4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CA3" i="37"/>
  <c r="BY3" i="37"/>
  <c r="AO61" i="27"/>
  <c r="AP61" i="27"/>
  <c r="AP62" i="27" s="1"/>
  <c r="CC4" i="27"/>
  <c r="CC5" i="27"/>
  <c r="CC6" i="27"/>
  <c r="CC7" i="27"/>
  <c r="CC8" i="27"/>
  <c r="CC9" i="27"/>
  <c r="CC10" i="27"/>
  <c r="CC11" i="27"/>
  <c r="CC12" i="27"/>
  <c r="CC13" i="27"/>
  <c r="CC14" i="27"/>
  <c r="CC15" i="27"/>
  <c r="CC16" i="27"/>
  <c r="CC17" i="27"/>
  <c r="CC18" i="27"/>
  <c r="CC19" i="27"/>
  <c r="CC20" i="27"/>
  <c r="CC21" i="27"/>
  <c r="CC22" i="27"/>
  <c r="CC23" i="27"/>
  <c r="CC24" i="27"/>
  <c r="CC25" i="27"/>
  <c r="CC26" i="27"/>
  <c r="CC27" i="27"/>
  <c r="CC28" i="27"/>
  <c r="CC29" i="27"/>
  <c r="CC30" i="27"/>
  <c r="CC31" i="27"/>
  <c r="CC32" i="27"/>
  <c r="CC33" i="27"/>
  <c r="CC34" i="27"/>
  <c r="CC35" i="27"/>
  <c r="CC36" i="27"/>
  <c r="CC37" i="27"/>
  <c r="CC38" i="27"/>
  <c r="CC39" i="27"/>
  <c r="CC40" i="27"/>
  <c r="CC41" i="27"/>
  <c r="CC42" i="27"/>
  <c r="CC43" i="27"/>
  <c r="CC44" i="27"/>
  <c r="CC45" i="27"/>
  <c r="CC46" i="27"/>
  <c r="CC47" i="27"/>
  <c r="CC48" i="27"/>
  <c r="CC49" i="27"/>
  <c r="CC50" i="27"/>
  <c r="CC51" i="27"/>
  <c r="CC3" i="27"/>
  <c r="BT61" i="27"/>
  <c r="CB3" i="27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CN61" i="13" s="1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CJ6" i="13"/>
  <c r="R61" i="33"/>
  <c r="S61" i="33"/>
  <c r="T61" i="33"/>
  <c r="U61" i="33"/>
  <c r="V61" i="33"/>
  <c r="W61" i="33"/>
  <c r="X61" i="33"/>
  <c r="Y61" i="33"/>
  <c r="Z61" i="33"/>
  <c r="CF61" i="33" s="1"/>
  <c r="AA61" i="33"/>
  <c r="AB61" i="33"/>
  <c r="AD61" i="33"/>
  <c r="AE61" i="33"/>
  <c r="AF61" i="33"/>
  <c r="AG61" i="33"/>
  <c r="AH61" i="33"/>
  <c r="AI61" i="33"/>
  <c r="AJ61" i="33"/>
  <c r="AK61" i="33"/>
  <c r="AL61" i="33"/>
  <c r="AM61" i="33"/>
  <c r="AN61" i="33"/>
  <c r="AO61" i="33"/>
  <c r="AP61" i="33"/>
  <c r="AQ61" i="33"/>
  <c r="AR61" i="33"/>
  <c r="AS61" i="33"/>
  <c r="AT61" i="33"/>
  <c r="AU61" i="33"/>
  <c r="AV61" i="33"/>
  <c r="AW61" i="33"/>
  <c r="AX61" i="33"/>
  <c r="AY61" i="33"/>
  <c r="AZ61" i="33"/>
  <c r="BA61" i="33"/>
  <c r="BB61" i="33"/>
  <c r="BC61" i="33"/>
  <c r="BD61" i="33"/>
  <c r="BE61" i="33"/>
  <c r="BF61" i="33"/>
  <c r="BG61" i="33"/>
  <c r="BH61" i="33"/>
  <c r="BI61" i="33"/>
  <c r="BJ61" i="33"/>
  <c r="BK61" i="33"/>
  <c r="BL61" i="33"/>
  <c r="BM61" i="33"/>
  <c r="BN61" i="33"/>
  <c r="BO61" i="33"/>
  <c r="CD51" i="33"/>
  <c r="CD50" i="33"/>
  <c r="CD49" i="33"/>
  <c r="CD48" i="33"/>
  <c r="CD47" i="33"/>
  <c r="CD46" i="33"/>
  <c r="CD45" i="33"/>
  <c r="CD44" i="33"/>
  <c r="CD43" i="33"/>
  <c r="CD42" i="33"/>
  <c r="CD41" i="33"/>
  <c r="CD40" i="33"/>
  <c r="CD39" i="33"/>
  <c r="CD38" i="33"/>
  <c r="CD37" i="33"/>
  <c r="CD36" i="33"/>
  <c r="CD35" i="33"/>
  <c r="CD34" i="33"/>
  <c r="CD33" i="33"/>
  <c r="CD32" i="33"/>
  <c r="CD31" i="33"/>
  <c r="CD30" i="33"/>
  <c r="CD29" i="33"/>
  <c r="CD28" i="33"/>
  <c r="CD27" i="33"/>
  <c r="CD26" i="33"/>
  <c r="CD25" i="33"/>
  <c r="CD24" i="33"/>
  <c r="CD23" i="33"/>
  <c r="CD22" i="33"/>
  <c r="CD21" i="33"/>
  <c r="CD20" i="33"/>
  <c r="CD19" i="33"/>
  <c r="CD18" i="33"/>
  <c r="CD17" i="33"/>
  <c r="CD16" i="33"/>
  <c r="CD15" i="33"/>
  <c r="CD14" i="33"/>
  <c r="CD13" i="33"/>
  <c r="CD12" i="33"/>
  <c r="CD11" i="33"/>
  <c r="CD10" i="33"/>
  <c r="CD9" i="33"/>
  <c r="CD8" i="33"/>
  <c r="CD7" i="33"/>
  <c r="CD6" i="33"/>
  <c r="CD5" i="33"/>
  <c r="CD4" i="33"/>
  <c r="CD3" i="33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U61" i="9"/>
  <c r="V61" i="9"/>
  <c r="W61" i="9"/>
  <c r="X61" i="9"/>
  <c r="Y61" i="9"/>
  <c r="CL61" i="9" s="1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CP61" i="9" s="1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Q61" i="3"/>
  <c r="C62" i="3"/>
  <c r="C18" i="21" s="1"/>
  <c r="D62" i="3"/>
  <c r="E62" i="3"/>
  <c r="E18" i="21" s="1"/>
  <c r="F62" i="3"/>
  <c r="F18" i="21" s="1"/>
  <c r="G62" i="3"/>
  <c r="H62" i="3"/>
  <c r="I62" i="3"/>
  <c r="J62" i="3"/>
  <c r="K62" i="3"/>
  <c r="L62" i="3"/>
  <c r="M62" i="3"/>
  <c r="N62" i="3"/>
  <c r="G41" i="21"/>
  <c r="F41" i="21"/>
  <c r="D41" i="21"/>
  <c r="C41" i="21"/>
  <c r="B41" i="21"/>
  <c r="B60" i="36"/>
  <c r="BR60" i="36" s="1"/>
  <c r="H36" i="21"/>
  <c r="G36" i="21"/>
  <c r="F36" i="21"/>
  <c r="BU59" i="36"/>
  <c r="D36" i="21"/>
  <c r="C36" i="21"/>
  <c r="B36" i="21"/>
  <c r="P20" i="20"/>
  <c r="P36" i="20" s="1"/>
  <c r="BV58" i="36"/>
  <c r="BU58" i="36"/>
  <c r="BT58" i="36"/>
  <c r="L20" i="20"/>
  <c r="L36" i="20" s="1"/>
  <c r="K20" i="20"/>
  <c r="K36" i="20" s="1"/>
  <c r="H20" i="20"/>
  <c r="H36" i="20" s="1"/>
  <c r="F20" i="20"/>
  <c r="F36" i="20" s="1"/>
  <c r="E20" i="20"/>
  <c r="E36" i="20" s="1"/>
  <c r="C20" i="20"/>
  <c r="C36" i="20" s="1"/>
  <c r="B20" i="20"/>
  <c r="B36" i="20" s="1"/>
  <c r="BX57" i="36"/>
  <c r="BW57" i="36"/>
  <c r="BV57" i="36"/>
  <c r="BU57" i="36"/>
  <c r="BT57" i="36"/>
  <c r="BS57" i="36"/>
  <c r="BW58" i="36"/>
  <c r="B63" i="14"/>
  <c r="B62" i="14"/>
  <c r="B15" i="20"/>
  <c r="C15" i="20"/>
  <c r="E15" i="20"/>
  <c r="F15" i="20"/>
  <c r="H15" i="20"/>
  <c r="I15" i="20"/>
  <c r="J15" i="20"/>
  <c r="K15" i="20"/>
  <c r="L15" i="20"/>
  <c r="P15" i="20"/>
  <c r="BK49" i="7"/>
  <c r="BL49" i="7"/>
  <c r="BM49" i="7"/>
  <c r="BN49" i="7"/>
  <c r="BO49" i="7"/>
  <c r="B34" i="21"/>
  <c r="C34" i="21"/>
  <c r="D34" i="21"/>
  <c r="G34" i="21"/>
  <c r="BK50" i="7"/>
  <c r="BL50" i="7"/>
  <c r="BM50" i="7"/>
  <c r="BN50" i="7"/>
  <c r="H34" i="21" s="1"/>
  <c r="BO50" i="7"/>
  <c r="BK51" i="7"/>
  <c r="BL51" i="7"/>
  <c r="BM51" i="7"/>
  <c r="BN51" i="7"/>
  <c r="BO51" i="7"/>
  <c r="CB49" i="7"/>
  <c r="CC49" i="7"/>
  <c r="CE49" i="7"/>
  <c r="CA50" i="7"/>
  <c r="CB50" i="7"/>
  <c r="CE50" i="7"/>
  <c r="CF50" i="7"/>
  <c r="CA51" i="7"/>
  <c r="CC51" i="7"/>
  <c r="CE51" i="7"/>
  <c r="CC50" i="7"/>
  <c r="CD50" i="7"/>
  <c r="CB51" i="7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C53" i="30"/>
  <c r="X53" i="30" s="1"/>
  <c r="Y53" i="30"/>
  <c r="E53" i="30"/>
  <c r="F53" i="30"/>
  <c r="R53" i="30" s="1"/>
  <c r="AB53" i="30"/>
  <c r="H53" i="30"/>
  <c r="AC53" i="30" s="1"/>
  <c r="B53" i="30"/>
  <c r="W53" i="30" s="1"/>
  <c r="F62" i="12"/>
  <c r="F16" i="21" s="1"/>
  <c r="F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AU62" i="25"/>
  <c r="AV62" i="25"/>
  <c r="AW62" i="25"/>
  <c r="AX62" i="25"/>
  <c r="AY62" i="25"/>
  <c r="AZ62" i="25"/>
  <c r="BA62" i="25"/>
  <c r="BB62" i="25"/>
  <c r="BC62" i="25"/>
  <c r="BD62" i="25"/>
  <c r="BE62" i="25"/>
  <c r="BF62" i="25"/>
  <c r="BG62" i="25"/>
  <c r="BH62" i="25"/>
  <c r="BI62" i="25"/>
  <c r="BJ62" i="25"/>
  <c r="BK62" i="25"/>
  <c r="BL62" i="25"/>
  <c r="BM62" i="25"/>
  <c r="BN62" i="25"/>
  <c r="BO62" i="25"/>
  <c r="BP62" i="25"/>
  <c r="BQ62" i="25"/>
  <c r="BR62" i="25"/>
  <c r="BS62" i="25"/>
  <c r="BT62" i="25"/>
  <c r="BU62" i="25"/>
  <c r="BW62" i="25"/>
  <c r="BX62" i="25"/>
  <c r="BY62" i="25"/>
  <c r="BZ62" i="25"/>
  <c r="CA62" i="25"/>
  <c r="CB62" i="25"/>
  <c r="T62" i="25"/>
  <c r="C62" i="25"/>
  <c r="C17" i="21" s="1"/>
  <c r="D62" i="25"/>
  <c r="D17" i="21" s="1"/>
  <c r="E62" i="25"/>
  <c r="G62" i="25"/>
  <c r="G17" i="21" s="1"/>
  <c r="H62" i="25"/>
  <c r="I62" i="25"/>
  <c r="J62" i="25"/>
  <c r="K62" i="25"/>
  <c r="CM62" i="25" s="1"/>
  <c r="L62" i="25"/>
  <c r="M62" i="25"/>
  <c r="N62" i="25"/>
  <c r="O62" i="25"/>
  <c r="P62" i="25"/>
  <c r="Q62" i="25"/>
  <c r="B62" i="25"/>
  <c r="B17" i="21" s="1"/>
  <c r="U62" i="11"/>
  <c r="V62" i="11"/>
  <c r="W62" i="11"/>
  <c r="X62" i="11"/>
  <c r="Y62" i="11"/>
  <c r="Z62" i="11"/>
  <c r="AA62" i="11"/>
  <c r="BW62" i="11"/>
  <c r="BX62" i="11"/>
  <c r="BY62" i="11"/>
  <c r="BZ62" i="11"/>
  <c r="CA62" i="11"/>
  <c r="CB62" i="11"/>
  <c r="T62" i="11"/>
  <c r="C62" i="11"/>
  <c r="C15" i="21" s="1"/>
  <c r="D62" i="11"/>
  <c r="E62" i="11"/>
  <c r="E15" i="21" s="1"/>
  <c r="F62" i="11"/>
  <c r="F15" i="21" s="1"/>
  <c r="G62" i="11"/>
  <c r="H62" i="11"/>
  <c r="H15" i="21" s="1"/>
  <c r="K62" i="11"/>
  <c r="M62" i="11"/>
  <c r="O62" i="11"/>
  <c r="P62" i="11"/>
  <c r="Q62" i="11"/>
  <c r="B62" i="11"/>
  <c r="B15" i="21" s="1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BH62" i="12"/>
  <c r="BI62" i="12"/>
  <c r="BJ62" i="12"/>
  <c r="BK62" i="12"/>
  <c r="BL62" i="12"/>
  <c r="BM62" i="12"/>
  <c r="BN62" i="12"/>
  <c r="BO62" i="12"/>
  <c r="BP62" i="12"/>
  <c r="BQ62" i="12"/>
  <c r="BR62" i="12"/>
  <c r="BS62" i="12"/>
  <c r="BT62" i="12"/>
  <c r="BU62" i="12"/>
  <c r="BW62" i="12"/>
  <c r="BX62" i="12"/>
  <c r="BY62" i="12"/>
  <c r="BZ62" i="12"/>
  <c r="CA62" i="12"/>
  <c r="CB62" i="12"/>
  <c r="T62" i="12"/>
  <c r="C62" i="12"/>
  <c r="C16" i="21" s="1"/>
  <c r="D62" i="12"/>
  <c r="D16" i="21" s="1"/>
  <c r="E62" i="12"/>
  <c r="E16" i="21" s="1"/>
  <c r="G62" i="12"/>
  <c r="G16" i="21" s="1"/>
  <c r="H62" i="12"/>
  <c r="H16" i="21" s="1"/>
  <c r="I62" i="12"/>
  <c r="J62" i="12"/>
  <c r="K62" i="12"/>
  <c r="CM62" i="12" s="1"/>
  <c r="L62" i="12"/>
  <c r="M62" i="12"/>
  <c r="N62" i="12"/>
  <c r="O62" i="12"/>
  <c r="P62" i="12"/>
  <c r="Q62" i="12"/>
  <c r="B62" i="12"/>
  <c r="B16" i="21" s="1"/>
  <c r="V53" i="29"/>
  <c r="U53" i="29"/>
  <c r="T53" i="29"/>
  <c r="S53" i="29"/>
  <c r="R53" i="29"/>
  <c r="D23" i="21" s="1"/>
  <c r="Q53" i="29"/>
  <c r="P53" i="29"/>
  <c r="O53" i="29"/>
  <c r="N53" i="29"/>
  <c r="M53" i="29"/>
  <c r="L53" i="29"/>
  <c r="K53" i="29"/>
  <c r="J53" i="29"/>
  <c r="I53" i="29"/>
  <c r="H53" i="29"/>
  <c r="B23" i="21" s="1"/>
  <c r="G53" i="29"/>
  <c r="F53" i="29"/>
  <c r="E53" i="29"/>
  <c r="D53" i="29"/>
  <c r="C53" i="29"/>
  <c r="B53" i="29"/>
  <c r="Y51" i="30"/>
  <c r="Y50" i="30"/>
  <c r="Y49" i="30"/>
  <c r="Y47" i="30"/>
  <c r="Y46" i="30"/>
  <c r="Y45" i="30"/>
  <c r="Y44" i="30"/>
  <c r="Y41" i="30"/>
  <c r="Y40" i="30"/>
  <c r="Y38" i="30"/>
  <c r="Y36" i="30"/>
  <c r="Y35" i="30"/>
  <c r="Y33" i="30"/>
  <c r="Y32" i="30"/>
  <c r="Y31" i="30"/>
  <c r="Y30" i="30"/>
  <c r="Y29" i="30"/>
  <c r="Y28" i="30"/>
  <c r="Y26" i="30"/>
  <c r="Y25" i="30"/>
  <c r="Y23" i="30"/>
  <c r="Y22" i="30"/>
  <c r="Y20" i="30"/>
  <c r="Y19" i="30"/>
  <c r="Y18" i="30"/>
  <c r="Y16" i="30"/>
  <c r="Y15" i="30"/>
  <c r="Y13" i="30"/>
  <c r="Y12" i="30"/>
  <c r="Y11" i="30"/>
  <c r="Y9" i="30"/>
  <c r="Y6" i="30"/>
  <c r="AB52" i="30"/>
  <c r="AB51" i="30"/>
  <c r="AB50" i="30"/>
  <c r="AB48" i="30"/>
  <c r="AB47" i="30"/>
  <c r="AB46" i="30"/>
  <c r="AB45" i="30"/>
  <c r="AB44" i="30"/>
  <c r="AB42" i="30"/>
  <c r="AB39" i="30"/>
  <c r="AB37" i="30"/>
  <c r="AB36" i="30"/>
  <c r="AB35" i="30"/>
  <c r="AB33" i="30"/>
  <c r="AB31" i="30"/>
  <c r="AB30" i="30"/>
  <c r="AB29" i="30"/>
  <c r="AB27" i="30"/>
  <c r="AB26" i="30"/>
  <c r="AB24" i="30"/>
  <c r="AB23" i="30"/>
  <c r="AB20" i="30"/>
  <c r="AB19" i="30"/>
  <c r="AB17" i="30"/>
  <c r="AB16" i="30"/>
  <c r="AB15" i="30"/>
  <c r="AB14" i="30"/>
  <c r="AB13" i="30"/>
  <c r="AB12" i="30"/>
  <c r="AB10" i="30"/>
  <c r="AB9" i="30"/>
  <c r="AB7" i="30"/>
  <c r="AB4" i="30"/>
  <c r="BZ61" i="27"/>
  <c r="BZ62" i="27" s="1"/>
  <c r="BY61" i="27"/>
  <c r="BY62" i="27" s="1"/>
  <c r="BX61" i="27"/>
  <c r="BX62" i="27" s="1"/>
  <c r="BW61" i="34"/>
  <c r="BV61" i="34"/>
  <c r="BR51" i="8"/>
  <c r="BQ51" i="8"/>
  <c r="H40" i="21" s="1"/>
  <c r="BP51" i="8"/>
  <c r="BO51" i="8"/>
  <c r="BN51" i="8"/>
  <c r="BM51" i="8"/>
  <c r="BK51" i="8"/>
  <c r="G40" i="21" s="1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F40" i="21" s="1"/>
  <c r="AV51" i="8"/>
  <c r="E40" i="21" s="1"/>
  <c r="AU51" i="8"/>
  <c r="AT51" i="8"/>
  <c r="AS51" i="8"/>
  <c r="AR51" i="8"/>
  <c r="AQ51" i="8"/>
  <c r="AP51" i="8"/>
  <c r="AO51" i="8"/>
  <c r="AN51" i="8"/>
  <c r="AM51" i="8"/>
  <c r="AL51" i="8"/>
  <c r="AK51" i="8"/>
  <c r="D40" i="21" s="1"/>
  <c r="AJ51" i="8"/>
  <c r="AI51" i="8"/>
  <c r="AH51" i="8"/>
  <c r="AG51" i="8"/>
  <c r="C40" i="21" s="1"/>
  <c r="AE51" i="8"/>
  <c r="AD51" i="8"/>
  <c r="AC51" i="8"/>
  <c r="AB51" i="8"/>
  <c r="AA51" i="8"/>
  <c r="Z51" i="8"/>
  <c r="Y51" i="8"/>
  <c r="X51" i="8"/>
  <c r="W51" i="8"/>
  <c r="V51" i="8"/>
  <c r="U51" i="8"/>
  <c r="T51" i="8"/>
  <c r="B40" i="21" s="1"/>
  <c r="S51" i="8"/>
  <c r="R51" i="8"/>
  <c r="Q51" i="8"/>
  <c r="P51" i="8"/>
  <c r="O51" i="8"/>
  <c r="BR50" i="8"/>
  <c r="BQ50" i="8"/>
  <c r="H35" i="21" s="1"/>
  <c r="BP50" i="8"/>
  <c r="BO50" i="8"/>
  <c r="BN50" i="8"/>
  <c r="BM50" i="8"/>
  <c r="BK50" i="8"/>
  <c r="G35" i="21" s="1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F35" i="21" s="1"/>
  <c r="AV50" i="8"/>
  <c r="E35" i="21" s="1"/>
  <c r="AU50" i="8"/>
  <c r="AT50" i="8"/>
  <c r="AS50" i="8"/>
  <c r="AR50" i="8"/>
  <c r="AQ50" i="8"/>
  <c r="AP50" i="8"/>
  <c r="AO50" i="8"/>
  <c r="AN50" i="8"/>
  <c r="AM50" i="8"/>
  <c r="AL50" i="8"/>
  <c r="AK50" i="8"/>
  <c r="D35" i="21" s="1"/>
  <c r="AJ50" i="8"/>
  <c r="AI50" i="8"/>
  <c r="AH50" i="8"/>
  <c r="AG50" i="8"/>
  <c r="C35" i="21" s="1"/>
  <c r="AE50" i="8"/>
  <c r="AD50" i="8"/>
  <c r="AC50" i="8"/>
  <c r="AB50" i="8"/>
  <c r="AA50" i="8"/>
  <c r="Z50" i="8"/>
  <c r="Y50" i="8"/>
  <c r="X50" i="8"/>
  <c r="W50" i="8"/>
  <c r="V50" i="8"/>
  <c r="U50" i="8"/>
  <c r="T50" i="8"/>
  <c r="B35" i="21" s="1"/>
  <c r="S50" i="8"/>
  <c r="R50" i="8"/>
  <c r="Q50" i="8"/>
  <c r="P50" i="8"/>
  <c r="O50" i="8"/>
  <c r="BR49" i="8"/>
  <c r="BQ49" i="8"/>
  <c r="BP49" i="8"/>
  <c r="BO49" i="8"/>
  <c r="BN49" i="8"/>
  <c r="BM49" i="8"/>
  <c r="V17" i="20" s="1"/>
  <c r="V35" i="20" s="1"/>
  <c r="BK49" i="8"/>
  <c r="T17" i="20" s="1"/>
  <c r="T35" i="20" s="1"/>
  <c r="BJ49" i="8"/>
  <c r="S17" i="20" s="1"/>
  <c r="S35" i="20" s="1"/>
  <c r="BI49" i="8"/>
  <c r="R17" i="20" s="1"/>
  <c r="R35" i="20" s="1"/>
  <c r="BH49" i="8"/>
  <c r="Q17" i="20" s="1"/>
  <c r="Q35" i="20" s="1"/>
  <c r="BG49" i="8"/>
  <c r="BF49" i="8"/>
  <c r="BE49" i="8"/>
  <c r="BD49" i="8"/>
  <c r="BC49" i="8"/>
  <c r="BB49" i="8"/>
  <c r="BA49" i="8"/>
  <c r="AZ49" i="8"/>
  <c r="AY49" i="8"/>
  <c r="AX49" i="8"/>
  <c r="P17" i="20" s="1"/>
  <c r="P35" i="20" s="1"/>
  <c r="AW49" i="8"/>
  <c r="AV49" i="8"/>
  <c r="AU49" i="8"/>
  <c r="AT49" i="8"/>
  <c r="AS49" i="8"/>
  <c r="O17" i="20" s="1"/>
  <c r="O35" i="20" s="1"/>
  <c r="AR49" i="8"/>
  <c r="N17" i="20" s="1"/>
  <c r="N35" i="20" s="1"/>
  <c r="AQ49" i="8"/>
  <c r="M17" i="20" s="1"/>
  <c r="M35" i="20" s="1"/>
  <c r="AP49" i="8"/>
  <c r="AO49" i="8"/>
  <c r="AN49" i="8"/>
  <c r="AM49" i="8"/>
  <c r="AL49" i="8"/>
  <c r="AK49" i="8"/>
  <c r="AJ49" i="8"/>
  <c r="L17" i="20" s="1"/>
  <c r="L35" i="20" s="1"/>
  <c r="AI49" i="8"/>
  <c r="K17" i="20" s="1"/>
  <c r="K35" i="20" s="1"/>
  <c r="AH49" i="8"/>
  <c r="AG49" i="8"/>
  <c r="J17" i="20" s="1"/>
  <c r="J35" i="20" s="1"/>
  <c r="AE49" i="8"/>
  <c r="AD49" i="8"/>
  <c r="AC49" i="8"/>
  <c r="AB49" i="8"/>
  <c r="AA49" i="8"/>
  <c r="H17" i="20" s="1"/>
  <c r="H35" i="20" s="1"/>
  <c r="Z49" i="8"/>
  <c r="F17" i="20" s="1"/>
  <c r="F35" i="20" s="1"/>
  <c r="Y49" i="8"/>
  <c r="X49" i="8"/>
  <c r="W49" i="8"/>
  <c r="V49" i="8"/>
  <c r="U49" i="8"/>
  <c r="T49" i="8"/>
  <c r="E17" i="20" s="1"/>
  <c r="E35" i="20" s="1"/>
  <c r="S49" i="8"/>
  <c r="R49" i="8"/>
  <c r="C17" i="20" s="1"/>
  <c r="C35" i="20" s="1"/>
  <c r="Q49" i="8"/>
  <c r="B17" i="20" s="1"/>
  <c r="B35" i="20" s="1"/>
  <c r="P49" i="8"/>
  <c r="O49" i="8"/>
  <c r="N51" i="8"/>
  <c r="N50" i="8"/>
  <c r="N49" i="8"/>
  <c r="CA49" i="7"/>
  <c r="BO51" i="6"/>
  <c r="BN51" i="6"/>
  <c r="H38" i="21" s="1"/>
  <c r="BO50" i="6"/>
  <c r="BN50" i="6"/>
  <c r="H33" i="21" s="1"/>
  <c r="BO49" i="6"/>
  <c r="BN49" i="6"/>
  <c r="BV61" i="5"/>
  <c r="BU61" i="5"/>
  <c r="BT61" i="5"/>
  <c r="BS61" i="5"/>
  <c r="BR61" i="5"/>
  <c r="BQ61" i="5"/>
  <c r="Q61" i="5"/>
  <c r="BU61" i="33"/>
  <c r="BT61" i="33"/>
  <c r="P7" i="20"/>
  <c r="L7" i="20"/>
  <c r="K7" i="20"/>
  <c r="J7" i="20"/>
  <c r="I7" i="20"/>
  <c r="H7" i="20"/>
  <c r="F7" i="20"/>
  <c r="E7" i="20"/>
  <c r="C7" i="20"/>
  <c r="B7" i="20"/>
  <c r="S61" i="4"/>
  <c r="BW61" i="3"/>
  <c r="BV61" i="3"/>
  <c r="BU61" i="3"/>
  <c r="BT61" i="3"/>
  <c r="BS61" i="3"/>
  <c r="BR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I23" i="20" s="1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AC15" i="32"/>
  <c r="AB15" i="32"/>
  <c r="AC14" i="32"/>
  <c r="AB14" i="32"/>
  <c r="AC13" i="32"/>
  <c r="AB13" i="32"/>
  <c r="AC12" i="32"/>
  <c r="AB12" i="32"/>
  <c r="AC11" i="32"/>
  <c r="AB11" i="32"/>
  <c r="AC10" i="32"/>
  <c r="AB10" i="32"/>
  <c r="AC9" i="32"/>
  <c r="AB9" i="32"/>
  <c r="AC8" i="32"/>
  <c r="AB8" i="32"/>
  <c r="AC7" i="32"/>
  <c r="AB7" i="32"/>
  <c r="AC6" i="32"/>
  <c r="AB6" i="32"/>
  <c r="AC5" i="32"/>
  <c r="AB5" i="32"/>
  <c r="AC4" i="32"/>
  <c r="AB4" i="32"/>
  <c r="AC3" i="32"/>
  <c r="AB3" i="32"/>
  <c r="Q63" i="12"/>
  <c r="P63" i="12"/>
  <c r="O63" i="12"/>
  <c r="Q61" i="12"/>
  <c r="P61" i="12"/>
  <c r="O61" i="12"/>
  <c r="CS58" i="12"/>
  <c r="CR58" i="12"/>
  <c r="CQ58" i="12"/>
  <c r="CS57" i="12"/>
  <c r="CR57" i="12"/>
  <c r="CQ57" i="12"/>
  <c r="CS56" i="12"/>
  <c r="CR56" i="12"/>
  <c r="CQ56" i="12"/>
  <c r="CS55" i="12"/>
  <c r="CR55" i="12"/>
  <c r="CQ55" i="12"/>
  <c r="CS54" i="12"/>
  <c r="CR54" i="12"/>
  <c r="CQ54" i="12"/>
  <c r="CS51" i="12"/>
  <c r="CR51" i="12"/>
  <c r="CQ51" i="12"/>
  <c r="CS50" i="12"/>
  <c r="CR50" i="12"/>
  <c r="CQ50" i="12"/>
  <c r="CS49" i="12"/>
  <c r="CR49" i="12"/>
  <c r="CQ49" i="12"/>
  <c r="CS48" i="12"/>
  <c r="CR48" i="12"/>
  <c r="CQ48" i="12"/>
  <c r="CS47" i="12"/>
  <c r="CR47" i="12"/>
  <c r="CQ47" i="12"/>
  <c r="CS46" i="12"/>
  <c r="CR46" i="12"/>
  <c r="CQ46" i="12"/>
  <c r="CS45" i="12"/>
  <c r="CR45" i="12"/>
  <c r="CQ45" i="12"/>
  <c r="CS44" i="12"/>
  <c r="CR44" i="12"/>
  <c r="CQ44" i="12"/>
  <c r="CS43" i="12"/>
  <c r="CR43" i="12"/>
  <c r="CQ43" i="12"/>
  <c r="CS42" i="12"/>
  <c r="CR42" i="12"/>
  <c r="CQ42" i="12"/>
  <c r="CS41" i="12"/>
  <c r="CR41" i="12"/>
  <c r="CQ41" i="12"/>
  <c r="CS40" i="12"/>
  <c r="CR40" i="12"/>
  <c r="CQ40" i="12"/>
  <c r="CS39" i="12"/>
  <c r="CR39" i="12"/>
  <c r="CQ39" i="12"/>
  <c r="CS38" i="12"/>
  <c r="CR38" i="12"/>
  <c r="CQ38" i="12"/>
  <c r="CS37" i="12"/>
  <c r="CR37" i="12"/>
  <c r="CQ37" i="12"/>
  <c r="CS36" i="12"/>
  <c r="CR36" i="12"/>
  <c r="CQ36" i="12"/>
  <c r="CS35" i="12"/>
  <c r="CR35" i="12"/>
  <c r="CQ35" i="12"/>
  <c r="CS34" i="12"/>
  <c r="CR34" i="12"/>
  <c r="CQ34" i="12"/>
  <c r="CS33" i="12"/>
  <c r="CR33" i="12"/>
  <c r="CQ33" i="12"/>
  <c r="CS32" i="12"/>
  <c r="CR32" i="12"/>
  <c r="CQ32" i="12"/>
  <c r="CS31" i="12"/>
  <c r="CR31" i="12"/>
  <c r="CQ31" i="12"/>
  <c r="CS30" i="12"/>
  <c r="CR30" i="12"/>
  <c r="CQ30" i="12"/>
  <c r="CS29" i="12"/>
  <c r="CR29" i="12"/>
  <c r="CQ29" i="12"/>
  <c r="CS28" i="12"/>
  <c r="CR28" i="12"/>
  <c r="CQ28" i="12"/>
  <c r="CS27" i="12"/>
  <c r="CR27" i="12"/>
  <c r="CQ27" i="12"/>
  <c r="CS26" i="12"/>
  <c r="CR26" i="12"/>
  <c r="CQ26" i="12"/>
  <c r="CS25" i="12"/>
  <c r="CR25" i="12"/>
  <c r="CQ25" i="12"/>
  <c r="CS24" i="12"/>
  <c r="CR24" i="12"/>
  <c r="CQ24" i="12"/>
  <c r="CS23" i="12"/>
  <c r="CR23" i="12"/>
  <c r="CQ23" i="12"/>
  <c r="CS22" i="12"/>
  <c r="CR22" i="12"/>
  <c r="CQ22" i="12"/>
  <c r="CS21" i="12"/>
  <c r="CR21" i="12"/>
  <c r="CQ21" i="12"/>
  <c r="CS20" i="12"/>
  <c r="CR20" i="12"/>
  <c r="CQ20" i="12"/>
  <c r="CS19" i="12"/>
  <c r="CR19" i="12"/>
  <c r="CQ19" i="12"/>
  <c r="CS18" i="12"/>
  <c r="CR18" i="12"/>
  <c r="CQ18" i="12"/>
  <c r="CS17" i="12"/>
  <c r="CR17" i="12"/>
  <c r="CQ17" i="12"/>
  <c r="CS16" i="12"/>
  <c r="CR16" i="12"/>
  <c r="CQ16" i="12"/>
  <c r="CS15" i="12"/>
  <c r="CR15" i="12"/>
  <c r="CQ15" i="12"/>
  <c r="CS14" i="12"/>
  <c r="CR14" i="12"/>
  <c r="CQ14" i="12"/>
  <c r="CS13" i="12"/>
  <c r="CR13" i="12"/>
  <c r="CQ13" i="12"/>
  <c r="CS12" i="12"/>
  <c r="CR12" i="12"/>
  <c r="CQ12" i="12"/>
  <c r="CS11" i="12"/>
  <c r="CR11" i="12"/>
  <c r="CQ11" i="12"/>
  <c r="CS10" i="12"/>
  <c r="CR10" i="12"/>
  <c r="CQ10" i="12"/>
  <c r="CS9" i="12"/>
  <c r="CR9" i="12"/>
  <c r="CQ9" i="12"/>
  <c r="CS8" i="12"/>
  <c r="CR8" i="12"/>
  <c r="CQ8" i="12"/>
  <c r="CS7" i="12"/>
  <c r="CR7" i="12"/>
  <c r="CQ7" i="12"/>
  <c r="CS6" i="12"/>
  <c r="CR6" i="12"/>
  <c r="CQ6" i="12"/>
  <c r="CS5" i="12"/>
  <c r="CR5" i="12"/>
  <c r="CQ5" i="12"/>
  <c r="CS4" i="12"/>
  <c r="CR4" i="12"/>
  <c r="CQ4" i="12"/>
  <c r="CS3" i="12"/>
  <c r="CR3" i="12"/>
  <c r="CQ3" i="12"/>
  <c r="N63" i="12"/>
  <c r="M63" i="12"/>
  <c r="N61" i="12"/>
  <c r="M61" i="12"/>
  <c r="CP58" i="12"/>
  <c r="CO58" i="12"/>
  <c r="CP57" i="12"/>
  <c r="CO57" i="12"/>
  <c r="CP56" i="12"/>
  <c r="CO56" i="12"/>
  <c r="CP55" i="12"/>
  <c r="CO55" i="12"/>
  <c r="CP54" i="12"/>
  <c r="CO54" i="12"/>
  <c r="CP51" i="12"/>
  <c r="CO51" i="12"/>
  <c r="CP50" i="12"/>
  <c r="CO50" i="12"/>
  <c r="CP49" i="12"/>
  <c r="CO49" i="12"/>
  <c r="CP48" i="12"/>
  <c r="CO48" i="12"/>
  <c r="CP47" i="12"/>
  <c r="CO47" i="12"/>
  <c r="CP46" i="12"/>
  <c r="CO46" i="12"/>
  <c r="CP45" i="12"/>
  <c r="CO45" i="12"/>
  <c r="CP44" i="12"/>
  <c r="CO44" i="12"/>
  <c r="CP43" i="12"/>
  <c r="CO43" i="12"/>
  <c r="CP42" i="12"/>
  <c r="CO42" i="12"/>
  <c r="CP41" i="12"/>
  <c r="CO41" i="12"/>
  <c r="CP40" i="12"/>
  <c r="CO40" i="12"/>
  <c r="CP39" i="12"/>
  <c r="CO39" i="12"/>
  <c r="CP38" i="12"/>
  <c r="CO38" i="12"/>
  <c r="CP37" i="12"/>
  <c r="CO37" i="12"/>
  <c r="CP36" i="12"/>
  <c r="CO36" i="12"/>
  <c r="CP35" i="12"/>
  <c r="CO35" i="12"/>
  <c r="CP34" i="12"/>
  <c r="CO34" i="12"/>
  <c r="CP33" i="12"/>
  <c r="CO33" i="12"/>
  <c r="CP32" i="12"/>
  <c r="CO32" i="12"/>
  <c r="CP31" i="12"/>
  <c r="CO31" i="12"/>
  <c r="CP30" i="12"/>
  <c r="CO30" i="12"/>
  <c r="CP29" i="12"/>
  <c r="CO29" i="12"/>
  <c r="CP28" i="12"/>
  <c r="CO28" i="12"/>
  <c r="CP27" i="12"/>
  <c r="CO27" i="12"/>
  <c r="CP26" i="12"/>
  <c r="CO26" i="12"/>
  <c r="CP25" i="12"/>
  <c r="CO25" i="12"/>
  <c r="CP24" i="12"/>
  <c r="CO24" i="12"/>
  <c r="CP23" i="12"/>
  <c r="CO23" i="12"/>
  <c r="CP22" i="12"/>
  <c r="CO22" i="12"/>
  <c r="CP21" i="12"/>
  <c r="CO21" i="12"/>
  <c r="CP20" i="12"/>
  <c r="CO20" i="12"/>
  <c r="CP19" i="12"/>
  <c r="CO19" i="12"/>
  <c r="CP18" i="12"/>
  <c r="CO18" i="12"/>
  <c r="CP17" i="12"/>
  <c r="CO17" i="12"/>
  <c r="CP16" i="12"/>
  <c r="CO16" i="12"/>
  <c r="CP15" i="12"/>
  <c r="CO15" i="12"/>
  <c r="CP14" i="12"/>
  <c r="CO14" i="12"/>
  <c r="CP13" i="12"/>
  <c r="CO13" i="12"/>
  <c r="CP12" i="12"/>
  <c r="CO12" i="12"/>
  <c r="CP11" i="12"/>
  <c r="CO11" i="12"/>
  <c r="CP10" i="12"/>
  <c r="CO10" i="12"/>
  <c r="CP9" i="12"/>
  <c r="CO9" i="12"/>
  <c r="CP8" i="12"/>
  <c r="CO8" i="12"/>
  <c r="CP7" i="12"/>
  <c r="CO7" i="12"/>
  <c r="CP6" i="12"/>
  <c r="CO6" i="12"/>
  <c r="CP5" i="12"/>
  <c r="CO5" i="12"/>
  <c r="CP4" i="12"/>
  <c r="CO4" i="12"/>
  <c r="CP3" i="12"/>
  <c r="CO3" i="12"/>
  <c r="L63" i="12"/>
  <c r="L61" i="12"/>
  <c r="CN58" i="12"/>
  <c r="CN57" i="12"/>
  <c r="CN56" i="12"/>
  <c r="CN55" i="12"/>
  <c r="CN54" i="12"/>
  <c r="CN51" i="12"/>
  <c r="CN50" i="12"/>
  <c r="CN49" i="12"/>
  <c r="CN48" i="12"/>
  <c r="CN47" i="12"/>
  <c r="CN46" i="12"/>
  <c r="CN45" i="12"/>
  <c r="CN44" i="12"/>
  <c r="CN43" i="12"/>
  <c r="CN42" i="12"/>
  <c r="CN41" i="12"/>
  <c r="CN40" i="12"/>
  <c r="CN39" i="12"/>
  <c r="CN38" i="12"/>
  <c r="CN37" i="12"/>
  <c r="CN36" i="12"/>
  <c r="CN35" i="12"/>
  <c r="CN34" i="12"/>
  <c r="CN33" i="12"/>
  <c r="CN32" i="12"/>
  <c r="CN31" i="12"/>
  <c r="CN30" i="12"/>
  <c r="CN29" i="12"/>
  <c r="CN28" i="12"/>
  <c r="CN27" i="12"/>
  <c r="CN26" i="12"/>
  <c r="CN25" i="12"/>
  <c r="CN24" i="12"/>
  <c r="CN23" i="12"/>
  <c r="CN22" i="12"/>
  <c r="CN21" i="12"/>
  <c r="CN20" i="12"/>
  <c r="CN19" i="12"/>
  <c r="CN18" i="12"/>
  <c r="CN17" i="12"/>
  <c r="CN16" i="12"/>
  <c r="CN15" i="12"/>
  <c r="CN14" i="12"/>
  <c r="CN13" i="12"/>
  <c r="CN12" i="12"/>
  <c r="CN11" i="12"/>
  <c r="CN10" i="12"/>
  <c r="CN9" i="12"/>
  <c r="CN8" i="12"/>
  <c r="CN7" i="12"/>
  <c r="CN6" i="12"/>
  <c r="CN5" i="12"/>
  <c r="CN4" i="12"/>
  <c r="CN3" i="12"/>
  <c r="K63" i="12"/>
  <c r="K61" i="12"/>
  <c r="CM58" i="12"/>
  <c r="CM57" i="12"/>
  <c r="CM56" i="12"/>
  <c r="CM55" i="12"/>
  <c r="CM54" i="12"/>
  <c r="CM51" i="12"/>
  <c r="CM50" i="12"/>
  <c r="CM49" i="12"/>
  <c r="CM48" i="12"/>
  <c r="CM47" i="12"/>
  <c r="CM46" i="12"/>
  <c r="CM45" i="12"/>
  <c r="CM44" i="12"/>
  <c r="CM43" i="12"/>
  <c r="CM42" i="12"/>
  <c r="CM41" i="12"/>
  <c r="CM40" i="12"/>
  <c r="CM39" i="12"/>
  <c r="CM38" i="12"/>
  <c r="CM37" i="12"/>
  <c r="CM36" i="12"/>
  <c r="CM35" i="12"/>
  <c r="CM34" i="12"/>
  <c r="CM33" i="12"/>
  <c r="CM32" i="12"/>
  <c r="CM31" i="12"/>
  <c r="CM30" i="12"/>
  <c r="CM29" i="12"/>
  <c r="CM28" i="12"/>
  <c r="CM27" i="12"/>
  <c r="CM26" i="12"/>
  <c r="CM25" i="12"/>
  <c r="CM24" i="12"/>
  <c r="CM23" i="12"/>
  <c r="CM22" i="12"/>
  <c r="CM21" i="12"/>
  <c r="CM20" i="12"/>
  <c r="CM19" i="12"/>
  <c r="CM18" i="12"/>
  <c r="CM17" i="12"/>
  <c r="CM16" i="12"/>
  <c r="CM15" i="12"/>
  <c r="CM14" i="12"/>
  <c r="CM13" i="12"/>
  <c r="CM12" i="12"/>
  <c r="CM11" i="12"/>
  <c r="CM10" i="12"/>
  <c r="CM9" i="12"/>
  <c r="CM8" i="12"/>
  <c r="CM7" i="12"/>
  <c r="CM6" i="12"/>
  <c r="CM5" i="12"/>
  <c r="CM4" i="12"/>
  <c r="CM3" i="12"/>
  <c r="H63" i="12"/>
  <c r="S16" i="21" s="1"/>
  <c r="G63" i="12"/>
  <c r="R16" i="21" s="1"/>
  <c r="H61" i="12"/>
  <c r="G61" i="12"/>
  <c r="CL58" i="12"/>
  <c r="CK58" i="12"/>
  <c r="CL57" i="12"/>
  <c r="CK57" i="12"/>
  <c r="CL56" i="12"/>
  <c r="CK56" i="12"/>
  <c r="CL55" i="12"/>
  <c r="CK55" i="12"/>
  <c r="CL54" i="12"/>
  <c r="CK54" i="12"/>
  <c r="CL51" i="12"/>
  <c r="CK51" i="12"/>
  <c r="CL50" i="12"/>
  <c r="CK50" i="12"/>
  <c r="CL49" i="12"/>
  <c r="CK49" i="12"/>
  <c r="CL48" i="12"/>
  <c r="CK48" i="12"/>
  <c r="CL47" i="12"/>
  <c r="CK47" i="12"/>
  <c r="CL46" i="12"/>
  <c r="CK46" i="12"/>
  <c r="CL45" i="12"/>
  <c r="CK45" i="12"/>
  <c r="CL44" i="12"/>
  <c r="CK44" i="12"/>
  <c r="CL43" i="12"/>
  <c r="CK43" i="12"/>
  <c r="CL42" i="12"/>
  <c r="CK42" i="12"/>
  <c r="CL41" i="12"/>
  <c r="CK41" i="12"/>
  <c r="CL40" i="12"/>
  <c r="CK40" i="12"/>
  <c r="CL39" i="12"/>
  <c r="CK39" i="12"/>
  <c r="CL38" i="12"/>
  <c r="CK38" i="12"/>
  <c r="CL37" i="12"/>
  <c r="CK37" i="12"/>
  <c r="CL36" i="12"/>
  <c r="CK36" i="12"/>
  <c r="CL35" i="12"/>
  <c r="CK35" i="12"/>
  <c r="CL34" i="12"/>
  <c r="CK34" i="12"/>
  <c r="CL33" i="12"/>
  <c r="CK33" i="12"/>
  <c r="CL32" i="12"/>
  <c r="CK32" i="12"/>
  <c r="CL31" i="12"/>
  <c r="CK31" i="12"/>
  <c r="CL30" i="12"/>
  <c r="CK30" i="12"/>
  <c r="CL29" i="12"/>
  <c r="CK29" i="12"/>
  <c r="CL28" i="12"/>
  <c r="CK28" i="12"/>
  <c r="CL27" i="12"/>
  <c r="CK27" i="12"/>
  <c r="CL26" i="12"/>
  <c r="CK26" i="12"/>
  <c r="CL25" i="12"/>
  <c r="CK25" i="12"/>
  <c r="CL24" i="12"/>
  <c r="CK24" i="12"/>
  <c r="CL23" i="12"/>
  <c r="CK23" i="12"/>
  <c r="CL22" i="12"/>
  <c r="CK22" i="12"/>
  <c r="CL21" i="12"/>
  <c r="CK21" i="12"/>
  <c r="CL20" i="12"/>
  <c r="CK20" i="12"/>
  <c r="CL19" i="12"/>
  <c r="CK19" i="12"/>
  <c r="CL18" i="12"/>
  <c r="CK18" i="12"/>
  <c r="CL17" i="12"/>
  <c r="CK17" i="12"/>
  <c r="CL16" i="12"/>
  <c r="CK16" i="12"/>
  <c r="CL15" i="12"/>
  <c r="CK15" i="12"/>
  <c r="CL14" i="12"/>
  <c r="CK14" i="12"/>
  <c r="CL13" i="12"/>
  <c r="CK13" i="12"/>
  <c r="CL12" i="12"/>
  <c r="CK12" i="12"/>
  <c r="CL11" i="12"/>
  <c r="CK11" i="12"/>
  <c r="CL10" i="12"/>
  <c r="CK10" i="12"/>
  <c r="CL9" i="12"/>
  <c r="CK9" i="12"/>
  <c r="CL8" i="12"/>
  <c r="CK8" i="12"/>
  <c r="CL7" i="12"/>
  <c r="CK7" i="12"/>
  <c r="CL6" i="12"/>
  <c r="CK6" i="12"/>
  <c r="CL5" i="12"/>
  <c r="CK5" i="12"/>
  <c r="CL4" i="12"/>
  <c r="CK4" i="12"/>
  <c r="CL3" i="12"/>
  <c r="CK3" i="12"/>
  <c r="CB63" i="12"/>
  <c r="CA63" i="12"/>
  <c r="BZ63" i="12"/>
  <c r="CB61" i="12"/>
  <c r="CA61" i="12"/>
  <c r="BZ61" i="12"/>
  <c r="F63" i="12"/>
  <c r="Q16" i="21" s="1"/>
  <c r="E63" i="12"/>
  <c r="P16" i="21" s="1"/>
  <c r="D63" i="12"/>
  <c r="O16" i="21" s="1"/>
  <c r="F61" i="12"/>
  <c r="E61" i="12"/>
  <c r="D61" i="12"/>
  <c r="CJ58" i="12"/>
  <c r="CI58" i="12"/>
  <c r="CH58" i="12"/>
  <c r="CJ57" i="12"/>
  <c r="CI57" i="12"/>
  <c r="CH57" i="12"/>
  <c r="CJ56" i="12"/>
  <c r="CI56" i="12"/>
  <c r="CH56" i="12"/>
  <c r="CJ55" i="12"/>
  <c r="CI55" i="12"/>
  <c r="CH55" i="12"/>
  <c r="CJ54" i="12"/>
  <c r="CI54" i="12"/>
  <c r="CH54" i="12"/>
  <c r="CJ51" i="12"/>
  <c r="CI51" i="12"/>
  <c r="CH51" i="12"/>
  <c r="CJ50" i="12"/>
  <c r="CI50" i="12"/>
  <c r="CH50" i="12"/>
  <c r="CJ49" i="12"/>
  <c r="CI49" i="12"/>
  <c r="CH49" i="12"/>
  <c r="CJ48" i="12"/>
  <c r="CI48" i="12"/>
  <c r="CH48" i="12"/>
  <c r="CJ47" i="12"/>
  <c r="CI47" i="12"/>
  <c r="CH47" i="12"/>
  <c r="CJ46" i="12"/>
  <c r="CI46" i="12"/>
  <c r="CH46" i="12"/>
  <c r="CJ45" i="12"/>
  <c r="CI45" i="12"/>
  <c r="CH45" i="12"/>
  <c r="CJ44" i="12"/>
  <c r="CI44" i="12"/>
  <c r="CH44" i="12"/>
  <c r="CJ43" i="12"/>
  <c r="CI43" i="12"/>
  <c r="CH43" i="12"/>
  <c r="CJ42" i="12"/>
  <c r="CI42" i="12"/>
  <c r="CH42" i="12"/>
  <c r="CJ41" i="12"/>
  <c r="CI41" i="12"/>
  <c r="CH41" i="12"/>
  <c r="CJ40" i="12"/>
  <c r="CI40" i="12"/>
  <c r="CH40" i="12"/>
  <c r="CJ39" i="12"/>
  <c r="CI39" i="12"/>
  <c r="CH39" i="12"/>
  <c r="CJ38" i="12"/>
  <c r="CI38" i="12"/>
  <c r="CH38" i="12"/>
  <c r="CJ37" i="12"/>
  <c r="CI37" i="12"/>
  <c r="CH37" i="12"/>
  <c r="CJ36" i="12"/>
  <c r="CI36" i="12"/>
  <c r="CH36" i="12"/>
  <c r="CJ35" i="12"/>
  <c r="CI35" i="12"/>
  <c r="CH35" i="12"/>
  <c r="CJ34" i="12"/>
  <c r="CI34" i="12"/>
  <c r="CH34" i="12"/>
  <c r="CJ33" i="12"/>
  <c r="CI33" i="12"/>
  <c r="CH33" i="12"/>
  <c r="CJ32" i="12"/>
  <c r="CI32" i="12"/>
  <c r="CH32" i="12"/>
  <c r="CJ31" i="12"/>
  <c r="CI31" i="12"/>
  <c r="CH31" i="12"/>
  <c r="CJ30" i="12"/>
  <c r="CI30" i="12"/>
  <c r="CH30" i="12"/>
  <c r="CJ29" i="12"/>
  <c r="CI29" i="12"/>
  <c r="CH29" i="12"/>
  <c r="CJ28" i="12"/>
  <c r="CI28" i="12"/>
  <c r="CH28" i="12"/>
  <c r="CJ27" i="12"/>
  <c r="CI27" i="12"/>
  <c r="CH27" i="12"/>
  <c r="CJ26" i="12"/>
  <c r="CI26" i="12"/>
  <c r="CH26" i="12"/>
  <c r="CJ25" i="12"/>
  <c r="CI25" i="12"/>
  <c r="CH25" i="12"/>
  <c r="CJ24" i="12"/>
  <c r="CI24" i="12"/>
  <c r="CH24" i="12"/>
  <c r="CJ23" i="12"/>
  <c r="CI23" i="12"/>
  <c r="CH23" i="12"/>
  <c r="CJ22" i="12"/>
  <c r="CI22" i="12"/>
  <c r="CH22" i="12"/>
  <c r="CJ21" i="12"/>
  <c r="CI21" i="12"/>
  <c r="CH21" i="12"/>
  <c r="CJ20" i="12"/>
  <c r="CI20" i="12"/>
  <c r="CH20" i="12"/>
  <c r="CJ19" i="12"/>
  <c r="CI19" i="12"/>
  <c r="CH19" i="12"/>
  <c r="CJ18" i="12"/>
  <c r="CI18" i="12"/>
  <c r="CH18" i="12"/>
  <c r="CJ17" i="12"/>
  <c r="CI17" i="12"/>
  <c r="CH17" i="12"/>
  <c r="CJ16" i="12"/>
  <c r="CI16" i="12"/>
  <c r="CH16" i="12"/>
  <c r="CJ15" i="12"/>
  <c r="CI15" i="12"/>
  <c r="CH15" i="12"/>
  <c r="CJ14" i="12"/>
  <c r="CI14" i="12"/>
  <c r="CH14" i="12"/>
  <c r="CJ13" i="12"/>
  <c r="CI13" i="12"/>
  <c r="CH13" i="12"/>
  <c r="CJ12" i="12"/>
  <c r="CI12" i="12"/>
  <c r="CH12" i="12"/>
  <c r="CJ11" i="12"/>
  <c r="CI11" i="12"/>
  <c r="CH11" i="12"/>
  <c r="CJ10" i="12"/>
  <c r="CI10" i="12"/>
  <c r="CH10" i="12"/>
  <c r="CJ9" i="12"/>
  <c r="CI9" i="12"/>
  <c r="CH9" i="12"/>
  <c r="CJ8" i="12"/>
  <c r="CI8" i="12"/>
  <c r="CH8" i="12"/>
  <c r="CJ7" i="12"/>
  <c r="CI7" i="12"/>
  <c r="CH7" i="12"/>
  <c r="CJ6" i="12"/>
  <c r="CI6" i="12"/>
  <c r="CH6" i="12"/>
  <c r="CJ5" i="12"/>
  <c r="CI5" i="12"/>
  <c r="CH5" i="12"/>
  <c r="CJ4" i="12"/>
  <c r="CI4" i="12"/>
  <c r="CH4" i="12"/>
  <c r="CJ3" i="12"/>
  <c r="CI3" i="12"/>
  <c r="CH3" i="12"/>
  <c r="C63" i="12"/>
  <c r="N16" i="21" s="1"/>
  <c r="B63" i="12"/>
  <c r="M16" i="21" s="1"/>
  <c r="C61" i="12"/>
  <c r="B61" i="12"/>
  <c r="CG58" i="12"/>
  <c r="CF58" i="12"/>
  <c r="CG57" i="12"/>
  <c r="CF57" i="12"/>
  <c r="CG56" i="12"/>
  <c r="CF56" i="12"/>
  <c r="CG55" i="12"/>
  <c r="CF55" i="12"/>
  <c r="CG54" i="12"/>
  <c r="CF54" i="12"/>
  <c r="CG51" i="12"/>
  <c r="CF51" i="12"/>
  <c r="CG50" i="12"/>
  <c r="CF50" i="12"/>
  <c r="CG49" i="12"/>
  <c r="CF49" i="12"/>
  <c r="CG48" i="12"/>
  <c r="CF48" i="12"/>
  <c r="CG47" i="12"/>
  <c r="CF47" i="12"/>
  <c r="CG46" i="12"/>
  <c r="CF46" i="12"/>
  <c r="CG45" i="12"/>
  <c r="CF45" i="12"/>
  <c r="CG44" i="12"/>
  <c r="CF44" i="12"/>
  <c r="CG43" i="12"/>
  <c r="CF43" i="12"/>
  <c r="CG42" i="12"/>
  <c r="CF42" i="12"/>
  <c r="CG41" i="12"/>
  <c r="CF41" i="12"/>
  <c r="CG40" i="12"/>
  <c r="CF40" i="12"/>
  <c r="CG39" i="12"/>
  <c r="CF39" i="12"/>
  <c r="CG38" i="12"/>
  <c r="CF38" i="12"/>
  <c r="CG37" i="12"/>
  <c r="CF37" i="12"/>
  <c r="CG36" i="12"/>
  <c r="CF36" i="12"/>
  <c r="CG35" i="12"/>
  <c r="CF35" i="12"/>
  <c r="CG34" i="12"/>
  <c r="CF34" i="12"/>
  <c r="CG33" i="12"/>
  <c r="CF33" i="12"/>
  <c r="CG32" i="12"/>
  <c r="CF32" i="12"/>
  <c r="CG31" i="12"/>
  <c r="CF31" i="12"/>
  <c r="CG30" i="12"/>
  <c r="CF30" i="12"/>
  <c r="CG29" i="12"/>
  <c r="CF29" i="12"/>
  <c r="CG28" i="12"/>
  <c r="CF28" i="12"/>
  <c r="CG27" i="12"/>
  <c r="CF27" i="12"/>
  <c r="CG26" i="12"/>
  <c r="CF26" i="12"/>
  <c r="CG25" i="12"/>
  <c r="CF25" i="12"/>
  <c r="CG24" i="12"/>
  <c r="CF24" i="12"/>
  <c r="CG23" i="12"/>
  <c r="CF23" i="12"/>
  <c r="CG22" i="12"/>
  <c r="CF22" i="12"/>
  <c r="CG21" i="12"/>
  <c r="CF21" i="12"/>
  <c r="CG20" i="12"/>
  <c r="CF20" i="12"/>
  <c r="CG19" i="12"/>
  <c r="CF19" i="12"/>
  <c r="CG18" i="12"/>
  <c r="CF18" i="12"/>
  <c r="CG17" i="12"/>
  <c r="CF17" i="12"/>
  <c r="CG16" i="12"/>
  <c r="CF16" i="12"/>
  <c r="CG15" i="12"/>
  <c r="CF15" i="12"/>
  <c r="CG14" i="12"/>
  <c r="CF14" i="12"/>
  <c r="CG13" i="12"/>
  <c r="CF13" i="12"/>
  <c r="CG12" i="12"/>
  <c r="CF12" i="12"/>
  <c r="CG11" i="12"/>
  <c r="CF11" i="12"/>
  <c r="CG10" i="12"/>
  <c r="CF10" i="12"/>
  <c r="CG9" i="12"/>
  <c r="CF9" i="12"/>
  <c r="CG8" i="12"/>
  <c r="CF8" i="12"/>
  <c r="CG7" i="12"/>
  <c r="CF7" i="12"/>
  <c r="CG6" i="12"/>
  <c r="CF6" i="12"/>
  <c r="CG5" i="12"/>
  <c r="CF5" i="12"/>
  <c r="CG4" i="12"/>
  <c r="CF4" i="12"/>
  <c r="CG3" i="12"/>
  <c r="CF3" i="12"/>
  <c r="CE51" i="12"/>
  <c r="CE50" i="12"/>
  <c r="CE49" i="12"/>
  <c r="CE48" i="12"/>
  <c r="CE47" i="12"/>
  <c r="CE46" i="12"/>
  <c r="CE45" i="12"/>
  <c r="CE44" i="12"/>
  <c r="CE43" i="12"/>
  <c r="CE42" i="12"/>
  <c r="CE41" i="12"/>
  <c r="CE40" i="12"/>
  <c r="CE39" i="12"/>
  <c r="CE38" i="12"/>
  <c r="CE37" i="12"/>
  <c r="CE36" i="12"/>
  <c r="CE35" i="12"/>
  <c r="CE34" i="12"/>
  <c r="CE33" i="12"/>
  <c r="CE32" i="12"/>
  <c r="CE31" i="12"/>
  <c r="CE30" i="12"/>
  <c r="CE29" i="12"/>
  <c r="CE28" i="12"/>
  <c r="CE27" i="12"/>
  <c r="CE26" i="12"/>
  <c r="CE25" i="12"/>
  <c r="CE24" i="12"/>
  <c r="CE23" i="12"/>
  <c r="CE22" i="12"/>
  <c r="CE21" i="12"/>
  <c r="CE20" i="12"/>
  <c r="CE19" i="12"/>
  <c r="CE18" i="12"/>
  <c r="CE17" i="12"/>
  <c r="CE16" i="12"/>
  <c r="CE15" i="12"/>
  <c r="CE14" i="12"/>
  <c r="CE13" i="12"/>
  <c r="CE12" i="12"/>
  <c r="CE11" i="12"/>
  <c r="CE10" i="12"/>
  <c r="CE9" i="12"/>
  <c r="CE8" i="12"/>
  <c r="CE7" i="12"/>
  <c r="CE6" i="12"/>
  <c r="CE5" i="12"/>
  <c r="CE4" i="12"/>
  <c r="CE3" i="12"/>
  <c r="CB63" i="11"/>
  <c r="CA63" i="11"/>
  <c r="BZ63" i="11"/>
  <c r="CB61" i="11"/>
  <c r="CA61" i="11"/>
  <c r="BZ61" i="11"/>
  <c r="CR60" i="11"/>
  <c r="CQ60" i="11"/>
  <c r="CR59" i="11"/>
  <c r="CQ59" i="11"/>
  <c r="CR58" i="11"/>
  <c r="CQ58" i="11"/>
  <c r="CR57" i="11"/>
  <c r="CQ57" i="11"/>
  <c r="CR56" i="11"/>
  <c r="CQ56" i="11"/>
  <c r="CR55" i="11"/>
  <c r="CQ55" i="11"/>
  <c r="CR54" i="11"/>
  <c r="CQ54" i="11"/>
  <c r="CR53" i="11"/>
  <c r="CQ53" i="11"/>
  <c r="CR52" i="11"/>
  <c r="CQ52" i="11"/>
  <c r="CR51" i="11"/>
  <c r="CQ51" i="11"/>
  <c r="CR50" i="11"/>
  <c r="CQ50" i="11"/>
  <c r="CR49" i="11"/>
  <c r="CQ49" i="11"/>
  <c r="CR48" i="11"/>
  <c r="CQ48" i="11"/>
  <c r="CR47" i="11"/>
  <c r="CQ47" i="11"/>
  <c r="CR46" i="11"/>
  <c r="CQ46" i="11"/>
  <c r="CR45" i="11"/>
  <c r="CQ45" i="11"/>
  <c r="CR44" i="11"/>
  <c r="CQ44" i="11"/>
  <c r="CR43" i="11"/>
  <c r="CQ43" i="11"/>
  <c r="CR42" i="11"/>
  <c r="CQ42" i="11"/>
  <c r="CR41" i="11"/>
  <c r="CQ41" i="11"/>
  <c r="CR40" i="11"/>
  <c r="CQ40" i="11"/>
  <c r="CR39" i="11"/>
  <c r="CQ39" i="11"/>
  <c r="CR38" i="11"/>
  <c r="CQ38" i="11"/>
  <c r="CR37" i="11"/>
  <c r="CQ37" i="11"/>
  <c r="CR36" i="11"/>
  <c r="CQ36" i="11"/>
  <c r="CR35" i="11"/>
  <c r="CQ35" i="11"/>
  <c r="CR34" i="11"/>
  <c r="CQ34" i="11"/>
  <c r="CR33" i="11"/>
  <c r="CQ33" i="11"/>
  <c r="CR32" i="11"/>
  <c r="CQ32" i="11"/>
  <c r="CR31" i="11"/>
  <c r="CQ31" i="11"/>
  <c r="CR30" i="11"/>
  <c r="CQ30" i="11"/>
  <c r="CR29" i="11"/>
  <c r="CQ29" i="11"/>
  <c r="CR28" i="11"/>
  <c r="CQ28" i="11"/>
  <c r="CR27" i="11"/>
  <c r="CQ27" i="11"/>
  <c r="CR26" i="11"/>
  <c r="CQ26" i="11"/>
  <c r="CR25" i="11"/>
  <c r="CQ25" i="11"/>
  <c r="CR24" i="11"/>
  <c r="CQ24" i="11"/>
  <c r="CR23" i="11"/>
  <c r="CQ23" i="11"/>
  <c r="CR22" i="11"/>
  <c r="CQ22" i="11"/>
  <c r="CR21" i="11"/>
  <c r="CQ21" i="11"/>
  <c r="CR20" i="11"/>
  <c r="CQ20" i="11"/>
  <c r="CR19" i="11"/>
  <c r="CQ19" i="11"/>
  <c r="CR18" i="11"/>
  <c r="CQ18" i="11"/>
  <c r="CR17" i="11"/>
  <c r="CQ17" i="11"/>
  <c r="CR16" i="11"/>
  <c r="CQ16" i="11"/>
  <c r="CR15" i="11"/>
  <c r="CQ15" i="11"/>
  <c r="CR14" i="11"/>
  <c r="CQ14" i="11"/>
  <c r="CR13" i="11"/>
  <c r="CQ13" i="11"/>
  <c r="CR12" i="11"/>
  <c r="CQ12" i="11"/>
  <c r="CR11" i="11"/>
  <c r="CQ11" i="11"/>
  <c r="CR10" i="11"/>
  <c r="CQ10" i="11"/>
  <c r="CR9" i="11"/>
  <c r="CQ9" i="11"/>
  <c r="CR8" i="11"/>
  <c r="CQ8" i="11"/>
  <c r="CR7" i="11"/>
  <c r="CQ7" i="11"/>
  <c r="CR6" i="11"/>
  <c r="CQ6" i="11"/>
  <c r="CR5" i="11"/>
  <c r="CQ5" i="11"/>
  <c r="CR4" i="11"/>
  <c r="CQ4" i="11"/>
  <c r="CR3" i="11"/>
  <c r="CQ3" i="11"/>
  <c r="CO54" i="11"/>
  <c r="CM54" i="11"/>
  <c r="CO53" i="11"/>
  <c r="CM53" i="11"/>
  <c r="CO52" i="11"/>
  <c r="CM52" i="11"/>
  <c r="CO51" i="11"/>
  <c r="CM51" i="11"/>
  <c r="CO50" i="11"/>
  <c r="CM50" i="11"/>
  <c r="CO49" i="11"/>
  <c r="CM49" i="11"/>
  <c r="CO48" i="11"/>
  <c r="CM48" i="11"/>
  <c r="CO47" i="11"/>
  <c r="CM47" i="11"/>
  <c r="CO46" i="11"/>
  <c r="CM46" i="11"/>
  <c r="CO45" i="11"/>
  <c r="CM45" i="11"/>
  <c r="CO44" i="11"/>
  <c r="CM44" i="11"/>
  <c r="CO43" i="11"/>
  <c r="CM43" i="11"/>
  <c r="CO42" i="11"/>
  <c r="CM42" i="11"/>
  <c r="CO41" i="11"/>
  <c r="CM41" i="11"/>
  <c r="CO40" i="11"/>
  <c r="CM40" i="11"/>
  <c r="CO39" i="11"/>
  <c r="CM39" i="11"/>
  <c r="CO38" i="11"/>
  <c r="CM38" i="11"/>
  <c r="CO37" i="11"/>
  <c r="CM37" i="11"/>
  <c r="CO36" i="11"/>
  <c r="CM36" i="11"/>
  <c r="CO35" i="11"/>
  <c r="CM35" i="11"/>
  <c r="CO34" i="11"/>
  <c r="CM34" i="11"/>
  <c r="CO33" i="11"/>
  <c r="CM33" i="11"/>
  <c r="CO32" i="11"/>
  <c r="CM32" i="11"/>
  <c r="CO31" i="11"/>
  <c r="CM31" i="11"/>
  <c r="CO30" i="11"/>
  <c r="CM30" i="11"/>
  <c r="CO29" i="11"/>
  <c r="CM29" i="11"/>
  <c r="CO28" i="11"/>
  <c r="CM28" i="11"/>
  <c r="CO27" i="11"/>
  <c r="CM27" i="11"/>
  <c r="CO26" i="11"/>
  <c r="CM26" i="11"/>
  <c r="CO25" i="11"/>
  <c r="CM25" i="11"/>
  <c r="CO24" i="11"/>
  <c r="CM24" i="11"/>
  <c r="CO23" i="11"/>
  <c r="CM23" i="11"/>
  <c r="CO22" i="11"/>
  <c r="CM22" i="11"/>
  <c r="CO21" i="11"/>
  <c r="CM21" i="11"/>
  <c r="CO20" i="11"/>
  <c r="CM20" i="11"/>
  <c r="CO19" i="11"/>
  <c r="CM19" i="11"/>
  <c r="CO18" i="11"/>
  <c r="CM18" i="11"/>
  <c r="CO17" i="11"/>
  <c r="CM17" i="11"/>
  <c r="CO16" i="11"/>
  <c r="CM16" i="11"/>
  <c r="CO15" i="11"/>
  <c r="CM15" i="11"/>
  <c r="CO14" i="11"/>
  <c r="CM14" i="11"/>
  <c r="CO13" i="11"/>
  <c r="CM13" i="11"/>
  <c r="CO12" i="11"/>
  <c r="CM12" i="11"/>
  <c r="CO11" i="11"/>
  <c r="CM11" i="11"/>
  <c r="CO10" i="11"/>
  <c r="CM10" i="11"/>
  <c r="CO9" i="11"/>
  <c r="CM9" i="11"/>
  <c r="CO8" i="11"/>
  <c r="CM8" i="11"/>
  <c r="CO7" i="11"/>
  <c r="CM7" i="11"/>
  <c r="CO6" i="11"/>
  <c r="CM6" i="11"/>
  <c r="CO5" i="11"/>
  <c r="CM5" i="11"/>
  <c r="CO4" i="11"/>
  <c r="CM4" i="11"/>
  <c r="CO3" i="11"/>
  <c r="CM3" i="11"/>
  <c r="CJ60" i="11"/>
  <c r="CI60" i="11"/>
  <c r="CJ59" i="11"/>
  <c r="CI59" i="11"/>
  <c r="CJ58" i="11"/>
  <c r="CI58" i="11"/>
  <c r="CJ57" i="11"/>
  <c r="CI57" i="11"/>
  <c r="CJ56" i="11"/>
  <c r="CI56" i="11"/>
  <c r="CJ55" i="11"/>
  <c r="CI55" i="11"/>
  <c r="CJ54" i="11"/>
  <c r="CI54" i="11"/>
  <c r="CJ53" i="11"/>
  <c r="CI53" i="11"/>
  <c r="CJ52" i="11"/>
  <c r="CI52" i="11"/>
  <c r="CJ51" i="11"/>
  <c r="CI51" i="11"/>
  <c r="CJ50" i="11"/>
  <c r="CI50" i="11"/>
  <c r="CJ49" i="11"/>
  <c r="CI49" i="11"/>
  <c r="CJ48" i="11"/>
  <c r="CI48" i="11"/>
  <c r="CJ47" i="11"/>
  <c r="CI47" i="11"/>
  <c r="CJ46" i="11"/>
  <c r="CI46" i="11"/>
  <c r="CJ45" i="11"/>
  <c r="CI45" i="11"/>
  <c r="CJ44" i="11"/>
  <c r="CI44" i="11"/>
  <c r="CJ43" i="11"/>
  <c r="CI43" i="11"/>
  <c r="CJ42" i="11"/>
  <c r="CI42" i="11"/>
  <c r="CJ41" i="11"/>
  <c r="CI41" i="11"/>
  <c r="CJ40" i="11"/>
  <c r="CI40" i="11"/>
  <c r="CJ39" i="11"/>
  <c r="CI39" i="11"/>
  <c r="CJ38" i="11"/>
  <c r="CI38" i="11"/>
  <c r="CJ37" i="11"/>
  <c r="CI37" i="11"/>
  <c r="CJ36" i="11"/>
  <c r="CI36" i="11"/>
  <c r="CJ35" i="11"/>
  <c r="CI35" i="11"/>
  <c r="CJ34" i="11"/>
  <c r="CI34" i="11"/>
  <c r="CJ33" i="11"/>
  <c r="CI33" i="11"/>
  <c r="CJ32" i="11"/>
  <c r="CI32" i="11"/>
  <c r="CJ31" i="11"/>
  <c r="CI31" i="11"/>
  <c r="CJ30" i="11"/>
  <c r="CI30" i="11"/>
  <c r="CJ29" i="11"/>
  <c r="CI29" i="11"/>
  <c r="CJ28" i="11"/>
  <c r="CI28" i="11"/>
  <c r="CJ27" i="11"/>
  <c r="CI27" i="11"/>
  <c r="CJ26" i="11"/>
  <c r="CI26" i="11"/>
  <c r="CJ25" i="11"/>
  <c r="CI25" i="11"/>
  <c r="CJ24" i="11"/>
  <c r="CI24" i="11"/>
  <c r="CJ23" i="11"/>
  <c r="CI23" i="11"/>
  <c r="CJ22" i="11"/>
  <c r="CI22" i="11"/>
  <c r="CJ21" i="11"/>
  <c r="CI21" i="11"/>
  <c r="CJ20" i="11"/>
  <c r="CI20" i="11"/>
  <c r="CJ19" i="11"/>
  <c r="CI19" i="11"/>
  <c r="CJ18" i="11"/>
  <c r="CI18" i="11"/>
  <c r="CJ17" i="11"/>
  <c r="CI17" i="11"/>
  <c r="CJ16" i="11"/>
  <c r="CI16" i="11"/>
  <c r="CJ15" i="11"/>
  <c r="CI15" i="11"/>
  <c r="CJ14" i="11"/>
  <c r="CI14" i="11"/>
  <c r="CJ13" i="11"/>
  <c r="CI13" i="11"/>
  <c r="CJ12" i="11"/>
  <c r="CI12" i="11"/>
  <c r="CJ11" i="11"/>
  <c r="CI11" i="11"/>
  <c r="CJ10" i="11"/>
  <c r="CI10" i="11"/>
  <c r="CJ9" i="11"/>
  <c r="CI9" i="11"/>
  <c r="CJ8" i="11"/>
  <c r="CI8" i="11"/>
  <c r="CJ7" i="11"/>
  <c r="CI7" i="11"/>
  <c r="CJ6" i="11"/>
  <c r="CI6" i="11"/>
  <c r="CJ5" i="11"/>
  <c r="CI5" i="11"/>
  <c r="CJ4" i="11"/>
  <c r="CI4" i="11"/>
  <c r="CJ3" i="11"/>
  <c r="CI3" i="11"/>
  <c r="CH60" i="11"/>
  <c r="CG60" i="11"/>
  <c r="CH59" i="11"/>
  <c r="CG59" i="11"/>
  <c r="CH58" i="11"/>
  <c r="CG58" i="11"/>
  <c r="CH57" i="11"/>
  <c r="CG57" i="11"/>
  <c r="CH56" i="11"/>
  <c r="CG56" i="11"/>
  <c r="CH55" i="11"/>
  <c r="CG55" i="11"/>
  <c r="CH54" i="11"/>
  <c r="CG54" i="11"/>
  <c r="CH53" i="11"/>
  <c r="CG53" i="11"/>
  <c r="CH52" i="11"/>
  <c r="CG52" i="11"/>
  <c r="CH51" i="11"/>
  <c r="CG51" i="11"/>
  <c r="CH50" i="11"/>
  <c r="CG50" i="11"/>
  <c r="CH49" i="11"/>
  <c r="CG49" i="11"/>
  <c r="CH48" i="11"/>
  <c r="CG48" i="11"/>
  <c r="CH47" i="11"/>
  <c r="CG47" i="11"/>
  <c r="CH46" i="11"/>
  <c r="CG46" i="11"/>
  <c r="CH45" i="11"/>
  <c r="CG45" i="11"/>
  <c r="CH44" i="11"/>
  <c r="CG44" i="11"/>
  <c r="CH43" i="11"/>
  <c r="CG43" i="11"/>
  <c r="CH42" i="11"/>
  <c r="CG42" i="11"/>
  <c r="CH41" i="11"/>
  <c r="CG41" i="11"/>
  <c r="CH40" i="11"/>
  <c r="CG40" i="11"/>
  <c r="CH39" i="11"/>
  <c r="CG39" i="11"/>
  <c r="CH38" i="11"/>
  <c r="CG38" i="11"/>
  <c r="CH37" i="11"/>
  <c r="CG37" i="11"/>
  <c r="CH36" i="11"/>
  <c r="CG36" i="11"/>
  <c r="CH35" i="11"/>
  <c r="CG35" i="11"/>
  <c r="CH34" i="11"/>
  <c r="CG34" i="11"/>
  <c r="CH33" i="11"/>
  <c r="CG33" i="11"/>
  <c r="CH32" i="11"/>
  <c r="CG32" i="11"/>
  <c r="CH31" i="11"/>
  <c r="CG31" i="11"/>
  <c r="CH30" i="11"/>
  <c r="CG30" i="11"/>
  <c r="CH29" i="11"/>
  <c r="CG29" i="11"/>
  <c r="CH28" i="11"/>
  <c r="CG28" i="11"/>
  <c r="CH27" i="11"/>
  <c r="CG27" i="11"/>
  <c r="CH26" i="11"/>
  <c r="CG26" i="11"/>
  <c r="CH25" i="11"/>
  <c r="CG25" i="11"/>
  <c r="CH24" i="11"/>
  <c r="CG24" i="11"/>
  <c r="CH23" i="11"/>
  <c r="CG23" i="11"/>
  <c r="CH22" i="11"/>
  <c r="CG22" i="11"/>
  <c r="CH21" i="11"/>
  <c r="CG21" i="11"/>
  <c r="CH20" i="11"/>
  <c r="CG20" i="11"/>
  <c r="CH19" i="11"/>
  <c r="CG19" i="11"/>
  <c r="CH18" i="11"/>
  <c r="CG18" i="11"/>
  <c r="CH17" i="11"/>
  <c r="CG17" i="11"/>
  <c r="CH16" i="11"/>
  <c r="CG16" i="11"/>
  <c r="CH15" i="11"/>
  <c r="CG15" i="11"/>
  <c r="CH14" i="11"/>
  <c r="CG14" i="11"/>
  <c r="CH13" i="11"/>
  <c r="CG13" i="11"/>
  <c r="CH12" i="11"/>
  <c r="CG12" i="11"/>
  <c r="CH11" i="11"/>
  <c r="CG11" i="11"/>
  <c r="CH10" i="11"/>
  <c r="CG10" i="11"/>
  <c r="CH9" i="11"/>
  <c r="CG9" i="11"/>
  <c r="CH8" i="11"/>
  <c r="CG8" i="11"/>
  <c r="CH7" i="11"/>
  <c r="CG7" i="11"/>
  <c r="CH6" i="11"/>
  <c r="CG6" i="11"/>
  <c r="CH5" i="11"/>
  <c r="CG5" i="11"/>
  <c r="CH4" i="11"/>
  <c r="CG4" i="11"/>
  <c r="CH3" i="11"/>
  <c r="CG3" i="11"/>
  <c r="CF60" i="11"/>
  <c r="CE60" i="11"/>
  <c r="CF59" i="11"/>
  <c r="CE59" i="11"/>
  <c r="CF58" i="11"/>
  <c r="CE58" i="11"/>
  <c r="CF57" i="11"/>
  <c r="CE57" i="11"/>
  <c r="CF56" i="11"/>
  <c r="CE56" i="11"/>
  <c r="CF55" i="11"/>
  <c r="CE55" i="11"/>
  <c r="CF54" i="11"/>
  <c r="CE54" i="11"/>
  <c r="CF53" i="11"/>
  <c r="CE53" i="11"/>
  <c r="CF52" i="11"/>
  <c r="CE52" i="11"/>
  <c r="CF51" i="11"/>
  <c r="CE51" i="11"/>
  <c r="CF50" i="11"/>
  <c r="CE50" i="11"/>
  <c r="CF49" i="11"/>
  <c r="CE49" i="11"/>
  <c r="CF48" i="11"/>
  <c r="CE48" i="11"/>
  <c r="CF47" i="11"/>
  <c r="CE47" i="11"/>
  <c r="CF46" i="11"/>
  <c r="CE46" i="11"/>
  <c r="CF45" i="11"/>
  <c r="CE45" i="11"/>
  <c r="CF44" i="11"/>
  <c r="CE44" i="11"/>
  <c r="CF43" i="11"/>
  <c r="CE43" i="11"/>
  <c r="CF42" i="11"/>
  <c r="CE42" i="11"/>
  <c r="CF41" i="11"/>
  <c r="CE41" i="11"/>
  <c r="CF40" i="11"/>
  <c r="CE40" i="11"/>
  <c r="CF39" i="11"/>
  <c r="CE39" i="11"/>
  <c r="CF38" i="11"/>
  <c r="CE38" i="11"/>
  <c r="CF37" i="11"/>
  <c r="CE37" i="11"/>
  <c r="CF36" i="11"/>
  <c r="CE36" i="11"/>
  <c r="CF35" i="11"/>
  <c r="CE35" i="11"/>
  <c r="CF34" i="11"/>
  <c r="CE34" i="11"/>
  <c r="CF33" i="11"/>
  <c r="CE33" i="11"/>
  <c r="CF32" i="11"/>
  <c r="CE32" i="11"/>
  <c r="CF31" i="11"/>
  <c r="CE31" i="11"/>
  <c r="CF30" i="11"/>
  <c r="CE30" i="11"/>
  <c r="CF29" i="11"/>
  <c r="CE29" i="11"/>
  <c r="CF28" i="11"/>
  <c r="CE28" i="11"/>
  <c r="CF27" i="11"/>
  <c r="CE27" i="11"/>
  <c r="CF26" i="11"/>
  <c r="CE26" i="11"/>
  <c r="CF25" i="11"/>
  <c r="CE25" i="11"/>
  <c r="CF24" i="11"/>
  <c r="CE24" i="11"/>
  <c r="CF23" i="11"/>
  <c r="CE23" i="11"/>
  <c r="CF22" i="11"/>
  <c r="CE22" i="11"/>
  <c r="CF21" i="11"/>
  <c r="CE21" i="11"/>
  <c r="CF20" i="11"/>
  <c r="CE20" i="11"/>
  <c r="CF19" i="11"/>
  <c r="CE19" i="11"/>
  <c r="CF18" i="11"/>
  <c r="CE18" i="11"/>
  <c r="CF17" i="11"/>
  <c r="CE17" i="11"/>
  <c r="CF16" i="11"/>
  <c r="CE16" i="11"/>
  <c r="CF15" i="11"/>
  <c r="CE15" i="11"/>
  <c r="CF14" i="11"/>
  <c r="CE14" i="11"/>
  <c r="CF13" i="11"/>
  <c r="CE13" i="11"/>
  <c r="CF12" i="11"/>
  <c r="CE12" i="11"/>
  <c r="CF11" i="11"/>
  <c r="CE11" i="11"/>
  <c r="CF10" i="11"/>
  <c r="CE10" i="11"/>
  <c r="CF9" i="11"/>
  <c r="CE9" i="11"/>
  <c r="CF8" i="11"/>
  <c r="CE8" i="11"/>
  <c r="CF7" i="11"/>
  <c r="CE7" i="11"/>
  <c r="CF6" i="11"/>
  <c r="CE6" i="11"/>
  <c r="CF5" i="11"/>
  <c r="CE5" i="11"/>
  <c r="CF4" i="11"/>
  <c r="CE4" i="11"/>
  <c r="CF3" i="11"/>
  <c r="CE3" i="11"/>
  <c r="CD60" i="11"/>
  <c r="CD59" i="11"/>
  <c r="CD58" i="11"/>
  <c r="CD57" i="11"/>
  <c r="CD56" i="11"/>
  <c r="CD55" i="11"/>
  <c r="CD54" i="11"/>
  <c r="CD53" i="11"/>
  <c r="CD52" i="11"/>
  <c r="CD51" i="11"/>
  <c r="CD50" i="11"/>
  <c r="CD49" i="11"/>
  <c r="CD48" i="11"/>
  <c r="CD47" i="11"/>
  <c r="CD46" i="11"/>
  <c r="CD45" i="11"/>
  <c r="CD44" i="11"/>
  <c r="CD43" i="11"/>
  <c r="CD42" i="11"/>
  <c r="CD41" i="11"/>
  <c r="CD40" i="11"/>
  <c r="CD39" i="11"/>
  <c r="CD38" i="11"/>
  <c r="CD37" i="11"/>
  <c r="CD36" i="11"/>
  <c r="CD35" i="11"/>
  <c r="CD34" i="11"/>
  <c r="CD33" i="11"/>
  <c r="CD32" i="11"/>
  <c r="CD31" i="11"/>
  <c r="CD30" i="11"/>
  <c r="CD29" i="11"/>
  <c r="CD28" i="11"/>
  <c r="CD27" i="11"/>
  <c r="CD26" i="11"/>
  <c r="CD25" i="11"/>
  <c r="CD24" i="11"/>
  <c r="CD23" i="11"/>
  <c r="CD22" i="11"/>
  <c r="CD21" i="11"/>
  <c r="CD20" i="11"/>
  <c r="CD19" i="11"/>
  <c r="CD18" i="11"/>
  <c r="CD17" i="11"/>
  <c r="CD16" i="11"/>
  <c r="CD15" i="11"/>
  <c r="CD14" i="11"/>
  <c r="CD13" i="11"/>
  <c r="CD12" i="11"/>
  <c r="CD11" i="11"/>
  <c r="CD10" i="11"/>
  <c r="CD9" i="11"/>
  <c r="CD8" i="11"/>
  <c r="CD7" i="11"/>
  <c r="CD6" i="11"/>
  <c r="CD5" i="11"/>
  <c r="CD4" i="11"/>
  <c r="CD3" i="11"/>
  <c r="CP55" i="27"/>
  <c r="CP54" i="27"/>
  <c r="CP53" i="27"/>
  <c r="CP52" i="27"/>
  <c r="CP51" i="27"/>
  <c r="CP50" i="27"/>
  <c r="CP49" i="27"/>
  <c r="CP48" i="27"/>
  <c r="CP47" i="27"/>
  <c r="CP46" i="27"/>
  <c r="CP45" i="27"/>
  <c r="CP44" i="27"/>
  <c r="CP43" i="27"/>
  <c r="CP42" i="27"/>
  <c r="CP41" i="27"/>
  <c r="CP40" i="27"/>
  <c r="CP39" i="27"/>
  <c r="CP38" i="27"/>
  <c r="CP37" i="27"/>
  <c r="CP36" i="27"/>
  <c r="CP35" i="27"/>
  <c r="CP34" i="27"/>
  <c r="CP33" i="27"/>
  <c r="CP32" i="27"/>
  <c r="CP31" i="27"/>
  <c r="CP30" i="27"/>
  <c r="CP29" i="27"/>
  <c r="CP28" i="27"/>
  <c r="CP27" i="27"/>
  <c r="CP26" i="27"/>
  <c r="CP25" i="27"/>
  <c r="CP24" i="27"/>
  <c r="CP23" i="27"/>
  <c r="CP22" i="27"/>
  <c r="CP21" i="27"/>
  <c r="CP20" i="27"/>
  <c r="CP19" i="27"/>
  <c r="CP18" i="27"/>
  <c r="CP17" i="27"/>
  <c r="CP16" i="27"/>
  <c r="CP15" i="27"/>
  <c r="CP14" i="27"/>
  <c r="CP13" i="27"/>
  <c r="CP12" i="27"/>
  <c r="CP11" i="27"/>
  <c r="CP10" i="27"/>
  <c r="CP9" i="27"/>
  <c r="CP8" i="27"/>
  <c r="CP7" i="27"/>
  <c r="CP6" i="27"/>
  <c r="CP5" i="27"/>
  <c r="CP4" i="27"/>
  <c r="CP3" i="27"/>
  <c r="CO55" i="27"/>
  <c r="CN55" i="27"/>
  <c r="CO54" i="27"/>
  <c r="CN54" i="27"/>
  <c r="CO53" i="27"/>
  <c r="CN53" i="27"/>
  <c r="CO52" i="27"/>
  <c r="CN52" i="27"/>
  <c r="CO51" i="27"/>
  <c r="CN51" i="27"/>
  <c r="CO50" i="27"/>
  <c r="CN50" i="27"/>
  <c r="CO49" i="27"/>
  <c r="CN49" i="27"/>
  <c r="CO48" i="27"/>
  <c r="CN48" i="27"/>
  <c r="CO47" i="27"/>
  <c r="CN47" i="27"/>
  <c r="CO46" i="27"/>
  <c r="CN46" i="27"/>
  <c r="CO45" i="27"/>
  <c r="CN45" i="27"/>
  <c r="CO44" i="27"/>
  <c r="CN44" i="27"/>
  <c r="CO43" i="27"/>
  <c r="CN43" i="27"/>
  <c r="CO42" i="27"/>
  <c r="CN42" i="27"/>
  <c r="CO41" i="27"/>
  <c r="CN41" i="27"/>
  <c r="CO40" i="27"/>
  <c r="CN40" i="27"/>
  <c r="CO39" i="27"/>
  <c r="CN39" i="27"/>
  <c r="CO38" i="27"/>
  <c r="CN38" i="27"/>
  <c r="CO37" i="27"/>
  <c r="CN37" i="27"/>
  <c r="CO36" i="27"/>
  <c r="CN36" i="27"/>
  <c r="CO35" i="27"/>
  <c r="CN35" i="27"/>
  <c r="CO34" i="27"/>
  <c r="CN34" i="27"/>
  <c r="CO33" i="27"/>
  <c r="CN33" i="27"/>
  <c r="CO32" i="27"/>
  <c r="CN32" i="27"/>
  <c r="CO31" i="27"/>
  <c r="CN31" i="27"/>
  <c r="CO30" i="27"/>
  <c r="CN30" i="27"/>
  <c r="CO29" i="27"/>
  <c r="CN29" i="27"/>
  <c r="CO28" i="27"/>
  <c r="CN28" i="27"/>
  <c r="CO27" i="27"/>
  <c r="CN27" i="27"/>
  <c r="CO26" i="27"/>
  <c r="CN26" i="27"/>
  <c r="CO25" i="27"/>
  <c r="CN25" i="27"/>
  <c r="CO24" i="27"/>
  <c r="CN24" i="27"/>
  <c r="CO23" i="27"/>
  <c r="CN23" i="27"/>
  <c r="CO22" i="27"/>
  <c r="CN22" i="27"/>
  <c r="CO21" i="27"/>
  <c r="CN21" i="27"/>
  <c r="CO20" i="27"/>
  <c r="CN20" i="27"/>
  <c r="CO19" i="27"/>
  <c r="CN19" i="27"/>
  <c r="CO18" i="27"/>
  <c r="CN18" i="27"/>
  <c r="CO17" i="27"/>
  <c r="CN17" i="27"/>
  <c r="CO16" i="27"/>
  <c r="CN16" i="27"/>
  <c r="CO15" i="27"/>
  <c r="CN15" i="27"/>
  <c r="CO14" i="27"/>
  <c r="CN14" i="27"/>
  <c r="CO13" i="27"/>
  <c r="CN13" i="27"/>
  <c r="CO12" i="27"/>
  <c r="CN12" i="27"/>
  <c r="CO11" i="27"/>
  <c r="CN11" i="27"/>
  <c r="CO10" i="27"/>
  <c r="CN10" i="27"/>
  <c r="CO9" i="27"/>
  <c r="CN9" i="27"/>
  <c r="CO8" i="27"/>
  <c r="CN8" i="27"/>
  <c r="CO7" i="27"/>
  <c r="CN7" i="27"/>
  <c r="CO6" i="27"/>
  <c r="CN6" i="27"/>
  <c r="CO5" i="27"/>
  <c r="CN5" i="27"/>
  <c r="CO4" i="27"/>
  <c r="CN4" i="27"/>
  <c r="CO3" i="27"/>
  <c r="CN3" i="27"/>
  <c r="CM60" i="27"/>
  <c r="CM59" i="27"/>
  <c r="CM58" i="27"/>
  <c r="CM57" i="27"/>
  <c r="CM56" i="27"/>
  <c r="CM55" i="27"/>
  <c r="CM54" i="27"/>
  <c r="CM53" i="27"/>
  <c r="CM52" i="27"/>
  <c r="CM51" i="27"/>
  <c r="CM50" i="27"/>
  <c r="CM49" i="27"/>
  <c r="CM48" i="27"/>
  <c r="CM47" i="27"/>
  <c r="CM46" i="27"/>
  <c r="CM45" i="27"/>
  <c r="CM44" i="27"/>
  <c r="CM43" i="27"/>
  <c r="CM42" i="27"/>
  <c r="CM41" i="27"/>
  <c r="CM40" i="27"/>
  <c r="CM39" i="27"/>
  <c r="CM38" i="27"/>
  <c r="CM37" i="27"/>
  <c r="CM36" i="27"/>
  <c r="CM35" i="27"/>
  <c r="CM34" i="27"/>
  <c r="CM33" i="27"/>
  <c r="CM32" i="27"/>
  <c r="CM31" i="27"/>
  <c r="CM30" i="27"/>
  <c r="CM29" i="27"/>
  <c r="CM28" i="27"/>
  <c r="CM27" i="27"/>
  <c r="CM26" i="27"/>
  <c r="CM25" i="27"/>
  <c r="CM24" i="27"/>
  <c r="CM23" i="27"/>
  <c r="CM22" i="27"/>
  <c r="CM21" i="27"/>
  <c r="CM20" i="27"/>
  <c r="CM19" i="27"/>
  <c r="CM18" i="27"/>
  <c r="CM17" i="27"/>
  <c r="CM16" i="27"/>
  <c r="CM15" i="27"/>
  <c r="CM14" i="27"/>
  <c r="CM13" i="27"/>
  <c r="CM12" i="27"/>
  <c r="CM11" i="27"/>
  <c r="CM10" i="27"/>
  <c r="CM9" i="27"/>
  <c r="CM8" i="27"/>
  <c r="CM7" i="27"/>
  <c r="CM6" i="27"/>
  <c r="CM5" i="27"/>
  <c r="CM4" i="27"/>
  <c r="CM3" i="27"/>
  <c r="CL60" i="27"/>
  <c r="CL59" i="27"/>
  <c r="CL58" i="27"/>
  <c r="CL57" i="27"/>
  <c r="CL56" i="27"/>
  <c r="CL55" i="27"/>
  <c r="CL54" i="27"/>
  <c r="CL53" i="27"/>
  <c r="CL52" i="27"/>
  <c r="CL51" i="27"/>
  <c r="CL50" i="27"/>
  <c r="CL49" i="27"/>
  <c r="CL48" i="27"/>
  <c r="CL47" i="27"/>
  <c r="CL46" i="27"/>
  <c r="CL45" i="27"/>
  <c r="CL44" i="27"/>
  <c r="CL43" i="27"/>
  <c r="CL42" i="27"/>
  <c r="CL41" i="27"/>
  <c r="CL40" i="27"/>
  <c r="CL39" i="27"/>
  <c r="CL38" i="27"/>
  <c r="CL37" i="27"/>
  <c r="CL36" i="27"/>
  <c r="CL35" i="27"/>
  <c r="CL34" i="27"/>
  <c r="CL33" i="27"/>
  <c r="CL32" i="27"/>
  <c r="CL31" i="27"/>
  <c r="CL30" i="27"/>
  <c r="CL29" i="27"/>
  <c r="CL28" i="27"/>
  <c r="CL27" i="27"/>
  <c r="CL26" i="27"/>
  <c r="CL25" i="27"/>
  <c r="CL24" i="27"/>
  <c r="CL23" i="27"/>
  <c r="CL22" i="27"/>
  <c r="CL21" i="27"/>
  <c r="CL20" i="27"/>
  <c r="CL19" i="27"/>
  <c r="CL18" i="27"/>
  <c r="CL17" i="27"/>
  <c r="CL16" i="27"/>
  <c r="CL15" i="27"/>
  <c r="CL14" i="27"/>
  <c r="CL13" i="27"/>
  <c r="CL12" i="27"/>
  <c r="CL11" i="27"/>
  <c r="CL10" i="27"/>
  <c r="CL9" i="27"/>
  <c r="CL8" i="27"/>
  <c r="CL7" i="27"/>
  <c r="CL6" i="27"/>
  <c r="CL5" i="27"/>
  <c r="CL4" i="27"/>
  <c r="CL3" i="27"/>
  <c r="CK60" i="27"/>
  <c r="CK59" i="27"/>
  <c r="CK58" i="27"/>
  <c r="CK57" i="27"/>
  <c r="CK56" i="27"/>
  <c r="CK55" i="27"/>
  <c r="CK54" i="27"/>
  <c r="CK53" i="27"/>
  <c r="CK52" i="27"/>
  <c r="CK51" i="27"/>
  <c r="CK50" i="27"/>
  <c r="CK49" i="27"/>
  <c r="CK48" i="27"/>
  <c r="CK47" i="27"/>
  <c r="CK46" i="27"/>
  <c r="CK45" i="27"/>
  <c r="CK44" i="27"/>
  <c r="CK43" i="27"/>
  <c r="CK42" i="27"/>
  <c r="CK41" i="27"/>
  <c r="CK40" i="27"/>
  <c r="CK39" i="27"/>
  <c r="CK38" i="27"/>
  <c r="CK37" i="27"/>
  <c r="CK36" i="27"/>
  <c r="CK35" i="27"/>
  <c r="CK34" i="27"/>
  <c r="CK33" i="27"/>
  <c r="CK32" i="27"/>
  <c r="CK31" i="27"/>
  <c r="CK30" i="27"/>
  <c r="CK29" i="27"/>
  <c r="CK28" i="27"/>
  <c r="CK27" i="27"/>
  <c r="CK26" i="27"/>
  <c r="CK25" i="27"/>
  <c r="CK24" i="27"/>
  <c r="CK23" i="27"/>
  <c r="CK22" i="27"/>
  <c r="CK21" i="27"/>
  <c r="CK20" i="27"/>
  <c r="CK19" i="27"/>
  <c r="CK18" i="27"/>
  <c r="CK17" i="27"/>
  <c r="CK16" i="27"/>
  <c r="CK15" i="27"/>
  <c r="CK14" i="27"/>
  <c r="CK13" i="27"/>
  <c r="CK12" i="27"/>
  <c r="CK11" i="27"/>
  <c r="CK10" i="27"/>
  <c r="CK9" i="27"/>
  <c r="CK8" i="27"/>
  <c r="CK7" i="27"/>
  <c r="CK6" i="27"/>
  <c r="CK5" i="27"/>
  <c r="CK4" i="27"/>
  <c r="CK3" i="27"/>
  <c r="CJ55" i="27"/>
  <c r="CJ54" i="27"/>
  <c r="CJ53" i="27"/>
  <c r="CJ52" i="27"/>
  <c r="CJ51" i="27"/>
  <c r="CJ50" i="27"/>
  <c r="CJ49" i="27"/>
  <c r="CJ48" i="27"/>
  <c r="CJ47" i="27"/>
  <c r="CJ46" i="27"/>
  <c r="CJ45" i="27"/>
  <c r="CJ44" i="27"/>
  <c r="CJ43" i="27"/>
  <c r="CJ42" i="27"/>
  <c r="CJ41" i="27"/>
  <c r="CJ40" i="27"/>
  <c r="CJ39" i="27"/>
  <c r="CJ38" i="27"/>
  <c r="CJ37" i="27"/>
  <c r="CJ36" i="27"/>
  <c r="CJ35" i="27"/>
  <c r="CJ34" i="27"/>
  <c r="CJ33" i="27"/>
  <c r="CJ32" i="27"/>
  <c r="CJ31" i="27"/>
  <c r="CJ30" i="27"/>
  <c r="CJ29" i="27"/>
  <c r="CJ28" i="27"/>
  <c r="CJ27" i="27"/>
  <c r="CJ26" i="27"/>
  <c r="CJ25" i="27"/>
  <c r="CJ24" i="27"/>
  <c r="CJ23" i="27"/>
  <c r="CJ22" i="27"/>
  <c r="CJ21" i="27"/>
  <c r="CJ20" i="27"/>
  <c r="CJ19" i="27"/>
  <c r="CJ18" i="27"/>
  <c r="CJ17" i="27"/>
  <c r="CJ16" i="27"/>
  <c r="CJ15" i="27"/>
  <c r="CJ14" i="27"/>
  <c r="CJ13" i="27"/>
  <c r="CJ12" i="27"/>
  <c r="CJ11" i="27"/>
  <c r="CJ10" i="27"/>
  <c r="CJ9" i="27"/>
  <c r="CJ8" i="27"/>
  <c r="CJ7" i="27"/>
  <c r="CJ6" i="27"/>
  <c r="CJ5" i="27"/>
  <c r="CJ4" i="27"/>
  <c r="CJ3" i="27"/>
  <c r="CI60" i="27"/>
  <c r="CI59" i="27"/>
  <c r="CI58" i="27"/>
  <c r="CI57" i="27"/>
  <c r="CI56" i="27"/>
  <c r="CI55" i="27"/>
  <c r="CI54" i="27"/>
  <c r="CI53" i="27"/>
  <c r="CI52" i="27"/>
  <c r="CI51" i="27"/>
  <c r="CI50" i="27"/>
  <c r="CI49" i="27"/>
  <c r="CI48" i="27"/>
  <c r="CI47" i="27"/>
  <c r="CI46" i="27"/>
  <c r="CI45" i="27"/>
  <c r="CI44" i="27"/>
  <c r="CI43" i="27"/>
  <c r="CI42" i="27"/>
  <c r="CI41" i="27"/>
  <c r="CI40" i="27"/>
  <c r="CI39" i="27"/>
  <c r="CI38" i="27"/>
  <c r="CI37" i="27"/>
  <c r="CI36" i="27"/>
  <c r="CI35" i="27"/>
  <c r="CI34" i="27"/>
  <c r="CI33" i="27"/>
  <c r="CI32" i="27"/>
  <c r="CI31" i="27"/>
  <c r="CI30" i="27"/>
  <c r="CI29" i="27"/>
  <c r="CI28" i="27"/>
  <c r="CI27" i="27"/>
  <c r="CI26" i="27"/>
  <c r="CI25" i="27"/>
  <c r="CI24" i="27"/>
  <c r="CI23" i="27"/>
  <c r="CI22" i="27"/>
  <c r="CI21" i="27"/>
  <c r="CI20" i="27"/>
  <c r="CI19" i="27"/>
  <c r="CI18" i="27"/>
  <c r="CI17" i="27"/>
  <c r="CI16" i="27"/>
  <c r="CI15" i="27"/>
  <c r="CI14" i="27"/>
  <c r="CI13" i="27"/>
  <c r="CI12" i="27"/>
  <c r="CI11" i="27"/>
  <c r="CI10" i="27"/>
  <c r="CI9" i="27"/>
  <c r="CI8" i="27"/>
  <c r="CI7" i="27"/>
  <c r="CI6" i="27"/>
  <c r="CI5" i="27"/>
  <c r="CI4" i="27"/>
  <c r="CI3" i="27"/>
  <c r="CH60" i="27"/>
  <c r="CG60" i="27"/>
  <c r="CH59" i="27"/>
  <c r="CG59" i="27"/>
  <c r="CH58" i="27"/>
  <c r="CG58" i="27"/>
  <c r="CH57" i="27"/>
  <c r="CG57" i="27"/>
  <c r="CH56" i="27"/>
  <c r="CG56" i="27"/>
  <c r="CH55" i="27"/>
  <c r="CG55" i="27"/>
  <c r="CH54" i="27"/>
  <c r="CG54" i="27"/>
  <c r="CH53" i="27"/>
  <c r="CG53" i="27"/>
  <c r="CH52" i="27"/>
  <c r="CG52" i="27"/>
  <c r="CH51" i="27"/>
  <c r="CG51" i="27"/>
  <c r="CH50" i="27"/>
  <c r="CG50" i="27"/>
  <c r="CH49" i="27"/>
  <c r="CG49" i="27"/>
  <c r="CH48" i="27"/>
  <c r="CG48" i="27"/>
  <c r="CH47" i="27"/>
  <c r="CG47" i="27"/>
  <c r="CH46" i="27"/>
  <c r="CG46" i="27"/>
  <c r="CH45" i="27"/>
  <c r="CG45" i="27"/>
  <c r="CH44" i="27"/>
  <c r="CG44" i="27"/>
  <c r="CH43" i="27"/>
  <c r="CG43" i="27"/>
  <c r="CH42" i="27"/>
  <c r="CG42" i="27"/>
  <c r="CH41" i="27"/>
  <c r="CG41" i="27"/>
  <c r="CH40" i="27"/>
  <c r="CG40" i="27"/>
  <c r="CH39" i="27"/>
  <c r="CG39" i="27"/>
  <c r="CH38" i="27"/>
  <c r="CG38" i="27"/>
  <c r="CH37" i="27"/>
  <c r="CG37" i="27"/>
  <c r="CH36" i="27"/>
  <c r="CG36" i="27"/>
  <c r="CH35" i="27"/>
  <c r="CG35" i="27"/>
  <c r="CH34" i="27"/>
  <c r="CG34" i="27"/>
  <c r="CH33" i="27"/>
  <c r="CG33" i="27"/>
  <c r="CH32" i="27"/>
  <c r="CG32" i="27"/>
  <c r="CH31" i="27"/>
  <c r="CG31" i="27"/>
  <c r="CH30" i="27"/>
  <c r="CG30" i="27"/>
  <c r="CH29" i="27"/>
  <c r="CG29" i="27"/>
  <c r="CH28" i="27"/>
  <c r="CG28" i="27"/>
  <c r="CH27" i="27"/>
  <c r="CG27" i="27"/>
  <c r="CH26" i="27"/>
  <c r="CG26" i="27"/>
  <c r="CH25" i="27"/>
  <c r="CG25" i="27"/>
  <c r="CH24" i="27"/>
  <c r="CG24" i="27"/>
  <c r="CH23" i="27"/>
  <c r="CG23" i="27"/>
  <c r="CH22" i="27"/>
  <c r="CG22" i="27"/>
  <c r="CH21" i="27"/>
  <c r="CG21" i="27"/>
  <c r="CH20" i="27"/>
  <c r="CG20" i="27"/>
  <c r="CH19" i="27"/>
  <c r="CG19" i="27"/>
  <c r="CH18" i="27"/>
  <c r="CG18" i="27"/>
  <c r="CH17" i="27"/>
  <c r="CG17" i="27"/>
  <c r="CH16" i="27"/>
  <c r="CG16" i="27"/>
  <c r="CH15" i="27"/>
  <c r="CG15" i="27"/>
  <c r="CH14" i="27"/>
  <c r="CG14" i="27"/>
  <c r="CH13" i="27"/>
  <c r="CG13" i="27"/>
  <c r="CH12" i="27"/>
  <c r="CG12" i="27"/>
  <c r="CH11" i="27"/>
  <c r="CG11" i="27"/>
  <c r="CH10" i="27"/>
  <c r="CG10" i="27"/>
  <c r="CH9" i="27"/>
  <c r="CG9" i="27"/>
  <c r="CH8" i="27"/>
  <c r="CG8" i="27"/>
  <c r="CH7" i="27"/>
  <c r="CG7" i="27"/>
  <c r="CH6" i="27"/>
  <c r="CG6" i="27"/>
  <c r="CH5" i="27"/>
  <c r="CG5" i="27"/>
  <c r="CH4" i="27"/>
  <c r="CG4" i="27"/>
  <c r="CH3" i="27"/>
  <c r="CG3" i="27"/>
  <c r="CF60" i="27"/>
  <c r="CE60" i="27"/>
  <c r="CD60" i="27"/>
  <c r="CF59" i="27"/>
  <c r="CE59" i="27"/>
  <c r="CD59" i="27"/>
  <c r="CF58" i="27"/>
  <c r="CE58" i="27"/>
  <c r="CD58" i="27"/>
  <c r="CF57" i="27"/>
  <c r="CE57" i="27"/>
  <c r="CD57" i="27"/>
  <c r="CF56" i="27"/>
  <c r="CE56" i="27"/>
  <c r="CD56" i="27"/>
  <c r="CF55" i="27"/>
  <c r="CE55" i="27"/>
  <c r="CD55" i="27"/>
  <c r="CF54" i="27"/>
  <c r="CE54" i="27"/>
  <c r="CD54" i="27"/>
  <c r="CF53" i="27"/>
  <c r="CE53" i="27"/>
  <c r="CD53" i="27"/>
  <c r="CF52" i="27"/>
  <c r="CE52" i="27"/>
  <c r="CD52" i="27"/>
  <c r="CF51" i="27"/>
  <c r="CE51" i="27"/>
  <c r="CD51" i="27"/>
  <c r="CF50" i="27"/>
  <c r="CE50" i="27"/>
  <c r="CD50" i="27"/>
  <c r="CF49" i="27"/>
  <c r="CE49" i="27"/>
  <c r="CD49" i="27"/>
  <c r="CF48" i="27"/>
  <c r="CE48" i="27"/>
  <c r="CD48" i="27"/>
  <c r="CF47" i="27"/>
  <c r="CE47" i="27"/>
  <c r="CD47" i="27"/>
  <c r="CF46" i="27"/>
  <c r="CE46" i="27"/>
  <c r="CD46" i="27"/>
  <c r="CF45" i="27"/>
  <c r="CE45" i="27"/>
  <c r="CD45" i="27"/>
  <c r="CF44" i="27"/>
  <c r="CE44" i="27"/>
  <c r="CD44" i="27"/>
  <c r="CF43" i="27"/>
  <c r="CE43" i="27"/>
  <c r="CD43" i="27"/>
  <c r="CF42" i="27"/>
  <c r="CE42" i="27"/>
  <c r="CD42" i="27"/>
  <c r="CF41" i="27"/>
  <c r="CE41" i="27"/>
  <c r="CD41" i="27"/>
  <c r="CF40" i="27"/>
  <c r="CE40" i="27"/>
  <c r="CD40" i="27"/>
  <c r="CF39" i="27"/>
  <c r="CE39" i="27"/>
  <c r="CD39" i="27"/>
  <c r="CF38" i="27"/>
  <c r="CE38" i="27"/>
  <c r="CD38" i="27"/>
  <c r="CF37" i="27"/>
  <c r="CE37" i="27"/>
  <c r="CD37" i="27"/>
  <c r="CF36" i="27"/>
  <c r="CE36" i="27"/>
  <c r="CD36" i="27"/>
  <c r="CF35" i="27"/>
  <c r="CE35" i="27"/>
  <c r="CD35" i="27"/>
  <c r="CF34" i="27"/>
  <c r="CE34" i="27"/>
  <c r="CD34" i="27"/>
  <c r="CF33" i="27"/>
  <c r="CE33" i="27"/>
  <c r="CD33" i="27"/>
  <c r="CF32" i="27"/>
  <c r="CE32" i="27"/>
  <c r="CD32" i="27"/>
  <c r="CF31" i="27"/>
  <c r="CE31" i="27"/>
  <c r="CD31" i="27"/>
  <c r="CF30" i="27"/>
  <c r="CE30" i="27"/>
  <c r="CD30" i="27"/>
  <c r="CF29" i="27"/>
  <c r="CE29" i="27"/>
  <c r="CD29" i="27"/>
  <c r="CF28" i="27"/>
  <c r="CE28" i="27"/>
  <c r="CD28" i="27"/>
  <c r="CF27" i="27"/>
  <c r="CE27" i="27"/>
  <c r="CD27" i="27"/>
  <c r="CF26" i="27"/>
  <c r="CE26" i="27"/>
  <c r="CD26" i="27"/>
  <c r="CF25" i="27"/>
  <c r="CE25" i="27"/>
  <c r="CD25" i="27"/>
  <c r="CF24" i="27"/>
  <c r="CE24" i="27"/>
  <c r="CD24" i="27"/>
  <c r="CF23" i="27"/>
  <c r="CE23" i="27"/>
  <c r="CD23" i="27"/>
  <c r="CF22" i="27"/>
  <c r="CE22" i="27"/>
  <c r="CD22" i="27"/>
  <c r="CF21" i="27"/>
  <c r="CE21" i="27"/>
  <c r="CD21" i="27"/>
  <c r="CF20" i="27"/>
  <c r="CE20" i="27"/>
  <c r="CD20" i="27"/>
  <c r="CF19" i="27"/>
  <c r="CE19" i="27"/>
  <c r="CD19" i="27"/>
  <c r="CF18" i="27"/>
  <c r="CE18" i="27"/>
  <c r="CD18" i="27"/>
  <c r="CF17" i="27"/>
  <c r="CE17" i="27"/>
  <c r="CD17" i="27"/>
  <c r="CF16" i="27"/>
  <c r="CE16" i="27"/>
  <c r="CD16" i="27"/>
  <c r="CF15" i="27"/>
  <c r="CE15" i="27"/>
  <c r="CD15" i="27"/>
  <c r="CF14" i="27"/>
  <c r="CE14" i="27"/>
  <c r="CD14" i="27"/>
  <c r="CF13" i="27"/>
  <c r="CE13" i="27"/>
  <c r="CD13" i="27"/>
  <c r="CF12" i="27"/>
  <c r="CE12" i="27"/>
  <c r="CD12" i="27"/>
  <c r="CF11" i="27"/>
  <c r="CE11" i="27"/>
  <c r="CD11" i="27"/>
  <c r="CF10" i="27"/>
  <c r="CE10" i="27"/>
  <c r="CD10" i="27"/>
  <c r="CF9" i="27"/>
  <c r="CE9" i="27"/>
  <c r="CD9" i="27"/>
  <c r="CF8" i="27"/>
  <c r="CE8" i="27"/>
  <c r="CD8" i="27"/>
  <c r="CF7" i="27"/>
  <c r="CE7" i="27"/>
  <c r="CD7" i="27"/>
  <c r="CF6" i="27"/>
  <c r="CE6" i="27"/>
  <c r="CD6" i="27"/>
  <c r="CF5" i="27"/>
  <c r="CE5" i="27"/>
  <c r="CD5" i="27"/>
  <c r="CF4" i="27"/>
  <c r="CE4" i="27"/>
  <c r="CD4" i="27"/>
  <c r="CF3" i="27"/>
  <c r="CE3" i="27"/>
  <c r="CD3" i="27"/>
  <c r="CB60" i="27"/>
  <c r="CB59" i="27"/>
  <c r="CB58" i="27"/>
  <c r="CB57" i="27"/>
  <c r="CB56" i="27"/>
  <c r="CB55" i="27"/>
  <c r="CB54" i="27"/>
  <c r="CB53" i="27"/>
  <c r="CB52" i="27"/>
  <c r="CB51" i="27"/>
  <c r="CB50" i="27"/>
  <c r="CB49" i="27"/>
  <c r="CB48" i="27"/>
  <c r="CB47" i="27"/>
  <c r="CB46" i="27"/>
  <c r="CB45" i="27"/>
  <c r="CB44" i="27"/>
  <c r="CB43" i="27"/>
  <c r="CB42" i="27"/>
  <c r="CB41" i="27"/>
  <c r="CB40" i="27"/>
  <c r="CB39" i="27"/>
  <c r="CB38" i="27"/>
  <c r="CB37" i="27"/>
  <c r="CB36" i="27"/>
  <c r="CB35" i="27"/>
  <c r="CB34" i="27"/>
  <c r="CB33" i="27"/>
  <c r="CB32" i="27"/>
  <c r="CB31" i="27"/>
  <c r="CB30" i="27"/>
  <c r="CB29" i="27"/>
  <c r="CB28" i="27"/>
  <c r="CB27" i="27"/>
  <c r="CB26" i="27"/>
  <c r="CB25" i="27"/>
  <c r="CB24" i="27"/>
  <c r="CB23" i="27"/>
  <c r="CB22" i="27"/>
  <c r="CB21" i="27"/>
  <c r="CB20" i="27"/>
  <c r="CB19" i="27"/>
  <c r="CB18" i="27"/>
  <c r="CB17" i="27"/>
  <c r="CB16" i="27"/>
  <c r="CB15" i="27"/>
  <c r="CB14" i="27"/>
  <c r="CB13" i="27"/>
  <c r="CB12" i="27"/>
  <c r="CB11" i="27"/>
  <c r="CB10" i="27"/>
  <c r="CB9" i="27"/>
  <c r="CB8" i="27"/>
  <c r="CB7" i="27"/>
  <c r="CB6" i="27"/>
  <c r="CB5" i="27"/>
  <c r="CB4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D61" i="27"/>
  <c r="CK51" i="34"/>
  <c r="CK50" i="34"/>
  <c r="CK49" i="34"/>
  <c r="CK48" i="34"/>
  <c r="CK47" i="34"/>
  <c r="CK46" i="34"/>
  <c r="CK45" i="34"/>
  <c r="CK44" i="34"/>
  <c r="CK43" i="34"/>
  <c r="CK42" i="34"/>
  <c r="CK41" i="34"/>
  <c r="CK40" i="34"/>
  <c r="CK39" i="34"/>
  <c r="CK38" i="34"/>
  <c r="CK37" i="34"/>
  <c r="CK36" i="34"/>
  <c r="CK35" i="34"/>
  <c r="CK34" i="34"/>
  <c r="CK33" i="34"/>
  <c r="CK32" i="34"/>
  <c r="CK31" i="34"/>
  <c r="CK30" i="34"/>
  <c r="CK29" i="34"/>
  <c r="CK28" i="34"/>
  <c r="CK27" i="34"/>
  <c r="CK26" i="34"/>
  <c r="CK25" i="34"/>
  <c r="CK24" i="34"/>
  <c r="CK23" i="34"/>
  <c r="CK22" i="34"/>
  <c r="CK21" i="34"/>
  <c r="CK20" i="34"/>
  <c r="CK19" i="34"/>
  <c r="CK18" i="34"/>
  <c r="CK17" i="34"/>
  <c r="CK16" i="34"/>
  <c r="CK15" i="34"/>
  <c r="CK14" i="34"/>
  <c r="CK13" i="34"/>
  <c r="CK12" i="34"/>
  <c r="CK11" i="34"/>
  <c r="CK10" i="34"/>
  <c r="CK9" i="34"/>
  <c r="CK8" i="34"/>
  <c r="CK7" i="34"/>
  <c r="CK6" i="34"/>
  <c r="CK5" i="34"/>
  <c r="CK4" i="34"/>
  <c r="CK3" i="34"/>
  <c r="CJ51" i="34"/>
  <c r="CJ50" i="34"/>
  <c r="CJ49" i="34"/>
  <c r="CJ48" i="34"/>
  <c r="CJ47" i="34"/>
  <c r="CJ46" i="34"/>
  <c r="CJ45" i="34"/>
  <c r="CJ44" i="34"/>
  <c r="CJ43" i="34"/>
  <c r="CJ42" i="34"/>
  <c r="CJ41" i="34"/>
  <c r="CJ40" i="34"/>
  <c r="CJ39" i="34"/>
  <c r="CJ38" i="34"/>
  <c r="CJ37" i="34"/>
  <c r="CJ36" i="34"/>
  <c r="CJ35" i="34"/>
  <c r="CJ34" i="34"/>
  <c r="CJ33" i="34"/>
  <c r="CJ32" i="34"/>
  <c r="CJ31" i="34"/>
  <c r="CJ30" i="34"/>
  <c r="CJ29" i="34"/>
  <c r="CJ28" i="34"/>
  <c r="CJ27" i="34"/>
  <c r="CJ26" i="34"/>
  <c r="CJ25" i="34"/>
  <c r="CJ24" i="34"/>
  <c r="CJ23" i="34"/>
  <c r="CJ22" i="34"/>
  <c r="CJ21" i="34"/>
  <c r="CJ20" i="34"/>
  <c r="CJ19" i="34"/>
  <c r="CJ18" i="34"/>
  <c r="CJ17" i="34"/>
  <c r="CJ16" i="34"/>
  <c r="CJ15" i="34"/>
  <c r="CJ14" i="34"/>
  <c r="CJ13" i="34"/>
  <c r="CJ12" i="34"/>
  <c r="CJ11" i="34"/>
  <c r="CJ10" i="34"/>
  <c r="CJ9" i="34"/>
  <c r="CJ8" i="34"/>
  <c r="CJ7" i="34"/>
  <c r="CJ6" i="34"/>
  <c r="CJ5" i="34"/>
  <c r="CJ4" i="34"/>
  <c r="CJ3" i="34"/>
  <c r="CE51" i="34"/>
  <c r="CD51" i="34"/>
  <c r="CE50" i="34"/>
  <c r="CD50" i="34"/>
  <c r="CE49" i="34"/>
  <c r="CD49" i="34"/>
  <c r="CE48" i="34"/>
  <c r="CD48" i="34"/>
  <c r="CE47" i="34"/>
  <c r="CD47" i="34"/>
  <c r="CE46" i="34"/>
  <c r="CD46" i="34"/>
  <c r="CE45" i="34"/>
  <c r="CD45" i="34"/>
  <c r="CE44" i="34"/>
  <c r="CD44" i="34"/>
  <c r="CE43" i="34"/>
  <c r="CD43" i="34"/>
  <c r="CE42" i="34"/>
  <c r="CD42" i="34"/>
  <c r="CE41" i="34"/>
  <c r="CD41" i="34"/>
  <c r="CE40" i="34"/>
  <c r="CD40" i="34"/>
  <c r="CE39" i="34"/>
  <c r="CD39" i="34"/>
  <c r="CE38" i="34"/>
  <c r="CD38" i="34"/>
  <c r="CE37" i="34"/>
  <c r="CD37" i="34"/>
  <c r="CE36" i="34"/>
  <c r="CD36" i="34"/>
  <c r="CE35" i="34"/>
  <c r="CD35" i="34"/>
  <c r="CE34" i="34"/>
  <c r="CD34" i="34"/>
  <c r="CE33" i="34"/>
  <c r="CD33" i="34"/>
  <c r="CE32" i="34"/>
  <c r="CD32" i="34"/>
  <c r="CE31" i="34"/>
  <c r="CD31" i="34"/>
  <c r="CE30" i="34"/>
  <c r="CD30" i="34"/>
  <c r="CE29" i="34"/>
  <c r="CD29" i="34"/>
  <c r="CE28" i="34"/>
  <c r="CD28" i="34"/>
  <c r="CE27" i="34"/>
  <c r="CD27" i="34"/>
  <c r="CE26" i="34"/>
  <c r="CD26" i="34"/>
  <c r="CE25" i="34"/>
  <c r="CD25" i="34"/>
  <c r="CE24" i="34"/>
  <c r="CD24" i="34"/>
  <c r="CE23" i="34"/>
  <c r="CD23" i="34"/>
  <c r="CE22" i="34"/>
  <c r="CD22" i="34"/>
  <c r="CE21" i="34"/>
  <c r="CD21" i="34"/>
  <c r="CE20" i="34"/>
  <c r="CD20" i="34"/>
  <c r="CE19" i="34"/>
  <c r="CD19" i="34"/>
  <c r="CE18" i="34"/>
  <c r="CD18" i="34"/>
  <c r="CE17" i="34"/>
  <c r="CD17" i="34"/>
  <c r="CE16" i="34"/>
  <c r="CD16" i="34"/>
  <c r="CE15" i="34"/>
  <c r="CD15" i="34"/>
  <c r="CE14" i="34"/>
  <c r="CD14" i="34"/>
  <c r="CE13" i="34"/>
  <c r="CD13" i="34"/>
  <c r="CE12" i="34"/>
  <c r="CD12" i="34"/>
  <c r="CE11" i="34"/>
  <c r="CD11" i="34"/>
  <c r="CE10" i="34"/>
  <c r="CD10" i="34"/>
  <c r="CE9" i="34"/>
  <c r="CD9" i="34"/>
  <c r="CE8" i="34"/>
  <c r="CD8" i="34"/>
  <c r="CE7" i="34"/>
  <c r="CD7" i="34"/>
  <c r="CE6" i="34"/>
  <c r="CD6" i="34"/>
  <c r="CE5" i="34"/>
  <c r="CD5" i="34"/>
  <c r="CE4" i="34"/>
  <c r="CD4" i="34"/>
  <c r="CE3" i="34"/>
  <c r="CD3" i="34"/>
  <c r="CC51" i="34"/>
  <c r="CB51" i="34"/>
  <c r="CC50" i="34"/>
  <c r="CB50" i="34"/>
  <c r="CC49" i="34"/>
  <c r="CB49" i="34"/>
  <c r="CC48" i="34"/>
  <c r="CB48" i="34"/>
  <c r="CC47" i="34"/>
  <c r="CB47" i="34"/>
  <c r="CC46" i="34"/>
  <c r="CB46" i="34"/>
  <c r="CC45" i="34"/>
  <c r="CB45" i="34"/>
  <c r="CC44" i="34"/>
  <c r="CB44" i="34"/>
  <c r="CC43" i="34"/>
  <c r="CB43" i="34"/>
  <c r="CC42" i="34"/>
  <c r="CB42" i="34"/>
  <c r="CC41" i="34"/>
  <c r="CB41" i="34"/>
  <c r="CC40" i="34"/>
  <c r="CB40" i="34"/>
  <c r="CC39" i="34"/>
  <c r="CB39" i="34"/>
  <c r="CC38" i="34"/>
  <c r="CB38" i="34"/>
  <c r="CC37" i="34"/>
  <c r="CB37" i="34"/>
  <c r="CC36" i="34"/>
  <c r="CB36" i="34"/>
  <c r="CC35" i="34"/>
  <c r="CB35" i="34"/>
  <c r="CC34" i="34"/>
  <c r="CB34" i="34"/>
  <c r="CC33" i="34"/>
  <c r="CB33" i="34"/>
  <c r="CC32" i="34"/>
  <c r="CB32" i="34"/>
  <c r="CC31" i="34"/>
  <c r="CB31" i="34"/>
  <c r="CC30" i="34"/>
  <c r="CB30" i="34"/>
  <c r="CC29" i="34"/>
  <c r="CB29" i="34"/>
  <c r="CC28" i="34"/>
  <c r="CB28" i="34"/>
  <c r="CC27" i="34"/>
  <c r="CB27" i="34"/>
  <c r="CC26" i="34"/>
  <c r="CB26" i="34"/>
  <c r="CC25" i="34"/>
  <c r="CB25" i="34"/>
  <c r="CC24" i="34"/>
  <c r="CB24" i="34"/>
  <c r="CC23" i="34"/>
  <c r="CB23" i="34"/>
  <c r="CC22" i="34"/>
  <c r="CB22" i="34"/>
  <c r="CC21" i="34"/>
  <c r="CB21" i="34"/>
  <c r="CC20" i="34"/>
  <c r="CB20" i="34"/>
  <c r="CC19" i="34"/>
  <c r="CB19" i="34"/>
  <c r="CC18" i="34"/>
  <c r="CB18" i="34"/>
  <c r="CC17" i="34"/>
  <c r="CB17" i="34"/>
  <c r="CC16" i="34"/>
  <c r="CB16" i="34"/>
  <c r="CC15" i="34"/>
  <c r="CB15" i="34"/>
  <c r="CC14" i="34"/>
  <c r="CB14" i="34"/>
  <c r="CC13" i="34"/>
  <c r="CB13" i="34"/>
  <c r="CC12" i="34"/>
  <c r="CB12" i="34"/>
  <c r="CC11" i="34"/>
  <c r="CB11" i="34"/>
  <c r="CC10" i="34"/>
  <c r="CB10" i="34"/>
  <c r="CC9" i="34"/>
  <c r="CB9" i="34"/>
  <c r="CC8" i="34"/>
  <c r="CB8" i="34"/>
  <c r="CC7" i="34"/>
  <c r="CB7" i="34"/>
  <c r="CC6" i="34"/>
  <c r="CB6" i="34"/>
  <c r="CC5" i="34"/>
  <c r="CB5" i="34"/>
  <c r="CC4" i="34"/>
  <c r="CB4" i="34"/>
  <c r="CC3" i="34"/>
  <c r="CB3" i="34"/>
  <c r="CA51" i="34"/>
  <c r="BZ51" i="34"/>
  <c r="CA50" i="34"/>
  <c r="BZ50" i="34"/>
  <c r="CA49" i="34"/>
  <c r="BZ49" i="34"/>
  <c r="CA48" i="34"/>
  <c r="BZ48" i="34"/>
  <c r="CA47" i="34"/>
  <c r="BZ47" i="34"/>
  <c r="CA46" i="34"/>
  <c r="BZ46" i="34"/>
  <c r="CA45" i="34"/>
  <c r="BZ45" i="34"/>
  <c r="CA44" i="34"/>
  <c r="BZ44" i="34"/>
  <c r="CA43" i="34"/>
  <c r="BZ43" i="34"/>
  <c r="CA42" i="34"/>
  <c r="BZ42" i="34"/>
  <c r="CA41" i="34"/>
  <c r="BZ41" i="34"/>
  <c r="CA40" i="34"/>
  <c r="BZ40" i="34"/>
  <c r="CA39" i="34"/>
  <c r="BZ39" i="34"/>
  <c r="CA38" i="34"/>
  <c r="BZ38" i="34"/>
  <c r="CA37" i="34"/>
  <c r="BZ37" i="34"/>
  <c r="CA36" i="34"/>
  <c r="BZ36" i="34"/>
  <c r="CA35" i="34"/>
  <c r="BZ35" i="34"/>
  <c r="CA34" i="34"/>
  <c r="BZ34" i="34"/>
  <c r="CA33" i="34"/>
  <c r="BZ33" i="34"/>
  <c r="CA32" i="34"/>
  <c r="BZ32" i="34"/>
  <c r="CA31" i="34"/>
  <c r="BZ31" i="34"/>
  <c r="CA30" i="34"/>
  <c r="BZ30" i="34"/>
  <c r="CA29" i="34"/>
  <c r="BZ29" i="34"/>
  <c r="CA28" i="34"/>
  <c r="BZ28" i="34"/>
  <c r="CA27" i="34"/>
  <c r="BZ27" i="34"/>
  <c r="CA26" i="34"/>
  <c r="BZ26" i="34"/>
  <c r="CA25" i="34"/>
  <c r="BZ25" i="34"/>
  <c r="CA24" i="34"/>
  <c r="BZ24" i="34"/>
  <c r="CA23" i="34"/>
  <c r="BZ23" i="34"/>
  <c r="CA22" i="34"/>
  <c r="BZ22" i="34"/>
  <c r="CA21" i="34"/>
  <c r="BZ21" i="34"/>
  <c r="CA20" i="34"/>
  <c r="BZ20" i="34"/>
  <c r="CA19" i="34"/>
  <c r="BZ19" i="34"/>
  <c r="CA18" i="34"/>
  <c r="BZ18" i="34"/>
  <c r="CA17" i="34"/>
  <c r="BZ17" i="34"/>
  <c r="CA16" i="34"/>
  <c r="BZ16" i="34"/>
  <c r="CA15" i="34"/>
  <c r="BZ15" i="34"/>
  <c r="CA14" i="34"/>
  <c r="BZ14" i="34"/>
  <c r="CA13" i="34"/>
  <c r="BZ13" i="34"/>
  <c r="CA12" i="34"/>
  <c r="BZ12" i="34"/>
  <c r="CA11" i="34"/>
  <c r="BZ11" i="34"/>
  <c r="CA10" i="34"/>
  <c r="BZ10" i="34"/>
  <c r="CA9" i="34"/>
  <c r="BZ9" i="34"/>
  <c r="CA8" i="34"/>
  <c r="BZ8" i="34"/>
  <c r="CA7" i="34"/>
  <c r="BZ7" i="34"/>
  <c r="CA6" i="34"/>
  <c r="BZ6" i="34"/>
  <c r="CA5" i="34"/>
  <c r="BZ5" i="34"/>
  <c r="CA4" i="34"/>
  <c r="BZ4" i="34"/>
  <c r="CA3" i="34"/>
  <c r="BZ3" i="34"/>
  <c r="BY51" i="34"/>
  <c r="BY50" i="34"/>
  <c r="BY49" i="34"/>
  <c r="BY48" i="34"/>
  <c r="BY47" i="34"/>
  <c r="BY46" i="34"/>
  <c r="BY45" i="34"/>
  <c r="BY44" i="34"/>
  <c r="BY43" i="34"/>
  <c r="BY42" i="34"/>
  <c r="BY41" i="34"/>
  <c r="BY40" i="34"/>
  <c r="BY39" i="34"/>
  <c r="BY38" i="34"/>
  <c r="BY37" i="34"/>
  <c r="BY36" i="34"/>
  <c r="BY35" i="34"/>
  <c r="BY34" i="34"/>
  <c r="BY33" i="34"/>
  <c r="BY32" i="34"/>
  <c r="BY31" i="34"/>
  <c r="BY30" i="34"/>
  <c r="BY29" i="34"/>
  <c r="BY28" i="34"/>
  <c r="BY27" i="34"/>
  <c r="BY26" i="34"/>
  <c r="BY25" i="34"/>
  <c r="BY24" i="34"/>
  <c r="BY23" i="34"/>
  <c r="BY22" i="34"/>
  <c r="BY21" i="34"/>
  <c r="BY20" i="34"/>
  <c r="BY19" i="34"/>
  <c r="BY18" i="34"/>
  <c r="BY17" i="34"/>
  <c r="BY16" i="34"/>
  <c r="BY15" i="34"/>
  <c r="BY14" i="34"/>
  <c r="BY13" i="34"/>
  <c r="BY12" i="34"/>
  <c r="BY11" i="34"/>
  <c r="BY10" i="34"/>
  <c r="BY9" i="34"/>
  <c r="BY8" i="34"/>
  <c r="BY7" i="34"/>
  <c r="BY6" i="34"/>
  <c r="BY5" i="34"/>
  <c r="BY4" i="34"/>
  <c r="BY3" i="34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N63" i="5"/>
  <c r="M63" i="5"/>
  <c r="L63" i="5"/>
  <c r="K63" i="5"/>
  <c r="J63" i="5"/>
  <c r="I63" i="5"/>
  <c r="H63" i="5"/>
  <c r="S11" i="21" s="1"/>
  <c r="G63" i="5"/>
  <c r="R11" i="21" s="1"/>
  <c r="F63" i="5"/>
  <c r="Q11" i="21" s="1"/>
  <c r="E63" i="5"/>
  <c r="P11" i="21" s="1"/>
  <c r="D63" i="5"/>
  <c r="O11" i="21" s="1"/>
  <c r="C63" i="5"/>
  <c r="N11" i="21" s="1"/>
  <c r="B63" i="5"/>
  <c r="M11" i="21" s="1"/>
  <c r="N62" i="5"/>
  <c r="M62" i="5"/>
  <c r="L62" i="5"/>
  <c r="K62" i="5"/>
  <c r="J62" i="5"/>
  <c r="I62" i="5"/>
  <c r="H62" i="5"/>
  <c r="H11" i="21" s="1"/>
  <c r="G62" i="5"/>
  <c r="G11" i="21" s="1"/>
  <c r="F62" i="5"/>
  <c r="F11" i="21" s="1"/>
  <c r="E62" i="5"/>
  <c r="E11" i="21" s="1"/>
  <c r="D62" i="5"/>
  <c r="D11" i="21" s="1"/>
  <c r="C62" i="5"/>
  <c r="C11" i="21" s="1"/>
  <c r="B62" i="5"/>
  <c r="B11" i="21" s="1"/>
  <c r="N61" i="5"/>
  <c r="M61" i="5"/>
  <c r="L61" i="5"/>
  <c r="K61" i="5"/>
  <c r="J61" i="5"/>
  <c r="I61" i="5"/>
  <c r="H61" i="5"/>
  <c r="G61" i="5"/>
  <c r="F61" i="5"/>
  <c r="CD61" i="5" s="1"/>
  <c r="E61" i="5"/>
  <c r="D61" i="5"/>
  <c r="C61" i="5"/>
  <c r="B61" i="5"/>
  <c r="BZ61" i="5" s="1"/>
  <c r="BZ48" i="7"/>
  <c r="BY48" i="7"/>
  <c r="BZ15" i="7"/>
  <c r="BY15" i="7"/>
  <c r="BZ14" i="7"/>
  <c r="BY14" i="7"/>
  <c r="BZ13" i="7"/>
  <c r="BY13" i="7"/>
  <c r="BZ12" i="7"/>
  <c r="BY12" i="7"/>
  <c r="BZ11" i="7"/>
  <c r="BY11" i="7"/>
  <c r="BZ10" i="7"/>
  <c r="BY10" i="7"/>
  <c r="BZ9" i="7"/>
  <c r="BY9" i="7"/>
  <c r="BZ8" i="7"/>
  <c r="BY8" i="7"/>
  <c r="BZ7" i="7"/>
  <c r="BY7" i="7"/>
  <c r="BZ6" i="7"/>
  <c r="BY6" i="7"/>
  <c r="BZ5" i="7"/>
  <c r="BY5" i="7"/>
  <c r="BZ4" i="7"/>
  <c r="BY4" i="7"/>
  <c r="BZ3" i="7"/>
  <c r="BY3" i="7"/>
  <c r="BX48" i="7"/>
  <c r="BW48" i="7"/>
  <c r="BX15" i="7"/>
  <c r="BW15" i="7"/>
  <c r="BX14" i="7"/>
  <c r="BW14" i="7"/>
  <c r="BX13" i="7"/>
  <c r="BW13" i="7"/>
  <c r="BX12" i="7"/>
  <c r="BW12" i="7"/>
  <c r="BX11" i="7"/>
  <c r="BW11" i="7"/>
  <c r="BX10" i="7"/>
  <c r="BW10" i="7"/>
  <c r="BX9" i="7"/>
  <c r="BW9" i="7"/>
  <c r="BX8" i="7"/>
  <c r="BW8" i="7"/>
  <c r="BX7" i="7"/>
  <c r="BW7" i="7"/>
  <c r="BX6" i="7"/>
  <c r="BW6" i="7"/>
  <c r="BX5" i="7"/>
  <c r="BW5" i="7"/>
  <c r="BX4" i="7"/>
  <c r="BW4" i="7"/>
  <c r="BX3" i="7"/>
  <c r="BW3" i="7"/>
  <c r="BV48" i="7"/>
  <c r="BU48" i="7"/>
  <c r="BV15" i="7"/>
  <c r="BU15" i="7"/>
  <c r="BV14" i="7"/>
  <c r="BU14" i="7"/>
  <c r="BV13" i="7"/>
  <c r="BU13" i="7"/>
  <c r="BV12" i="7"/>
  <c r="BU12" i="7"/>
  <c r="BV11" i="7"/>
  <c r="BU11" i="7"/>
  <c r="BV10" i="7"/>
  <c r="BU10" i="7"/>
  <c r="BV9" i="7"/>
  <c r="BU9" i="7"/>
  <c r="BV8" i="7"/>
  <c r="BU8" i="7"/>
  <c r="BV7" i="7"/>
  <c r="BU7" i="7"/>
  <c r="BV6" i="7"/>
  <c r="BU6" i="7"/>
  <c r="BV5" i="7"/>
  <c r="BU5" i="7"/>
  <c r="BV4" i="7"/>
  <c r="BU4" i="7"/>
  <c r="BV3" i="7"/>
  <c r="BU3" i="7"/>
  <c r="BT15" i="7"/>
  <c r="BT14" i="7"/>
  <c r="BT13" i="7"/>
  <c r="BT12" i="7"/>
  <c r="BT11" i="7"/>
  <c r="BT10" i="7"/>
  <c r="BT9" i="7"/>
  <c r="BT8" i="7"/>
  <c r="BT7" i="7"/>
  <c r="BT6" i="7"/>
  <c r="BT5" i="7"/>
  <c r="BT4" i="7"/>
  <c r="BT3" i="7"/>
  <c r="BS15" i="7"/>
  <c r="BS14" i="7"/>
  <c r="BS13" i="7"/>
  <c r="BS12" i="7"/>
  <c r="BS11" i="7"/>
  <c r="BS10" i="7"/>
  <c r="BS9" i="7"/>
  <c r="BS8" i="7"/>
  <c r="BS7" i="7"/>
  <c r="BS6" i="7"/>
  <c r="BS5" i="7"/>
  <c r="BS4" i="7"/>
  <c r="BS3" i="7"/>
  <c r="BY48" i="6"/>
  <c r="BX48" i="6"/>
  <c r="BY6" i="6"/>
  <c r="BX6" i="6"/>
  <c r="BW48" i="6"/>
  <c r="BV48" i="6"/>
  <c r="BU48" i="6"/>
  <c r="BW6" i="6"/>
  <c r="BV6" i="6"/>
  <c r="BU6" i="6"/>
  <c r="BT48" i="6"/>
  <c r="BT6" i="6"/>
  <c r="BS6" i="6"/>
  <c r="BR47" i="6"/>
  <c r="BR46" i="6"/>
  <c r="BR45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R3" i="6"/>
  <c r="CN51" i="13"/>
  <c r="CM51" i="13"/>
  <c r="CL51" i="13"/>
  <c r="CN50" i="13"/>
  <c r="CM50" i="13"/>
  <c r="CL50" i="13"/>
  <c r="CN49" i="13"/>
  <c r="CM49" i="13"/>
  <c r="CL49" i="13"/>
  <c r="CN48" i="13"/>
  <c r="CM48" i="13"/>
  <c r="CL48" i="13"/>
  <c r="CN47" i="13"/>
  <c r="CM47" i="13"/>
  <c r="CL47" i="13"/>
  <c r="CN46" i="13"/>
  <c r="CM46" i="13"/>
  <c r="CL46" i="13"/>
  <c r="CN45" i="13"/>
  <c r="CM45" i="13"/>
  <c r="CL45" i="13"/>
  <c r="CN44" i="13"/>
  <c r="CM44" i="13"/>
  <c r="CL44" i="13"/>
  <c r="CN43" i="13"/>
  <c r="CM43" i="13"/>
  <c r="CL43" i="13"/>
  <c r="CN42" i="13"/>
  <c r="CM42" i="13"/>
  <c r="CL42" i="13"/>
  <c r="CN41" i="13"/>
  <c r="CM41" i="13"/>
  <c r="CL41" i="13"/>
  <c r="CN40" i="13"/>
  <c r="CM40" i="13"/>
  <c r="CL40" i="13"/>
  <c r="CN39" i="13"/>
  <c r="CM39" i="13"/>
  <c r="CL39" i="13"/>
  <c r="CN38" i="13"/>
  <c r="CM38" i="13"/>
  <c r="CL38" i="13"/>
  <c r="CN37" i="13"/>
  <c r="CM37" i="13"/>
  <c r="CL37" i="13"/>
  <c r="CN36" i="13"/>
  <c r="CM36" i="13"/>
  <c r="CL36" i="13"/>
  <c r="CN35" i="13"/>
  <c r="CM35" i="13"/>
  <c r="CL35" i="13"/>
  <c r="CN34" i="13"/>
  <c r="CM34" i="13"/>
  <c r="CL34" i="13"/>
  <c r="CN33" i="13"/>
  <c r="CM33" i="13"/>
  <c r="CL33" i="13"/>
  <c r="CN32" i="13"/>
  <c r="CM32" i="13"/>
  <c r="CL32" i="13"/>
  <c r="CN31" i="13"/>
  <c r="CM31" i="13"/>
  <c r="CL31" i="13"/>
  <c r="CN30" i="13"/>
  <c r="CM30" i="13"/>
  <c r="CL30" i="13"/>
  <c r="CN29" i="13"/>
  <c r="CM29" i="13"/>
  <c r="CL29" i="13"/>
  <c r="CN28" i="13"/>
  <c r="CM28" i="13"/>
  <c r="CL28" i="13"/>
  <c r="CN27" i="13"/>
  <c r="CM27" i="13"/>
  <c r="CL27" i="13"/>
  <c r="CN26" i="13"/>
  <c r="CM26" i="13"/>
  <c r="CL26" i="13"/>
  <c r="CN25" i="13"/>
  <c r="CM25" i="13"/>
  <c r="CL25" i="13"/>
  <c r="CN24" i="13"/>
  <c r="CM24" i="13"/>
  <c r="CL24" i="13"/>
  <c r="CN23" i="13"/>
  <c r="CM23" i="13"/>
  <c r="CL23" i="13"/>
  <c r="CN22" i="13"/>
  <c r="CM22" i="13"/>
  <c r="CL22" i="13"/>
  <c r="CN21" i="13"/>
  <c r="CM21" i="13"/>
  <c r="CL21" i="13"/>
  <c r="CN20" i="13"/>
  <c r="CM20" i="13"/>
  <c r="CL20" i="13"/>
  <c r="CN19" i="13"/>
  <c r="CM19" i="13"/>
  <c r="CL19" i="13"/>
  <c r="CN18" i="13"/>
  <c r="CM18" i="13"/>
  <c r="CL18" i="13"/>
  <c r="CN17" i="13"/>
  <c r="CM17" i="13"/>
  <c r="CL17" i="13"/>
  <c r="CN16" i="13"/>
  <c r="CM16" i="13"/>
  <c r="CL16" i="13"/>
  <c r="CN15" i="13"/>
  <c r="CM15" i="13"/>
  <c r="CL15" i="13"/>
  <c r="CN14" i="13"/>
  <c r="CM14" i="13"/>
  <c r="CL14" i="13"/>
  <c r="CN13" i="13"/>
  <c r="CM13" i="13"/>
  <c r="CL13" i="13"/>
  <c r="CN12" i="13"/>
  <c r="CM12" i="13"/>
  <c r="CL12" i="13"/>
  <c r="CN11" i="13"/>
  <c r="CM11" i="13"/>
  <c r="CL11" i="13"/>
  <c r="CN10" i="13"/>
  <c r="CM10" i="13"/>
  <c r="CL10" i="13"/>
  <c r="CN9" i="13"/>
  <c r="CM9" i="13"/>
  <c r="CL9" i="13"/>
  <c r="CN8" i="13"/>
  <c r="CM8" i="13"/>
  <c r="CL8" i="13"/>
  <c r="CN7" i="13"/>
  <c r="CM7" i="13"/>
  <c r="CL7" i="13"/>
  <c r="CN6" i="13"/>
  <c r="CM6" i="13"/>
  <c r="CL6" i="13"/>
  <c r="CN5" i="13"/>
  <c r="CM5" i="13"/>
  <c r="CL5" i="13"/>
  <c r="CN4" i="13"/>
  <c r="CM4" i="13"/>
  <c r="CL4" i="13"/>
  <c r="CN3" i="13"/>
  <c r="CM3" i="13"/>
  <c r="CL3" i="13"/>
  <c r="CK51" i="13"/>
  <c r="CK50" i="13"/>
  <c r="CK49" i="13"/>
  <c r="CK48" i="13"/>
  <c r="CK47" i="13"/>
  <c r="CK46" i="13"/>
  <c r="CK45" i="13"/>
  <c r="CK44" i="13"/>
  <c r="CK43" i="13"/>
  <c r="CK42" i="13"/>
  <c r="CK41" i="13"/>
  <c r="CK40" i="13"/>
  <c r="CK39" i="13"/>
  <c r="CK38" i="13"/>
  <c r="CK37" i="13"/>
  <c r="CK36" i="13"/>
  <c r="CK35" i="13"/>
  <c r="CK34" i="13"/>
  <c r="CK33" i="13"/>
  <c r="CK32" i="13"/>
  <c r="CK31" i="13"/>
  <c r="CK30" i="13"/>
  <c r="CK29" i="13"/>
  <c r="CK28" i="13"/>
  <c r="CK27" i="13"/>
  <c r="CK26" i="13"/>
  <c r="CK25" i="13"/>
  <c r="CK24" i="13"/>
  <c r="CK23" i="13"/>
  <c r="CK22" i="13"/>
  <c r="CK21" i="13"/>
  <c r="CK20" i="13"/>
  <c r="CK19" i="13"/>
  <c r="CK18" i="13"/>
  <c r="CK17" i="13"/>
  <c r="CK16" i="13"/>
  <c r="CK15" i="13"/>
  <c r="CK14" i="13"/>
  <c r="CK13" i="13"/>
  <c r="CK12" i="13"/>
  <c r="CK11" i="13"/>
  <c r="CK10" i="13"/>
  <c r="CK9" i="13"/>
  <c r="CK8" i="13"/>
  <c r="CK7" i="13"/>
  <c r="CK6" i="13"/>
  <c r="CK5" i="13"/>
  <c r="CK4" i="13"/>
  <c r="CK3" i="13"/>
  <c r="CI51" i="13"/>
  <c r="CH51" i="13"/>
  <c r="CI50" i="13"/>
  <c r="CH50" i="13"/>
  <c r="CI49" i="13"/>
  <c r="CH49" i="13"/>
  <c r="CI48" i="13"/>
  <c r="CH48" i="13"/>
  <c r="CI47" i="13"/>
  <c r="CH47" i="13"/>
  <c r="CI46" i="13"/>
  <c r="CH46" i="13"/>
  <c r="CI45" i="13"/>
  <c r="CH45" i="13"/>
  <c r="CI44" i="13"/>
  <c r="CH44" i="13"/>
  <c r="CI43" i="13"/>
  <c r="CH43" i="13"/>
  <c r="CI42" i="13"/>
  <c r="CH42" i="13"/>
  <c r="CI41" i="13"/>
  <c r="CH41" i="13"/>
  <c r="CI40" i="13"/>
  <c r="CH40" i="13"/>
  <c r="CI39" i="13"/>
  <c r="CH39" i="13"/>
  <c r="CI38" i="13"/>
  <c r="CH38" i="13"/>
  <c r="CI37" i="13"/>
  <c r="CH37" i="13"/>
  <c r="CI36" i="13"/>
  <c r="CH36" i="13"/>
  <c r="CI35" i="13"/>
  <c r="CH35" i="13"/>
  <c r="CI34" i="13"/>
  <c r="CH34" i="13"/>
  <c r="CI33" i="13"/>
  <c r="CH33" i="13"/>
  <c r="CI32" i="13"/>
  <c r="CH32" i="13"/>
  <c r="CI31" i="13"/>
  <c r="CH31" i="13"/>
  <c r="CI30" i="13"/>
  <c r="CH30" i="13"/>
  <c r="CI29" i="13"/>
  <c r="CH29" i="13"/>
  <c r="CI28" i="13"/>
  <c r="CH28" i="13"/>
  <c r="CI27" i="13"/>
  <c r="CH27" i="13"/>
  <c r="CI26" i="13"/>
  <c r="CH26" i="13"/>
  <c r="CI25" i="13"/>
  <c r="CH25" i="13"/>
  <c r="CI24" i="13"/>
  <c r="CH24" i="13"/>
  <c r="CI23" i="13"/>
  <c r="CH23" i="13"/>
  <c r="CI22" i="13"/>
  <c r="CH22" i="13"/>
  <c r="CI21" i="13"/>
  <c r="CH21" i="13"/>
  <c r="CI20" i="13"/>
  <c r="CH20" i="13"/>
  <c r="CI19" i="13"/>
  <c r="CH19" i="13"/>
  <c r="CI18" i="13"/>
  <c r="CH18" i="13"/>
  <c r="CI17" i="13"/>
  <c r="CH17" i="13"/>
  <c r="CI16" i="13"/>
  <c r="CH16" i="13"/>
  <c r="CI15" i="13"/>
  <c r="CH15" i="13"/>
  <c r="CI14" i="13"/>
  <c r="CH14" i="13"/>
  <c r="CI13" i="13"/>
  <c r="CH13" i="13"/>
  <c r="CI12" i="13"/>
  <c r="CH12" i="13"/>
  <c r="CI11" i="13"/>
  <c r="CH11" i="13"/>
  <c r="CI10" i="13"/>
  <c r="CH10" i="13"/>
  <c r="CI9" i="13"/>
  <c r="CH9" i="13"/>
  <c r="CI8" i="13"/>
  <c r="CH8" i="13"/>
  <c r="CI7" i="13"/>
  <c r="CH7" i="13"/>
  <c r="CI6" i="13"/>
  <c r="CH6" i="13"/>
  <c r="CI5" i="13"/>
  <c r="CH5" i="13"/>
  <c r="CI4" i="13"/>
  <c r="CH4" i="13"/>
  <c r="CI3" i="13"/>
  <c r="CH3" i="13"/>
  <c r="CG56" i="13"/>
  <c r="CF56" i="13"/>
  <c r="CG55" i="13"/>
  <c r="CF55" i="13"/>
  <c r="CG54" i="13"/>
  <c r="CF54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G4" i="13"/>
  <c r="CF4" i="13"/>
  <c r="CG3" i="13"/>
  <c r="CF3" i="13"/>
  <c r="CE56" i="13"/>
  <c r="CD56" i="13"/>
  <c r="CE55" i="13"/>
  <c r="CD55" i="13"/>
  <c r="CE54" i="13"/>
  <c r="CD54" i="13"/>
  <c r="CE51" i="13"/>
  <c r="CD51" i="13"/>
  <c r="CE50" i="13"/>
  <c r="CD50" i="13"/>
  <c r="CE49" i="13"/>
  <c r="CD49" i="13"/>
  <c r="CE48" i="13"/>
  <c r="CD48" i="13"/>
  <c r="CE47" i="13"/>
  <c r="CD47" i="13"/>
  <c r="CE46" i="13"/>
  <c r="CD46" i="13"/>
  <c r="CE45" i="13"/>
  <c r="CD45" i="13"/>
  <c r="CE44" i="13"/>
  <c r="CD44" i="13"/>
  <c r="CE43" i="13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4" i="13"/>
  <c r="CD14" i="13"/>
  <c r="CE13" i="13"/>
  <c r="CD13" i="13"/>
  <c r="CE12" i="13"/>
  <c r="CD12" i="13"/>
  <c r="CE11" i="13"/>
  <c r="CD11" i="13"/>
  <c r="CE10" i="13"/>
  <c r="CD10" i="13"/>
  <c r="CE9" i="13"/>
  <c r="CD9" i="13"/>
  <c r="CE8" i="13"/>
  <c r="CD8" i="13"/>
  <c r="CE7" i="13"/>
  <c r="CD7" i="13"/>
  <c r="CE6" i="13"/>
  <c r="CD6" i="13"/>
  <c r="CE5" i="13"/>
  <c r="CD5" i="13"/>
  <c r="CE4" i="13"/>
  <c r="CD4" i="13"/>
  <c r="CE3" i="13"/>
  <c r="CD3" i="13"/>
  <c r="CC56" i="13"/>
  <c r="CB56" i="13"/>
  <c r="CC55" i="13"/>
  <c r="CB55" i="13"/>
  <c r="CC54" i="13"/>
  <c r="CB54" i="13"/>
  <c r="CC51" i="13"/>
  <c r="CB51" i="13"/>
  <c r="CC50" i="13"/>
  <c r="CB50" i="13"/>
  <c r="CC49" i="13"/>
  <c r="CB49" i="13"/>
  <c r="CC48" i="13"/>
  <c r="CB48" i="13"/>
  <c r="CC47" i="13"/>
  <c r="CB47" i="13"/>
  <c r="CC46" i="13"/>
  <c r="CB46" i="13"/>
  <c r="CC45" i="13"/>
  <c r="CB45" i="13"/>
  <c r="CC44" i="13"/>
  <c r="CB44" i="13"/>
  <c r="CC43" i="13"/>
  <c r="CB43" i="13"/>
  <c r="CC42" i="13"/>
  <c r="CB42" i="13"/>
  <c r="CC41" i="13"/>
  <c r="CB41" i="13"/>
  <c r="CC40" i="13"/>
  <c r="CB40" i="13"/>
  <c r="CC39" i="13"/>
  <c r="CB39" i="13"/>
  <c r="CC38" i="13"/>
  <c r="CB38" i="13"/>
  <c r="CC37" i="13"/>
  <c r="CB37" i="13"/>
  <c r="CC36" i="13"/>
  <c r="CB36" i="13"/>
  <c r="CC35" i="13"/>
  <c r="CB35" i="13"/>
  <c r="CC34" i="13"/>
  <c r="CB34" i="13"/>
  <c r="CC33" i="13"/>
  <c r="CB33" i="13"/>
  <c r="CC32" i="13"/>
  <c r="CB32" i="13"/>
  <c r="CC31" i="13"/>
  <c r="CB31" i="13"/>
  <c r="CC30" i="13"/>
  <c r="CB30" i="13"/>
  <c r="CC29" i="13"/>
  <c r="CB29" i="13"/>
  <c r="CC28" i="13"/>
  <c r="CB28" i="13"/>
  <c r="CC27" i="13"/>
  <c r="CB27" i="13"/>
  <c r="CC26" i="13"/>
  <c r="CB26" i="13"/>
  <c r="CC25" i="13"/>
  <c r="CB25" i="13"/>
  <c r="CC24" i="13"/>
  <c r="CB24" i="13"/>
  <c r="CC23" i="13"/>
  <c r="CB23" i="13"/>
  <c r="CC22" i="13"/>
  <c r="CB22" i="13"/>
  <c r="CC21" i="13"/>
  <c r="CB21" i="13"/>
  <c r="CC20" i="13"/>
  <c r="CB20" i="13"/>
  <c r="CC19" i="13"/>
  <c r="CB19" i="13"/>
  <c r="CC18" i="13"/>
  <c r="CB18" i="13"/>
  <c r="CC17" i="13"/>
  <c r="CB17" i="13"/>
  <c r="CC16" i="13"/>
  <c r="CB16" i="13"/>
  <c r="CC15" i="13"/>
  <c r="CB15" i="13"/>
  <c r="CC14" i="13"/>
  <c r="CB14" i="13"/>
  <c r="CC13" i="13"/>
  <c r="CB13" i="13"/>
  <c r="CC12" i="13"/>
  <c r="CB12" i="13"/>
  <c r="CC11" i="13"/>
  <c r="CB11" i="13"/>
  <c r="CC10" i="13"/>
  <c r="CB10" i="13"/>
  <c r="CC9" i="13"/>
  <c r="CB9" i="13"/>
  <c r="CC8" i="13"/>
  <c r="CB8" i="13"/>
  <c r="CC7" i="13"/>
  <c r="CB7" i="13"/>
  <c r="CC6" i="13"/>
  <c r="CB6" i="13"/>
  <c r="CC5" i="13"/>
  <c r="CB5" i="13"/>
  <c r="CC4" i="13"/>
  <c r="CB4" i="13"/>
  <c r="CC3" i="13"/>
  <c r="CB3" i="13"/>
  <c r="CA56" i="13"/>
  <c r="CA55" i="13"/>
  <c r="CA54" i="13"/>
  <c r="CA51" i="13"/>
  <c r="CA50" i="13"/>
  <c r="CA49" i="13"/>
  <c r="CA48" i="13"/>
  <c r="CA47" i="13"/>
  <c r="CA46" i="13"/>
  <c r="CA45" i="13"/>
  <c r="CA44" i="13"/>
  <c r="CA43" i="13"/>
  <c r="CA42" i="13"/>
  <c r="CA41" i="13"/>
  <c r="CA40" i="13"/>
  <c r="CA39" i="13"/>
  <c r="CA38" i="13"/>
  <c r="CA37" i="13"/>
  <c r="CA36" i="13"/>
  <c r="CA35" i="13"/>
  <c r="CA34" i="13"/>
  <c r="CA33" i="13"/>
  <c r="CA32" i="13"/>
  <c r="CA31" i="13"/>
  <c r="CA30" i="13"/>
  <c r="CA29" i="13"/>
  <c r="CA28" i="13"/>
  <c r="CA27" i="13"/>
  <c r="CA26" i="13"/>
  <c r="CA25" i="13"/>
  <c r="CA24" i="13"/>
  <c r="CA23" i="13"/>
  <c r="CA22" i="13"/>
  <c r="CA21" i="13"/>
  <c r="CA20" i="13"/>
  <c r="CA19" i="13"/>
  <c r="CA18" i="13"/>
  <c r="CA17" i="13"/>
  <c r="CA16" i="13"/>
  <c r="CA15" i="13"/>
  <c r="CA14" i="13"/>
  <c r="CA13" i="13"/>
  <c r="CA12" i="13"/>
  <c r="CA11" i="13"/>
  <c r="CA10" i="13"/>
  <c r="CA9" i="13"/>
  <c r="CA8" i="13"/>
  <c r="CA7" i="13"/>
  <c r="CA6" i="13"/>
  <c r="CA5" i="13"/>
  <c r="CA4" i="13"/>
  <c r="CA3" i="13"/>
  <c r="CS55" i="25"/>
  <c r="CS54" i="25"/>
  <c r="CS51" i="25"/>
  <c r="CS50" i="25"/>
  <c r="CS49" i="25"/>
  <c r="CS48" i="25"/>
  <c r="CS47" i="25"/>
  <c r="CS46" i="25"/>
  <c r="CS45" i="25"/>
  <c r="CS44" i="25"/>
  <c r="CS43" i="25"/>
  <c r="CS42" i="25"/>
  <c r="CS41" i="25"/>
  <c r="CS40" i="25"/>
  <c r="CS39" i="25"/>
  <c r="CS38" i="25"/>
  <c r="CS37" i="25"/>
  <c r="CS36" i="25"/>
  <c r="CS35" i="25"/>
  <c r="CS34" i="25"/>
  <c r="CS33" i="25"/>
  <c r="CS32" i="25"/>
  <c r="CS31" i="25"/>
  <c r="CS30" i="25"/>
  <c r="CS29" i="25"/>
  <c r="CS28" i="25"/>
  <c r="CS27" i="25"/>
  <c r="CS26" i="25"/>
  <c r="CS25" i="25"/>
  <c r="CS24" i="25"/>
  <c r="CS23" i="25"/>
  <c r="CS22" i="25"/>
  <c r="CS21" i="25"/>
  <c r="CS20" i="25"/>
  <c r="CS19" i="25"/>
  <c r="CS18" i="25"/>
  <c r="CS17" i="25"/>
  <c r="CS16" i="25"/>
  <c r="CS15" i="25"/>
  <c r="CS14" i="25"/>
  <c r="CS13" i="25"/>
  <c r="CS12" i="25"/>
  <c r="CS11" i="25"/>
  <c r="CS10" i="25"/>
  <c r="CS9" i="25"/>
  <c r="CS8" i="25"/>
  <c r="CS7" i="25"/>
  <c r="CS6" i="25"/>
  <c r="CS5" i="25"/>
  <c r="CS4" i="25"/>
  <c r="CS3" i="25"/>
  <c r="CR55" i="25"/>
  <c r="CR54" i="25"/>
  <c r="CR51" i="25"/>
  <c r="CR50" i="25"/>
  <c r="CR49" i="25"/>
  <c r="CR48" i="25"/>
  <c r="CR47" i="25"/>
  <c r="CR46" i="25"/>
  <c r="CR45" i="25"/>
  <c r="CR44" i="25"/>
  <c r="CR43" i="25"/>
  <c r="CR42" i="25"/>
  <c r="CR41" i="25"/>
  <c r="CR40" i="25"/>
  <c r="CR39" i="25"/>
  <c r="CR38" i="25"/>
  <c r="CR37" i="25"/>
  <c r="CR36" i="25"/>
  <c r="CR35" i="25"/>
  <c r="CR34" i="25"/>
  <c r="CR33" i="25"/>
  <c r="CR32" i="25"/>
  <c r="CR31" i="25"/>
  <c r="CR30" i="25"/>
  <c r="CR29" i="25"/>
  <c r="CR28" i="25"/>
  <c r="CR27" i="25"/>
  <c r="CR26" i="25"/>
  <c r="CR25" i="25"/>
  <c r="CR24" i="25"/>
  <c r="CR23" i="25"/>
  <c r="CR22" i="25"/>
  <c r="CR21" i="25"/>
  <c r="CR20" i="25"/>
  <c r="CR19" i="25"/>
  <c r="CR18" i="25"/>
  <c r="CR17" i="25"/>
  <c r="CR16" i="25"/>
  <c r="CR15" i="25"/>
  <c r="CR14" i="25"/>
  <c r="CR13" i="25"/>
  <c r="CR12" i="25"/>
  <c r="CR11" i="25"/>
  <c r="CR10" i="25"/>
  <c r="CR9" i="25"/>
  <c r="CR8" i="25"/>
  <c r="CR7" i="25"/>
  <c r="CR6" i="25"/>
  <c r="CR5" i="25"/>
  <c r="CR4" i="25"/>
  <c r="CR3" i="25"/>
  <c r="CQ55" i="25"/>
  <c r="CQ54" i="25"/>
  <c r="CQ51" i="25"/>
  <c r="CQ50" i="25"/>
  <c r="CQ49" i="25"/>
  <c r="CQ48" i="25"/>
  <c r="CQ47" i="25"/>
  <c r="CQ46" i="25"/>
  <c r="CQ45" i="25"/>
  <c r="CQ44" i="25"/>
  <c r="CQ43" i="25"/>
  <c r="CQ42" i="25"/>
  <c r="CQ41" i="25"/>
  <c r="CQ40" i="25"/>
  <c r="CQ39" i="25"/>
  <c r="CQ38" i="25"/>
  <c r="CQ37" i="25"/>
  <c r="CQ36" i="25"/>
  <c r="CQ35" i="25"/>
  <c r="CQ34" i="25"/>
  <c r="CQ33" i="25"/>
  <c r="CQ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CQ3" i="25"/>
  <c r="CP55" i="25"/>
  <c r="CP54" i="25"/>
  <c r="CP51" i="25"/>
  <c r="CP50" i="25"/>
  <c r="CP49" i="25"/>
  <c r="CP48" i="25"/>
  <c r="CP47" i="25"/>
  <c r="CP46" i="25"/>
  <c r="CP45" i="25"/>
  <c r="CP44" i="25"/>
  <c r="CP43" i="25"/>
  <c r="CP42" i="25"/>
  <c r="CP41" i="25"/>
  <c r="CP40" i="25"/>
  <c r="CP39" i="25"/>
  <c r="CP38" i="25"/>
  <c r="CP37" i="25"/>
  <c r="CP36" i="25"/>
  <c r="CP35" i="25"/>
  <c r="CP34" i="25"/>
  <c r="CP33" i="25"/>
  <c r="CP32" i="25"/>
  <c r="CP31" i="25"/>
  <c r="CP30" i="25"/>
  <c r="CP29" i="25"/>
  <c r="CP28" i="25"/>
  <c r="CP27" i="25"/>
  <c r="CP26" i="25"/>
  <c r="CP25" i="25"/>
  <c r="CP24" i="25"/>
  <c r="CP23" i="25"/>
  <c r="CP22" i="25"/>
  <c r="CP21" i="25"/>
  <c r="CP20" i="25"/>
  <c r="CP19" i="25"/>
  <c r="CP18" i="25"/>
  <c r="CP17" i="25"/>
  <c r="CP16" i="25"/>
  <c r="CP15" i="25"/>
  <c r="CP14" i="25"/>
  <c r="CP13" i="25"/>
  <c r="CP12" i="25"/>
  <c r="CP11" i="25"/>
  <c r="CP10" i="25"/>
  <c r="CP9" i="25"/>
  <c r="CP8" i="25"/>
  <c r="CP7" i="25"/>
  <c r="CP6" i="25"/>
  <c r="CP5" i="25"/>
  <c r="CP4" i="25"/>
  <c r="CP3" i="25"/>
  <c r="CO55" i="25"/>
  <c r="CO54" i="25"/>
  <c r="CO51" i="25"/>
  <c r="CO50" i="25"/>
  <c r="CO49" i="25"/>
  <c r="CO48" i="25"/>
  <c r="CO47" i="25"/>
  <c r="CO46" i="25"/>
  <c r="CO45" i="25"/>
  <c r="CO44" i="25"/>
  <c r="CO43" i="25"/>
  <c r="CO42" i="25"/>
  <c r="CO41" i="25"/>
  <c r="CO40" i="25"/>
  <c r="CO39" i="25"/>
  <c r="CO38" i="25"/>
  <c r="CO37" i="25"/>
  <c r="CO36" i="25"/>
  <c r="CO35" i="25"/>
  <c r="CO34" i="25"/>
  <c r="CO33" i="25"/>
  <c r="CO32" i="25"/>
  <c r="CO31" i="25"/>
  <c r="CO30" i="25"/>
  <c r="CO29" i="25"/>
  <c r="CO28" i="25"/>
  <c r="CO27" i="25"/>
  <c r="CO26" i="25"/>
  <c r="CO25" i="25"/>
  <c r="CO24" i="25"/>
  <c r="CO23" i="25"/>
  <c r="CO22" i="25"/>
  <c r="CO21" i="25"/>
  <c r="CO20" i="25"/>
  <c r="CO19" i="25"/>
  <c r="CO18" i="25"/>
  <c r="CO17" i="25"/>
  <c r="CO16" i="25"/>
  <c r="CO15" i="25"/>
  <c r="CO14" i="25"/>
  <c r="CO13" i="25"/>
  <c r="CO12" i="25"/>
  <c r="CO11" i="25"/>
  <c r="CO10" i="25"/>
  <c r="CO9" i="25"/>
  <c r="CO8" i="25"/>
  <c r="CO7" i="25"/>
  <c r="CO6" i="25"/>
  <c r="CO5" i="25"/>
  <c r="CO4" i="25"/>
  <c r="CO3" i="25"/>
  <c r="CM3" i="25"/>
  <c r="CN55" i="25"/>
  <c r="CN54" i="25"/>
  <c r="CN51" i="25"/>
  <c r="CN50" i="25"/>
  <c r="CN49" i="25"/>
  <c r="CN48" i="25"/>
  <c r="CN47" i="25"/>
  <c r="CN46" i="25"/>
  <c r="CN45" i="25"/>
  <c r="CN44" i="25"/>
  <c r="CN43" i="25"/>
  <c r="CN42" i="25"/>
  <c r="CN41" i="25"/>
  <c r="CN40" i="25"/>
  <c r="CN39" i="25"/>
  <c r="CN38" i="25"/>
  <c r="CN37" i="25"/>
  <c r="CN36" i="25"/>
  <c r="CN35" i="25"/>
  <c r="CN34" i="25"/>
  <c r="CN33" i="25"/>
  <c r="CN32" i="25"/>
  <c r="CN31" i="25"/>
  <c r="CN30" i="25"/>
  <c r="CN29" i="25"/>
  <c r="CN28" i="25"/>
  <c r="CN27" i="25"/>
  <c r="CN26" i="25"/>
  <c r="CN25" i="25"/>
  <c r="CN24" i="25"/>
  <c r="CN23" i="25"/>
  <c r="CN22" i="25"/>
  <c r="CN21" i="25"/>
  <c r="CN20" i="25"/>
  <c r="CN19" i="25"/>
  <c r="CN18" i="25"/>
  <c r="CN17" i="25"/>
  <c r="CN16" i="25"/>
  <c r="CN15" i="25"/>
  <c r="CN14" i="25"/>
  <c r="CN13" i="25"/>
  <c r="CN12" i="25"/>
  <c r="CN11" i="25"/>
  <c r="CN10" i="25"/>
  <c r="CN9" i="25"/>
  <c r="CN8" i="25"/>
  <c r="CN7" i="25"/>
  <c r="CN6" i="25"/>
  <c r="CN5" i="25"/>
  <c r="CN4" i="25"/>
  <c r="CN3" i="25"/>
  <c r="CM55" i="25"/>
  <c r="CM54" i="25"/>
  <c r="CM51" i="25"/>
  <c r="CM50" i="25"/>
  <c r="CM49" i="25"/>
  <c r="CM48" i="25"/>
  <c r="CM47" i="25"/>
  <c r="CM46" i="25"/>
  <c r="CM45" i="25"/>
  <c r="CM44" i="25"/>
  <c r="CM43" i="25"/>
  <c r="CM42" i="25"/>
  <c r="CM41" i="25"/>
  <c r="CM40" i="25"/>
  <c r="CM39" i="25"/>
  <c r="CM38" i="25"/>
  <c r="CM37" i="25"/>
  <c r="CM36" i="25"/>
  <c r="CM35" i="25"/>
  <c r="CM34" i="25"/>
  <c r="CM33" i="25"/>
  <c r="CM32" i="25"/>
  <c r="CM31" i="25"/>
  <c r="CM30" i="25"/>
  <c r="CM29" i="25"/>
  <c r="CM28" i="25"/>
  <c r="CM27" i="25"/>
  <c r="CM26" i="25"/>
  <c r="CM25" i="25"/>
  <c r="CM24" i="25"/>
  <c r="CM23" i="25"/>
  <c r="CM22" i="25"/>
  <c r="CM21" i="25"/>
  <c r="CM20" i="25"/>
  <c r="CM19" i="25"/>
  <c r="CM18" i="25"/>
  <c r="CM17" i="25"/>
  <c r="CM16" i="25"/>
  <c r="CM15" i="25"/>
  <c r="CM14" i="25"/>
  <c r="CM13" i="25"/>
  <c r="CM12" i="25"/>
  <c r="CM11" i="25"/>
  <c r="CM10" i="25"/>
  <c r="CM9" i="25"/>
  <c r="CM8" i="25"/>
  <c r="CM7" i="25"/>
  <c r="CM6" i="25"/>
  <c r="CM5" i="25"/>
  <c r="CM4" i="25"/>
  <c r="CL61" i="25"/>
  <c r="CL55" i="25"/>
  <c r="CL54" i="25"/>
  <c r="CL51" i="25"/>
  <c r="CL50" i="25"/>
  <c r="CL49" i="25"/>
  <c r="CL48" i="25"/>
  <c r="CL47" i="25"/>
  <c r="CL46" i="25"/>
  <c r="CL45" i="25"/>
  <c r="CL44" i="25"/>
  <c r="CL43" i="25"/>
  <c r="CL42" i="25"/>
  <c r="CL41" i="25"/>
  <c r="CL40" i="25"/>
  <c r="CL39" i="25"/>
  <c r="CL38" i="25"/>
  <c r="CL37" i="25"/>
  <c r="CL36" i="25"/>
  <c r="CL35" i="25"/>
  <c r="CL34" i="25"/>
  <c r="CL33" i="25"/>
  <c r="CL32" i="25"/>
  <c r="CL31" i="25"/>
  <c r="CL30" i="25"/>
  <c r="CL29" i="25"/>
  <c r="CL28" i="25"/>
  <c r="CL27" i="25"/>
  <c r="CL26" i="25"/>
  <c r="CL25" i="25"/>
  <c r="CL24" i="25"/>
  <c r="CL23" i="25"/>
  <c r="CL22" i="25"/>
  <c r="CL21" i="25"/>
  <c r="CL20" i="25"/>
  <c r="CL19" i="25"/>
  <c r="CL18" i="25"/>
  <c r="CL17" i="25"/>
  <c r="CL16" i="25"/>
  <c r="CL15" i="25"/>
  <c r="CL14" i="25"/>
  <c r="CL13" i="25"/>
  <c r="CL12" i="25"/>
  <c r="CL11" i="25"/>
  <c r="CL10" i="25"/>
  <c r="CL9" i="25"/>
  <c r="CL8" i="25"/>
  <c r="CL7" i="25"/>
  <c r="CL6" i="25"/>
  <c r="CL5" i="25"/>
  <c r="CL4" i="25"/>
  <c r="CL3" i="25"/>
  <c r="CK55" i="25"/>
  <c r="CK54" i="25"/>
  <c r="CK51" i="25"/>
  <c r="CK50" i="25"/>
  <c r="CK49" i="25"/>
  <c r="CK48" i="25"/>
  <c r="CK47" i="25"/>
  <c r="CK46" i="25"/>
  <c r="CK45" i="25"/>
  <c r="CK44" i="25"/>
  <c r="CK43" i="25"/>
  <c r="CK42" i="25"/>
  <c r="CK41" i="25"/>
  <c r="CK40" i="25"/>
  <c r="CK39" i="25"/>
  <c r="CK38" i="25"/>
  <c r="CK37" i="25"/>
  <c r="CK36" i="25"/>
  <c r="CK35" i="25"/>
  <c r="CK34" i="25"/>
  <c r="CK33" i="25"/>
  <c r="CK32" i="25"/>
  <c r="CK31" i="25"/>
  <c r="CK30" i="25"/>
  <c r="CK29" i="25"/>
  <c r="CK28" i="25"/>
  <c r="CK27" i="25"/>
  <c r="CK26" i="25"/>
  <c r="CK25" i="25"/>
  <c r="CK24" i="25"/>
  <c r="CK23" i="25"/>
  <c r="CK22" i="25"/>
  <c r="CK21" i="25"/>
  <c r="CK20" i="25"/>
  <c r="CK19" i="25"/>
  <c r="CK18" i="25"/>
  <c r="CK17" i="25"/>
  <c r="CK16" i="25"/>
  <c r="CK15" i="25"/>
  <c r="CK14" i="25"/>
  <c r="CK13" i="25"/>
  <c r="CK12" i="25"/>
  <c r="CK11" i="25"/>
  <c r="CK10" i="25"/>
  <c r="CK9" i="25"/>
  <c r="CK8" i="25"/>
  <c r="CK7" i="25"/>
  <c r="CK6" i="25"/>
  <c r="CK5" i="25"/>
  <c r="CK4" i="25"/>
  <c r="CK3" i="25"/>
  <c r="CJ55" i="25"/>
  <c r="CJ54" i="25"/>
  <c r="CJ51" i="25"/>
  <c r="CJ50" i="25"/>
  <c r="CJ49" i="25"/>
  <c r="CJ48" i="25"/>
  <c r="CJ47" i="25"/>
  <c r="CJ46" i="25"/>
  <c r="CJ45" i="25"/>
  <c r="CJ44" i="25"/>
  <c r="CJ43" i="25"/>
  <c r="CJ42" i="25"/>
  <c r="CJ41" i="25"/>
  <c r="CJ40" i="25"/>
  <c r="CJ39" i="25"/>
  <c r="CJ38" i="25"/>
  <c r="CJ37" i="25"/>
  <c r="CJ36" i="25"/>
  <c r="CJ35" i="25"/>
  <c r="CJ34" i="25"/>
  <c r="CJ33" i="25"/>
  <c r="CJ32" i="25"/>
  <c r="CJ31" i="25"/>
  <c r="CJ30" i="25"/>
  <c r="CJ29" i="25"/>
  <c r="CJ28" i="25"/>
  <c r="CJ27" i="25"/>
  <c r="CJ26" i="25"/>
  <c r="CJ25" i="25"/>
  <c r="CJ24" i="25"/>
  <c r="CJ23" i="25"/>
  <c r="CJ22" i="25"/>
  <c r="CJ21" i="25"/>
  <c r="CJ20" i="25"/>
  <c r="CJ19" i="25"/>
  <c r="CJ18" i="25"/>
  <c r="CJ17" i="25"/>
  <c r="CJ16" i="25"/>
  <c r="CJ15" i="25"/>
  <c r="CJ14" i="25"/>
  <c r="CJ13" i="25"/>
  <c r="CJ12" i="25"/>
  <c r="CJ11" i="25"/>
  <c r="CJ10" i="25"/>
  <c r="CJ9" i="25"/>
  <c r="CJ8" i="25"/>
  <c r="CJ7" i="25"/>
  <c r="CJ6" i="25"/>
  <c r="CJ5" i="25"/>
  <c r="CJ4" i="25"/>
  <c r="CJ3" i="25"/>
  <c r="CI55" i="25"/>
  <c r="CI54" i="25"/>
  <c r="CI51" i="25"/>
  <c r="CI50" i="25"/>
  <c r="CI49" i="25"/>
  <c r="CI48" i="25"/>
  <c r="CI47" i="25"/>
  <c r="CI46" i="25"/>
  <c r="CI45" i="25"/>
  <c r="CI44" i="25"/>
  <c r="CI43" i="25"/>
  <c r="CI42" i="25"/>
  <c r="CI41" i="25"/>
  <c r="CI40" i="25"/>
  <c r="CI39" i="25"/>
  <c r="CI38" i="25"/>
  <c r="CI37" i="25"/>
  <c r="CI36" i="25"/>
  <c r="CI35" i="25"/>
  <c r="CI34" i="25"/>
  <c r="CI33" i="25"/>
  <c r="CI32" i="25"/>
  <c r="CI31" i="25"/>
  <c r="CI30" i="25"/>
  <c r="CI29" i="25"/>
  <c r="CI28" i="25"/>
  <c r="CI27" i="25"/>
  <c r="CI26" i="25"/>
  <c r="CI25" i="25"/>
  <c r="CI24" i="25"/>
  <c r="CI23" i="25"/>
  <c r="CI22" i="25"/>
  <c r="CI21" i="25"/>
  <c r="CI20" i="25"/>
  <c r="CI19" i="25"/>
  <c r="CI18" i="25"/>
  <c r="CI17" i="25"/>
  <c r="CI16" i="25"/>
  <c r="CI15" i="25"/>
  <c r="CI14" i="25"/>
  <c r="CI13" i="25"/>
  <c r="CI12" i="25"/>
  <c r="CI11" i="25"/>
  <c r="CI10" i="25"/>
  <c r="CI9" i="25"/>
  <c r="CI8" i="25"/>
  <c r="CI7" i="25"/>
  <c r="CI6" i="25"/>
  <c r="CI5" i="25"/>
  <c r="CI4" i="25"/>
  <c r="CI3" i="25"/>
  <c r="CH55" i="25"/>
  <c r="CG55" i="25"/>
  <c r="CF55" i="25"/>
  <c r="CH54" i="25"/>
  <c r="CG54" i="25"/>
  <c r="CF54" i="25"/>
  <c r="CH51" i="25"/>
  <c r="CG51" i="25"/>
  <c r="CF51" i="25"/>
  <c r="CH50" i="25"/>
  <c r="CG50" i="25"/>
  <c r="CF50" i="25"/>
  <c r="CH49" i="25"/>
  <c r="CG49" i="25"/>
  <c r="CF49" i="25"/>
  <c r="CH48" i="25"/>
  <c r="CG48" i="25"/>
  <c r="CF48" i="25"/>
  <c r="CH47" i="25"/>
  <c r="CG47" i="25"/>
  <c r="CF47" i="25"/>
  <c r="CH46" i="25"/>
  <c r="CG46" i="25"/>
  <c r="CF46" i="25"/>
  <c r="CH45" i="25"/>
  <c r="CG45" i="25"/>
  <c r="CF45" i="25"/>
  <c r="CH44" i="25"/>
  <c r="CG44" i="25"/>
  <c r="CF44" i="25"/>
  <c r="CH43" i="25"/>
  <c r="CG43" i="25"/>
  <c r="CF43" i="25"/>
  <c r="CH42" i="25"/>
  <c r="CG42" i="25"/>
  <c r="CF42" i="25"/>
  <c r="CH41" i="25"/>
  <c r="CG41" i="25"/>
  <c r="CF41" i="25"/>
  <c r="CH40" i="25"/>
  <c r="CG40" i="25"/>
  <c r="CF40" i="25"/>
  <c r="CH39" i="25"/>
  <c r="CG39" i="25"/>
  <c r="CF39" i="25"/>
  <c r="CH38" i="25"/>
  <c r="CG38" i="25"/>
  <c r="CF38" i="25"/>
  <c r="CH37" i="25"/>
  <c r="CG37" i="25"/>
  <c r="CF37" i="25"/>
  <c r="CH36" i="25"/>
  <c r="CG36" i="25"/>
  <c r="CF36" i="25"/>
  <c r="CH35" i="25"/>
  <c r="CG35" i="25"/>
  <c r="CF35" i="25"/>
  <c r="CH34" i="25"/>
  <c r="CG34" i="25"/>
  <c r="CF34" i="25"/>
  <c r="CH33" i="25"/>
  <c r="CG33" i="25"/>
  <c r="CF33" i="25"/>
  <c r="CH32" i="25"/>
  <c r="CG32" i="25"/>
  <c r="CF32" i="25"/>
  <c r="CH31" i="25"/>
  <c r="CG31" i="25"/>
  <c r="CF31" i="25"/>
  <c r="CH30" i="25"/>
  <c r="CG30" i="25"/>
  <c r="CF30" i="25"/>
  <c r="CH29" i="25"/>
  <c r="CG29" i="25"/>
  <c r="CF29" i="25"/>
  <c r="CH28" i="25"/>
  <c r="CG28" i="25"/>
  <c r="CF28" i="25"/>
  <c r="CH27" i="25"/>
  <c r="CG27" i="25"/>
  <c r="CF27" i="25"/>
  <c r="CH26" i="25"/>
  <c r="CG26" i="25"/>
  <c r="CF26" i="25"/>
  <c r="CH25" i="25"/>
  <c r="CG25" i="25"/>
  <c r="CF25" i="25"/>
  <c r="CH24" i="25"/>
  <c r="CG24" i="25"/>
  <c r="CF24" i="25"/>
  <c r="CH23" i="25"/>
  <c r="CG23" i="25"/>
  <c r="CF23" i="25"/>
  <c r="CH22" i="25"/>
  <c r="CG22" i="25"/>
  <c r="CF22" i="25"/>
  <c r="CH21" i="25"/>
  <c r="CG21" i="25"/>
  <c r="CF21" i="25"/>
  <c r="CH20" i="25"/>
  <c r="CG20" i="25"/>
  <c r="CF20" i="25"/>
  <c r="CH19" i="25"/>
  <c r="CG19" i="25"/>
  <c r="CF19" i="25"/>
  <c r="CH18" i="25"/>
  <c r="CG18" i="25"/>
  <c r="CF18" i="25"/>
  <c r="CH17" i="25"/>
  <c r="CG17" i="25"/>
  <c r="CF17" i="25"/>
  <c r="CH16" i="25"/>
  <c r="CG16" i="25"/>
  <c r="CF16" i="25"/>
  <c r="CH15" i="25"/>
  <c r="CG15" i="25"/>
  <c r="CF15" i="25"/>
  <c r="CH14" i="25"/>
  <c r="CG14" i="25"/>
  <c r="CF14" i="25"/>
  <c r="CH13" i="25"/>
  <c r="CG13" i="25"/>
  <c r="CF13" i="25"/>
  <c r="CH12" i="25"/>
  <c r="CG12" i="25"/>
  <c r="CF12" i="25"/>
  <c r="CH11" i="25"/>
  <c r="CG11" i="25"/>
  <c r="CF11" i="25"/>
  <c r="CH10" i="25"/>
  <c r="CG10" i="25"/>
  <c r="CF10" i="25"/>
  <c r="CH9" i="25"/>
  <c r="CG9" i="25"/>
  <c r="CF9" i="25"/>
  <c r="CH8" i="25"/>
  <c r="CG8" i="25"/>
  <c r="CF8" i="25"/>
  <c r="CH7" i="25"/>
  <c r="CG7" i="25"/>
  <c r="CF7" i="25"/>
  <c r="CH6" i="25"/>
  <c r="CG6" i="25"/>
  <c r="CF6" i="25"/>
  <c r="CH5" i="25"/>
  <c r="CG5" i="25"/>
  <c r="CF5" i="25"/>
  <c r="CH4" i="25"/>
  <c r="CG4" i="25"/>
  <c r="CF4" i="25"/>
  <c r="CH3" i="25"/>
  <c r="CG3" i="25"/>
  <c r="CF3" i="25"/>
  <c r="CE55" i="25"/>
  <c r="CE54" i="25"/>
  <c r="CE51" i="25"/>
  <c r="CE50" i="25"/>
  <c r="CE49" i="25"/>
  <c r="CE48" i="25"/>
  <c r="CE47" i="25"/>
  <c r="CE46" i="25"/>
  <c r="CE45" i="25"/>
  <c r="CE44" i="25"/>
  <c r="CE43" i="25"/>
  <c r="CE42" i="25"/>
  <c r="CE41" i="25"/>
  <c r="CE40" i="25"/>
  <c r="CE39" i="25"/>
  <c r="CE38" i="25"/>
  <c r="CE37" i="25"/>
  <c r="CE36" i="25"/>
  <c r="CE35" i="25"/>
  <c r="CE34" i="25"/>
  <c r="CE33" i="25"/>
  <c r="CE32" i="25"/>
  <c r="CE31" i="25"/>
  <c r="CE30" i="25"/>
  <c r="CE29" i="25"/>
  <c r="CE28" i="25"/>
  <c r="CE27" i="25"/>
  <c r="CE26" i="25"/>
  <c r="CE25" i="25"/>
  <c r="CE24" i="25"/>
  <c r="CE23" i="25"/>
  <c r="CE22" i="25"/>
  <c r="CE21" i="25"/>
  <c r="CE20" i="25"/>
  <c r="CE19" i="25"/>
  <c r="CE18" i="25"/>
  <c r="CE17" i="25"/>
  <c r="CE16" i="25"/>
  <c r="CE15" i="25"/>
  <c r="CE14" i="25"/>
  <c r="CE13" i="25"/>
  <c r="CE12" i="25"/>
  <c r="CE11" i="25"/>
  <c r="CE10" i="25"/>
  <c r="CE9" i="25"/>
  <c r="CE8" i="25"/>
  <c r="CE7" i="25"/>
  <c r="CE6" i="25"/>
  <c r="CE5" i="25"/>
  <c r="CE4" i="25"/>
  <c r="CE3" i="25"/>
  <c r="CD54" i="25"/>
  <c r="CD51" i="25"/>
  <c r="CD50" i="25"/>
  <c r="CD49" i="25"/>
  <c r="CD48" i="25"/>
  <c r="CD47" i="25"/>
  <c r="CD46" i="25"/>
  <c r="CD45" i="25"/>
  <c r="CD44" i="25"/>
  <c r="CD43" i="25"/>
  <c r="CD42" i="25"/>
  <c r="CD41" i="25"/>
  <c r="CD40" i="25"/>
  <c r="CD39" i="25"/>
  <c r="CD38" i="25"/>
  <c r="CD37" i="25"/>
  <c r="CD36" i="25"/>
  <c r="CD35" i="25"/>
  <c r="CD34" i="25"/>
  <c r="CD33" i="25"/>
  <c r="CD32" i="25"/>
  <c r="CD31" i="25"/>
  <c r="CD30" i="25"/>
  <c r="CD29" i="25"/>
  <c r="CD28" i="25"/>
  <c r="CD27" i="25"/>
  <c r="CD26" i="25"/>
  <c r="CD25" i="25"/>
  <c r="CD24" i="25"/>
  <c r="CD23" i="25"/>
  <c r="CD22" i="25"/>
  <c r="CD21" i="25"/>
  <c r="CD20" i="25"/>
  <c r="CD19" i="25"/>
  <c r="CD18" i="25"/>
  <c r="CD17" i="25"/>
  <c r="CD16" i="25"/>
  <c r="CD15" i="25"/>
  <c r="CD14" i="25"/>
  <c r="CD13" i="25"/>
  <c r="CD12" i="25"/>
  <c r="CD11" i="25"/>
  <c r="CD10" i="25"/>
  <c r="CD9" i="25"/>
  <c r="CD8" i="25"/>
  <c r="CD7" i="25"/>
  <c r="CD6" i="25"/>
  <c r="CD5" i="25"/>
  <c r="CD4" i="25"/>
  <c r="CD3" i="25"/>
  <c r="CB61" i="9"/>
  <c r="CA61" i="9"/>
  <c r="BZ61" i="9"/>
  <c r="CF60" i="9"/>
  <c r="CF59" i="9"/>
  <c r="CF58" i="9"/>
  <c r="CF57" i="9"/>
  <c r="CF56" i="9"/>
  <c r="CF55" i="9"/>
  <c r="CF54" i="9"/>
  <c r="CF53" i="9"/>
  <c r="CF52" i="9"/>
  <c r="CF51" i="9"/>
  <c r="CF50" i="9"/>
  <c r="CF49" i="9"/>
  <c r="CF48" i="9"/>
  <c r="CF47" i="9"/>
  <c r="CF46" i="9"/>
  <c r="CF45" i="9"/>
  <c r="CF44" i="9"/>
  <c r="CF43" i="9"/>
  <c r="CF42" i="9"/>
  <c r="CF41" i="9"/>
  <c r="CF40" i="9"/>
  <c r="CF39" i="9"/>
  <c r="CF38" i="9"/>
  <c r="CF37" i="9"/>
  <c r="CF36" i="9"/>
  <c r="CF35" i="9"/>
  <c r="CF34" i="9"/>
  <c r="CF33" i="9"/>
  <c r="CF32" i="9"/>
  <c r="CF31" i="9"/>
  <c r="CF30" i="9"/>
  <c r="CF29" i="9"/>
  <c r="CF28" i="9"/>
  <c r="CF27" i="9"/>
  <c r="CF26" i="9"/>
  <c r="CF25" i="9"/>
  <c r="CF24" i="9"/>
  <c r="CF23" i="9"/>
  <c r="CF22" i="9"/>
  <c r="CF21" i="9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5" i="9"/>
  <c r="CF4" i="9"/>
  <c r="CF3" i="9"/>
  <c r="CS60" i="9"/>
  <c r="CS59" i="9"/>
  <c r="CS58" i="9"/>
  <c r="CS57" i="9"/>
  <c r="CS56" i="9"/>
  <c r="CS55" i="9"/>
  <c r="CS54" i="9"/>
  <c r="CS53" i="9"/>
  <c r="CS52" i="9"/>
  <c r="CS51" i="9"/>
  <c r="CS50" i="9"/>
  <c r="CS49" i="9"/>
  <c r="CS48" i="9"/>
  <c r="CS47" i="9"/>
  <c r="CS46" i="9"/>
  <c r="CS45" i="9"/>
  <c r="CS44" i="9"/>
  <c r="CS43" i="9"/>
  <c r="CS42" i="9"/>
  <c r="CS41" i="9"/>
  <c r="CS40" i="9"/>
  <c r="CS39" i="9"/>
  <c r="CS38" i="9"/>
  <c r="CS37" i="9"/>
  <c r="CS36" i="9"/>
  <c r="CS35" i="9"/>
  <c r="CS34" i="9"/>
  <c r="CS33" i="9"/>
  <c r="CS32" i="9"/>
  <c r="CS31" i="9"/>
  <c r="CS30" i="9"/>
  <c r="CS29" i="9"/>
  <c r="CS28" i="9"/>
  <c r="CS27" i="9"/>
  <c r="CS26" i="9"/>
  <c r="CS25" i="9"/>
  <c r="CS24" i="9"/>
  <c r="CS23" i="9"/>
  <c r="CS22" i="9"/>
  <c r="CS21" i="9"/>
  <c r="CS20" i="9"/>
  <c r="CS19" i="9"/>
  <c r="CS18" i="9"/>
  <c r="CS17" i="9"/>
  <c r="CS16" i="9"/>
  <c r="CS15" i="9"/>
  <c r="CS14" i="9"/>
  <c r="CS13" i="9"/>
  <c r="CS12" i="9"/>
  <c r="CS11" i="9"/>
  <c r="CS10" i="9"/>
  <c r="CS9" i="9"/>
  <c r="CS8" i="9"/>
  <c r="CS7" i="9"/>
  <c r="CS6" i="9"/>
  <c r="CS5" i="9"/>
  <c r="CS4" i="9"/>
  <c r="CS3" i="9"/>
  <c r="CR51" i="9"/>
  <c r="CR50" i="9"/>
  <c r="CR49" i="9"/>
  <c r="CR48" i="9"/>
  <c r="CR47" i="9"/>
  <c r="CR46" i="9"/>
  <c r="CR45" i="9"/>
  <c r="CR44" i="9"/>
  <c r="CR43" i="9"/>
  <c r="CR42" i="9"/>
  <c r="CR41" i="9"/>
  <c r="CR40" i="9"/>
  <c r="CR39" i="9"/>
  <c r="CR38" i="9"/>
  <c r="CR37" i="9"/>
  <c r="CR36" i="9"/>
  <c r="CR35" i="9"/>
  <c r="CR34" i="9"/>
  <c r="CR33" i="9"/>
  <c r="CR32" i="9"/>
  <c r="CR31" i="9"/>
  <c r="CR30" i="9"/>
  <c r="CR29" i="9"/>
  <c r="CR28" i="9"/>
  <c r="CR27" i="9"/>
  <c r="CR26" i="9"/>
  <c r="CR25" i="9"/>
  <c r="CR24" i="9"/>
  <c r="CR23" i="9"/>
  <c r="CR22" i="9"/>
  <c r="CR21" i="9"/>
  <c r="CR20" i="9"/>
  <c r="CR19" i="9"/>
  <c r="CR18" i="9"/>
  <c r="CR17" i="9"/>
  <c r="CR16" i="9"/>
  <c r="CR15" i="9"/>
  <c r="CR14" i="9"/>
  <c r="CR13" i="9"/>
  <c r="CR12" i="9"/>
  <c r="CR11" i="9"/>
  <c r="CR10" i="9"/>
  <c r="CR9" i="9"/>
  <c r="CR8" i="9"/>
  <c r="CR7" i="9"/>
  <c r="CR6" i="9"/>
  <c r="CR5" i="9"/>
  <c r="CR4" i="9"/>
  <c r="CR3" i="9"/>
  <c r="CQ51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Q5" i="9"/>
  <c r="CQ4" i="9"/>
  <c r="CQ3" i="9"/>
  <c r="CP60" i="9"/>
  <c r="CP59" i="9"/>
  <c r="CP58" i="9"/>
  <c r="CP57" i="9"/>
  <c r="CP56" i="9"/>
  <c r="CP55" i="9"/>
  <c r="CP54" i="9"/>
  <c r="CP53" i="9"/>
  <c r="CP52" i="9"/>
  <c r="CP51" i="9"/>
  <c r="CP50" i="9"/>
  <c r="CP49" i="9"/>
  <c r="CP48" i="9"/>
  <c r="CP47" i="9"/>
  <c r="CP46" i="9"/>
  <c r="CP45" i="9"/>
  <c r="CP44" i="9"/>
  <c r="CP43" i="9"/>
  <c r="CP42" i="9"/>
  <c r="CP41" i="9"/>
  <c r="CP40" i="9"/>
  <c r="CP39" i="9"/>
  <c r="CP38" i="9"/>
  <c r="CP37" i="9"/>
  <c r="CP36" i="9"/>
  <c r="CP35" i="9"/>
  <c r="CP34" i="9"/>
  <c r="CP33" i="9"/>
  <c r="CP32" i="9"/>
  <c r="CP31" i="9"/>
  <c r="CP30" i="9"/>
  <c r="CP29" i="9"/>
  <c r="CP28" i="9"/>
  <c r="CP27" i="9"/>
  <c r="CP26" i="9"/>
  <c r="CP25" i="9"/>
  <c r="CP24" i="9"/>
  <c r="CP23" i="9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6" i="9"/>
  <c r="CP5" i="9"/>
  <c r="CP4" i="9"/>
  <c r="CP3" i="9"/>
  <c r="CO60" i="9"/>
  <c r="CO59" i="9"/>
  <c r="CO58" i="9"/>
  <c r="CO57" i="9"/>
  <c r="CO56" i="9"/>
  <c r="CO55" i="9"/>
  <c r="CO54" i="9"/>
  <c r="CO53" i="9"/>
  <c r="CO52" i="9"/>
  <c r="CO51" i="9"/>
  <c r="CO50" i="9"/>
  <c r="CO49" i="9"/>
  <c r="CO48" i="9"/>
  <c r="CO47" i="9"/>
  <c r="CO46" i="9"/>
  <c r="CO45" i="9"/>
  <c r="CO44" i="9"/>
  <c r="CO43" i="9"/>
  <c r="CO42" i="9"/>
  <c r="CO41" i="9"/>
  <c r="CO40" i="9"/>
  <c r="CO39" i="9"/>
  <c r="CO38" i="9"/>
  <c r="CO37" i="9"/>
  <c r="CO36" i="9"/>
  <c r="CO35" i="9"/>
  <c r="CO34" i="9"/>
  <c r="CO33" i="9"/>
  <c r="CO32" i="9"/>
  <c r="CO31" i="9"/>
  <c r="CO30" i="9"/>
  <c r="CO29" i="9"/>
  <c r="CO28" i="9"/>
  <c r="CO27" i="9"/>
  <c r="CO26" i="9"/>
  <c r="CO25" i="9"/>
  <c r="CO24" i="9"/>
  <c r="CO23" i="9"/>
  <c r="CO22" i="9"/>
  <c r="CO21" i="9"/>
  <c r="CO20" i="9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5" i="9"/>
  <c r="CO4" i="9"/>
  <c r="CO3" i="9"/>
  <c r="CN60" i="9"/>
  <c r="CN59" i="9"/>
  <c r="CN58" i="9"/>
  <c r="CN57" i="9"/>
  <c r="CN56" i="9"/>
  <c r="CN55" i="9"/>
  <c r="CN54" i="9"/>
  <c r="CN53" i="9"/>
  <c r="CN52" i="9"/>
  <c r="CN51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5" i="9"/>
  <c r="CN4" i="9"/>
  <c r="CN3" i="9"/>
  <c r="CM60" i="9"/>
  <c r="CM59" i="9"/>
  <c r="CM58" i="9"/>
  <c r="CM57" i="9"/>
  <c r="CM56" i="9"/>
  <c r="CM55" i="9"/>
  <c r="CM54" i="9"/>
  <c r="CM53" i="9"/>
  <c r="CM52" i="9"/>
  <c r="CM51" i="9"/>
  <c r="CM50" i="9"/>
  <c r="CM49" i="9"/>
  <c r="CM48" i="9"/>
  <c r="CM47" i="9"/>
  <c r="CM46" i="9"/>
  <c r="CM45" i="9"/>
  <c r="CM44" i="9"/>
  <c r="CM43" i="9"/>
  <c r="CM42" i="9"/>
  <c r="CM41" i="9"/>
  <c r="CM40" i="9"/>
  <c r="CM39" i="9"/>
  <c r="CM38" i="9"/>
  <c r="CM37" i="9"/>
  <c r="CM36" i="9"/>
  <c r="CM35" i="9"/>
  <c r="CM34" i="9"/>
  <c r="CM33" i="9"/>
  <c r="CM32" i="9"/>
  <c r="CM31" i="9"/>
  <c r="CM30" i="9"/>
  <c r="CM29" i="9"/>
  <c r="CM28" i="9"/>
  <c r="CM27" i="9"/>
  <c r="CM26" i="9"/>
  <c r="CM25" i="9"/>
  <c r="CM24" i="9"/>
  <c r="CM23" i="9"/>
  <c r="CM22" i="9"/>
  <c r="CM21" i="9"/>
  <c r="CM20" i="9"/>
  <c r="CM19" i="9"/>
  <c r="CM18" i="9"/>
  <c r="CM17" i="9"/>
  <c r="CM16" i="9"/>
  <c r="CM15" i="9"/>
  <c r="CM14" i="9"/>
  <c r="CM13" i="9"/>
  <c r="CM12" i="9"/>
  <c r="CM11" i="9"/>
  <c r="CM10" i="9"/>
  <c r="CM9" i="9"/>
  <c r="CM8" i="9"/>
  <c r="CM7" i="9"/>
  <c r="CM6" i="9"/>
  <c r="CM5" i="9"/>
  <c r="CM4" i="9"/>
  <c r="CM3" i="9"/>
  <c r="CL51" i="9"/>
  <c r="CL50" i="9"/>
  <c r="CL49" i="9"/>
  <c r="CL48" i="9"/>
  <c r="CL47" i="9"/>
  <c r="CL46" i="9"/>
  <c r="CL45" i="9"/>
  <c r="CL44" i="9"/>
  <c r="CL43" i="9"/>
  <c r="CL42" i="9"/>
  <c r="CL41" i="9"/>
  <c r="CL40" i="9"/>
  <c r="CL39" i="9"/>
  <c r="CL38" i="9"/>
  <c r="CL37" i="9"/>
  <c r="CL36" i="9"/>
  <c r="CL35" i="9"/>
  <c r="CL34" i="9"/>
  <c r="CL33" i="9"/>
  <c r="CL32" i="9"/>
  <c r="CL31" i="9"/>
  <c r="CL30" i="9"/>
  <c r="CL29" i="9"/>
  <c r="CL28" i="9"/>
  <c r="CL27" i="9"/>
  <c r="CL26" i="9"/>
  <c r="CL25" i="9"/>
  <c r="CL24" i="9"/>
  <c r="CL23" i="9"/>
  <c r="CL22" i="9"/>
  <c r="CL21" i="9"/>
  <c r="CL20" i="9"/>
  <c r="CL19" i="9"/>
  <c r="CL18" i="9"/>
  <c r="CL17" i="9"/>
  <c r="CL16" i="9"/>
  <c r="CL15" i="9"/>
  <c r="CL14" i="9"/>
  <c r="CL13" i="9"/>
  <c r="CL12" i="9"/>
  <c r="CL11" i="9"/>
  <c r="CL10" i="9"/>
  <c r="CL9" i="9"/>
  <c r="CL8" i="9"/>
  <c r="CL7" i="9"/>
  <c r="CL6" i="9"/>
  <c r="CL5" i="9"/>
  <c r="CL4" i="9"/>
  <c r="CL3" i="9"/>
  <c r="CK60" i="9"/>
  <c r="CK59" i="9"/>
  <c r="CK58" i="9"/>
  <c r="CK57" i="9"/>
  <c r="CK56" i="9"/>
  <c r="CK55" i="9"/>
  <c r="CK54" i="9"/>
  <c r="CK53" i="9"/>
  <c r="CK52" i="9"/>
  <c r="CK51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K3" i="9"/>
  <c r="CJ60" i="9"/>
  <c r="CJ59" i="9"/>
  <c r="CJ58" i="9"/>
  <c r="CJ57" i="9"/>
  <c r="CJ56" i="9"/>
  <c r="CJ55" i="9"/>
  <c r="CJ54" i="9"/>
  <c r="CJ53" i="9"/>
  <c r="CJ52" i="9"/>
  <c r="CJ51" i="9"/>
  <c r="CJ50" i="9"/>
  <c r="CJ49" i="9"/>
  <c r="CJ48" i="9"/>
  <c r="CJ47" i="9"/>
  <c r="CJ46" i="9"/>
  <c r="CJ45" i="9"/>
  <c r="CJ44" i="9"/>
  <c r="CJ43" i="9"/>
  <c r="CJ42" i="9"/>
  <c r="CJ41" i="9"/>
  <c r="CJ40" i="9"/>
  <c r="CJ39" i="9"/>
  <c r="CJ38" i="9"/>
  <c r="CJ37" i="9"/>
  <c r="CJ36" i="9"/>
  <c r="CJ35" i="9"/>
  <c r="CJ34" i="9"/>
  <c r="CJ33" i="9"/>
  <c r="CJ32" i="9"/>
  <c r="CJ31" i="9"/>
  <c r="CJ30" i="9"/>
  <c r="CJ29" i="9"/>
  <c r="CJ28" i="9"/>
  <c r="CJ27" i="9"/>
  <c r="CJ26" i="9"/>
  <c r="CJ25" i="9"/>
  <c r="CJ24" i="9"/>
  <c r="CJ23" i="9"/>
  <c r="CJ22" i="9"/>
  <c r="CJ21" i="9"/>
  <c r="CJ20" i="9"/>
  <c r="CJ19" i="9"/>
  <c r="CJ18" i="9"/>
  <c r="CJ17" i="9"/>
  <c r="CJ16" i="9"/>
  <c r="CJ15" i="9"/>
  <c r="CJ14" i="9"/>
  <c r="CJ13" i="9"/>
  <c r="CJ12" i="9"/>
  <c r="CJ11" i="9"/>
  <c r="CJ10" i="9"/>
  <c r="CJ9" i="9"/>
  <c r="CJ8" i="9"/>
  <c r="CJ7" i="9"/>
  <c r="CJ6" i="9"/>
  <c r="CJ5" i="9"/>
  <c r="CJ4" i="9"/>
  <c r="CJ3" i="9"/>
  <c r="CI60" i="9"/>
  <c r="CI59" i="9"/>
  <c r="CI58" i="9"/>
  <c r="CI57" i="9"/>
  <c r="CI56" i="9"/>
  <c r="CI55" i="9"/>
  <c r="CI54" i="9"/>
  <c r="CI53" i="9"/>
  <c r="CI52" i="9"/>
  <c r="CI51" i="9"/>
  <c r="CI50" i="9"/>
  <c r="CI49" i="9"/>
  <c r="CI48" i="9"/>
  <c r="CI47" i="9"/>
  <c r="CI46" i="9"/>
  <c r="CI45" i="9"/>
  <c r="CI44" i="9"/>
  <c r="CI43" i="9"/>
  <c r="CI42" i="9"/>
  <c r="CI41" i="9"/>
  <c r="CI40" i="9"/>
  <c r="CI39" i="9"/>
  <c r="CI38" i="9"/>
  <c r="CI37" i="9"/>
  <c r="CI36" i="9"/>
  <c r="CI35" i="9"/>
  <c r="CI34" i="9"/>
  <c r="CI33" i="9"/>
  <c r="CI32" i="9"/>
  <c r="CI31" i="9"/>
  <c r="CI30" i="9"/>
  <c r="CI29" i="9"/>
  <c r="CI28" i="9"/>
  <c r="CI27" i="9"/>
  <c r="CI26" i="9"/>
  <c r="CI25" i="9"/>
  <c r="CI24" i="9"/>
  <c r="CI23" i="9"/>
  <c r="CI22" i="9"/>
  <c r="CI21" i="9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5" i="9"/>
  <c r="CI4" i="9"/>
  <c r="CI3" i="9"/>
  <c r="CH60" i="9"/>
  <c r="CG60" i="9"/>
  <c r="CH59" i="9"/>
  <c r="CG59" i="9"/>
  <c r="CH58" i="9"/>
  <c r="CG58" i="9"/>
  <c r="CH57" i="9"/>
  <c r="CG57" i="9"/>
  <c r="CH56" i="9"/>
  <c r="CG56" i="9"/>
  <c r="CH55" i="9"/>
  <c r="CG55" i="9"/>
  <c r="CH54" i="9"/>
  <c r="CG54" i="9"/>
  <c r="CH53" i="9"/>
  <c r="CG53" i="9"/>
  <c r="CH52" i="9"/>
  <c r="CG52" i="9"/>
  <c r="CH51" i="9"/>
  <c r="CG51" i="9"/>
  <c r="CH50" i="9"/>
  <c r="CG50" i="9"/>
  <c r="CH49" i="9"/>
  <c r="CG49" i="9"/>
  <c r="CH48" i="9"/>
  <c r="CG48" i="9"/>
  <c r="CH47" i="9"/>
  <c r="CG47" i="9"/>
  <c r="CH46" i="9"/>
  <c r="CG46" i="9"/>
  <c r="CH45" i="9"/>
  <c r="CG45" i="9"/>
  <c r="CH44" i="9"/>
  <c r="CG44" i="9"/>
  <c r="CH43" i="9"/>
  <c r="CG43" i="9"/>
  <c r="CH42" i="9"/>
  <c r="CG42" i="9"/>
  <c r="CH41" i="9"/>
  <c r="CG41" i="9"/>
  <c r="CH40" i="9"/>
  <c r="CG40" i="9"/>
  <c r="CH39" i="9"/>
  <c r="CG39" i="9"/>
  <c r="CH38" i="9"/>
  <c r="CG38" i="9"/>
  <c r="CH37" i="9"/>
  <c r="CG37" i="9"/>
  <c r="CH36" i="9"/>
  <c r="CG36" i="9"/>
  <c r="CH35" i="9"/>
  <c r="CG35" i="9"/>
  <c r="CH34" i="9"/>
  <c r="CG34" i="9"/>
  <c r="CH33" i="9"/>
  <c r="CG33" i="9"/>
  <c r="CH32" i="9"/>
  <c r="CG32" i="9"/>
  <c r="CH31" i="9"/>
  <c r="CG31" i="9"/>
  <c r="CH30" i="9"/>
  <c r="CG30" i="9"/>
  <c r="CH29" i="9"/>
  <c r="CG29" i="9"/>
  <c r="CH28" i="9"/>
  <c r="CG28" i="9"/>
  <c r="CH27" i="9"/>
  <c r="CG27" i="9"/>
  <c r="CH26" i="9"/>
  <c r="CG26" i="9"/>
  <c r="CH25" i="9"/>
  <c r="CG25" i="9"/>
  <c r="CH24" i="9"/>
  <c r="CG24" i="9"/>
  <c r="CH23" i="9"/>
  <c r="CG23" i="9"/>
  <c r="CH22" i="9"/>
  <c r="CG22" i="9"/>
  <c r="CH21" i="9"/>
  <c r="CG21" i="9"/>
  <c r="CH20" i="9"/>
  <c r="CG20" i="9"/>
  <c r="CH19" i="9"/>
  <c r="CG19" i="9"/>
  <c r="CH18" i="9"/>
  <c r="CG18" i="9"/>
  <c r="CH17" i="9"/>
  <c r="CG17" i="9"/>
  <c r="CH16" i="9"/>
  <c r="CG16" i="9"/>
  <c r="CH15" i="9"/>
  <c r="CG15" i="9"/>
  <c r="CH14" i="9"/>
  <c r="CG14" i="9"/>
  <c r="CH13" i="9"/>
  <c r="CG13" i="9"/>
  <c r="CH12" i="9"/>
  <c r="CG12" i="9"/>
  <c r="CH11" i="9"/>
  <c r="CG11" i="9"/>
  <c r="CH10" i="9"/>
  <c r="CG10" i="9"/>
  <c r="CH9" i="9"/>
  <c r="CG9" i="9"/>
  <c r="CH8" i="9"/>
  <c r="CG8" i="9"/>
  <c r="CH7" i="9"/>
  <c r="CG7" i="9"/>
  <c r="CH6" i="9"/>
  <c r="CG6" i="9"/>
  <c r="CH5" i="9"/>
  <c r="CG5" i="9"/>
  <c r="CH4" i="9"/>
  <c r="CG4" i="9"/>
  <c r="CH3" i="9"/>
  <c r="CG3" i="9"/>
  <c r="CE60" i="9"/>
  <c r="CE59" i="9"/>
  <c r="CE58" i="9"/>
  <c r="CE57" i="9"/>
  <c r="CE56" i="9"/>
  <c r="CE55" i="9"/>
  <c r="CE54" i="9"/>
  <c r="CE53" i="9"/>
  <c r="CE52" i="9"/>
  <c r="CE51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E5" i="9"/>
  <c r="CE4" i="9"/>
  <c r="CE3" i="9"/>
  <c r="CD51" i="9"/>
  <c r="CD50" i="9"/>
  <c r="CD49" i="9"/>
  <c r="CD48" i="9"/>
  <c r="CD47" i="9"/>
  <c r="CD46" i="9"/>
  <c r="CD45" i="9"/>
  <c r="CD44" i="9"/>
  <c r="CD43" i="9"/>
  <c r="CD42" i="9"/>
  <c r="CD41" i="9"/>
  <c r="CD40" i="9"/>
  <c r="CD39" i="9"/>
  <c r="CD38" i="9"/>
  <c r="CD37" i="9"/>
  <c r="CD36" i="9"/>
  <c r="CD35" i="9"/>
  <c r="CD34" i="9"/>
  <c r="CD33" i="9"/>
  <c r="CD32" i="9"/>
  <c r="CD31" i="9"/>
  <c r="CD30" i="9"/>
  <c r="CD29" i="9"/>
  <c r="CD28" i="9"/>
  <c r="CD27" i="9"/>
  <c r="CD26" i="9"/>
  <c r="CD25" i="9"/>
  <c r="CD24" i="9"/>
  <c r="CD23" i="9"/>
  <c r="CD22" i="9"/>
  <c r="CD21" i="9"/>
  <c r="CD20" i="9"/>
  <c r="CD19" i="9"/>
  <c r="CD18" i="9"/>
  <c r="CD17" i="9"/>
  <c r="CD16" i="9"/>
  <c r="CD15" i="9"/>
  <c r="CD14" i="9"/>
  <c r="CD13" i="9"/>
  <c r="CD12" i="9"/>
  <c r="CD11" i="9"/>
  <c r="CD10" i="9"/>
  <c r="CD9" i="9"/>
  <c r="CD8" i="9"/>
  <c r="CD7" i="9"/>
  <c r="CD6" i="9"/>
  <c r="CD5" i="9"/>
  <c r="CD4" i="9"/>
  <c r="CD3" i="9"/>
  <c r="CL51" i="5"/>
  <c r="CL50" i="5"/>
  <c r="CL49" i="5"/>
  <c r="CL48" i="5"/>
  <c r="CL47" i="5"/>
  <c r="CL46" i="5"/>
  <c r="CL45" i="5"/>
  <c r="CL44" i="5"/>
  <c r="CL43" i="5"/>
  <c r="CL42" i="5"/>
  <c r="CL41" i="5"/>
  <c r="CL40" i="5"/>
  <c r="CL39" i="5"/>
  <c r="CL38" i="5"/>
  <c r="CL37" i="5"/>
  <c r="CL36" i="5"/>
  <c r="CL35" i="5"/>
  <c r="CL34" i="5"/>
  <c r="CL33" i="5"/>
  <c r="CL32" i="5"/>
  <c r="CL31" i="5"/>
  <c r="CL30" i="5"/>
  <c r="CL29" i="5"/>
  <c r="CL28" i="5"/>
  <c r="CL27" i="5"/>
  <c r="CL26" i="5"/>
  <c r="CL25" i="5"/>
  <c r="CL24" i="5"/>
  <c r="CL23" i="5"/>
  <c r="CL22" i="5"/>
  <c r="CL21" i="5"/>
  <c r="CL20" i="5"/>
  <c r="CL19" i="5"/>
  <c r="CL18" i="5"/>
  <c r="CL17" i="5"/>
  <c r="CL16" i="5"/>
  <c r="CL15" i="5"/>
  <c r="CL14" i="5"/>
  <c r="CL13" i="5"/>
  <c r="CL12" i="5"/>
  <c r="CL11" i="5"/>
  <c r="CL10" i="5"/>
  <c r="CL9" i="5"/>
  <c r="CL8" i="5"/>
  <c r="CL7" i="5"/>
  <c r="CL6" i="5"/>
  <c r="CL5" i="5"/>
  <c r="CL4" i="5"/>
  <c r="CL3" i="5"/>
  <c r="CG51" i="5"/>
  <c r="CG50" i="5"/>
  <c r="CG49" i="5"/>
  <c r="CG48" i="5"/>
  <c r="CG47" i="5"/>
  <c r="CG46" i="5"/>
  <c r="CG45" i="5"/>
  <c r="CG44" i="5"/>
  <c r="CG43" i="5"/>
  <c r="CG42" i="5"/>
  <c r="CG41" i="5"/>
  <c r="CG40" i="5"/>
  <c r="CG39" i="5"/>
  <c r="CG38" i="5"/>
  <c r="CG37" i="5"/>
  <c r="CG36" i="5"/>
  <c r="CG35" i="5"/>
  <c r="CG34" i="5"/>
  <c r="CG33" i="5"/>
  <c r="CG32" i="5"/>
  <c r="CG31" i="5"/>
  <c r="CG30" i="5"/>
  <c r="CG29" i="5"/>
  <c r="CG28" i="5"/>
  <c r="CG27" i="5"/>
  <c r="CG26" i="5"/>
  <c r="CG25" i="5"/>
  <c r="CG24" i="5"/>
  <c r="CG23" i="5"/>
  <c r="CG22" i="5"/>
  <c r="CG21" i="5"/>
  <c r="CG20" i="5"/>
  <c r="CG19" i="5"/>
  <c r="CG18" i="5"/>
  <c r="CG17" i="5"/>
  <c r="CG16" i="5"/>
  <c r="CG15" i="5"/>
  <c r="CG14" i="5"/>
  <c r="CG13" i="5"/>
  <c r="CG12" i="5"/>
  <c r="CG11" i="5"/>
  <c r="CG10" i="5"/>
  <c r="CG9" i="5"/>
  <c r="CG8" i="5"/>
  <c r="CG7" i="5"/>
  <c r="CG6" i="5"/>
  <c r="CG5" i="5"/>
  <c r="CG4" i="5"/>
  <c r="CG3" i="5"/>
  <c r="CF51" i="5"/>
  <c r="CF50" i="5"/>
  <c r="CF49" i="5"/>
  <c r="CF48" i="5"/>
  <c r="CF47" i="5"/>
  <c r="CF46" i="5"/>
  <c r="CF45" i="5"/>
  <c r="CF44" i="5"/>
  <c r="CF43" i="5"/>
  <c r="CF42" i="5"/>
  <c r="CF41" i="5"/>
  <c r="CF40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F5" i="5"/>
  <c r="CF4" i="5"/>
  <c r="CF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E15" i="5"/>
  <c r="CE14" i="5"/>
  <c r="CE13" i="5"/>
  <c r="CE12" i="5"/>
  <c r="CE11" i="5"/>
  <c r="CE10" i="5"/>
  <c r="CE9" i="5"/>
  <c r="CE8" i="5"/>
  <c r="CE7" i="5"/>
  <c r="CE6" i="5"/>
  <c r="CE5" i="5"/>
  <c r="CE4" i="5"/>
  <c r="CE3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D4" i="5"/>
  <c r="CD3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C3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CB4" i="5"/>
  <c r="CB3" i="5"/>
  <c r="CA51" i="5"/>
  <c r="CA50" i="5"/>
  <c r="CA49" i="5"/>
  <c r="CA48" i="5"/>
  <c r="CA47" i="5"/>
  <c r="CA46" i="5"/>
  <c r="CA45" i="5"/>
  <c r="CA44" i="5"/>
  <c r="CA43" i="5"/>
  <c r="CA42" i="5"/>
  <c r="CA41" i="5"/>
  <c r="CA40" i="5"/>
  <c r="CA39" i="5"/>
  <c r="CA38" i="5"/>
  <c r="CA37" i="5"/>
  <c r="CA36" i="5"/>
  <c r="CA35" i="5"/>
  <c r="CA34" i="5"/>
  <c r="CA33" i="5"/>
  <c r="CA32" i="5"/>
  <c r="CA31" i="5"/>
  <c r="CA30" i="5"/>
  <c r="CA29" i="5"/>
  <c r="CA28" i="5"/>
  <c r="CA27" i="5"/>
  <c r="CA26" i="5"/>
  <c r="CA25" i="5"/>
  <c r="CA24" i="5"/>
  <c r="CA23" i="5"/>
  <c r="CA22" i="5"/>
  <c r="CA21" i="5"/>
  <c r="CA20" i="5"/>
  <c r="CA19" i="5"/>
  <c r="CA18" i="5"/>
  <c r="CA17" i="5"/>
  <c r="CA16" i="5"/>
  <c r="CA15" i="5"/>
  <c r="CA14" i="5"/>
  <c r="CA13" i="5"/>
  <c r="CA12" i="5"/>
  <c r="CA11" i="5"/>
  <c r="CA10" i="5"/>
  <c r="CA9" i="5"/>
  <c r="CA8" i="5"/>
  <c r="CA7" i="5"/>
  <c r="CA6" i="5"/>
  <c r="CA5" i="5"/>
  <c r="CA4" i="5"/>
  <c r="CA3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X51" i="5"/>
  <c r="BX50" i="5"/>
  <c r="BX49" i="5"/>
  <c r="BX48" i="5"/>
  <c r="BX47" i="5"/>
  <c r="BX46" i="5"/>
  <c r="BX45" i="5"/>
  <c r="BX44" i="5"/>
  <c r="BX43" i="5"/>
  <c r="BX42" i="5"/>
  <c r="BX41" i="5"/>
  <c r="BX40" i="5"/>
  <c r="BX39" i="5"/>
  <c r="BX38" i="5"/>
  <c r="BX37" i="5"/>
  <c r="BX36" i="5"/>
  <c r="BX35" i="5"/>
  <c r="BX34" i="5"/>
  <c r="BX33" i="5"/>
  <c r="BX32" i="5"/>
  <c r="BX31" i="5"/>
  <c r="BX30" i="5"/>
  <c r="BX29" i="5"/>
  <c r="BX28" i="5"/>
  <c r="BX27" i="5"/>
  <c r="BX26" i="5"/>
  <c r="BX25" i="5"/>
  <c r="BX24" i="5"/>
  <c r="BX23" i="5"/>
  <c r="BX22" i="5"/>
  <c r="BX21" i="5"/>
  <c r="BX20" i="5"/>
  <c r="BX19" i="5"/>
  <c r="BX18" i="5"/>
  <c r="BX17" i="5"/>
  <c r="BX16" i="5"/>
  <c r="BX15" i="5"/>
  <c r="BX14" i="5"/>
  <c r="BX13" i="5"/>
  <c r="BX12" i="5"/>
  <c r="BX11" i="5"/>
  <c r="BX10" i="5"/>
  <c r="BX9" i="5"/>
  <c r="BX8" i="5"/>
  <c r="BX7" i="5"/>
  <c r="BX6" i="5"/>
  <c r="BX5" i="5"/>
  <c r="BX4" i="5"/>
  <c r="BX3" i="5"/>
  <c r="CF51" i="33"/>
  <c r="CF50" i="33"/>
  <c r="CF49" i="33"/>
  <c r="CF48" i="33"/>
  <c r="CF47" i="33"/>
  <c r="CF46" i="33"/>
  <c r="CF45" i="33"/>
  <c r="CF44" i="33"/>
  <c r="CF43" i="33"/>
  <c r="CF42" i="33"/>
  <c r="CF41" i="33"/>
  <c r="CF40" i="33"/>
  <c r="CF39" i="33"/>
  <c r="CF38" i="33"/>
  <c r="CF37" i="33"/>
  <c r="CF36" i="33"/>
  <c r="CF35" i="33"/>
  <c r="CF34" i="33"/>
  <c r="CF33" i="33"/>
  <c r="CF32" i="33"/>
  <c r="CF31" i="33"/>
  <c r="CF30" i="33"/>
  <c r="CF29" i="33"/>
  <c r="CF28" i="33"/>
  <c r="CF27" i="33"/>
  <c r="CF26" i="33"/>
  <c r="CF25" i="33"/>
  <c r="CF24" i="33"/>
  <c r="CF23" i="33"/>
  <c r="CF22" i="33"/>
  <c r="CF21" i="33"/>
  <c r="CF20" i="33"/>
  <c r="CF19" i="33"/>
  <c r="CF18" i="33"/>
  <c r="CF17" i="33"/>
  <c r="CF16" i="33"/>
  <c r="CF15" i="33"/>
  <c r="CF14" i="33"/>
  <c r="CF13" i="33"/>
  <c r="CF12" i="33"/>
  <c r="CF11" i="33"/>
  <c r="CF10" i="33"/>
  <c r="CF9" i="33"/>
  <c r="CF8" i="33"/>
  <c r="CF7" i="33"/>
  <c r="CF6" i="33"/>
  <c r="CF5" i="33"/>
  <c r="CF4" i="33"/>
  <c r="CF3" i="33"/>
  <c r="CE51" i="33"/>
  <c r="CE50" i="33"/>
  <c r="CE49" i="33"/>
  <c r="CE48" i="33"/>
  <c r="CE47" i="33"/>
  <c r="CE46" i="33"/>
  <c r="CE45" i="33"/>
  <c r="CE44" i="33"/>
  <c r="CE43" i="33"/>
  <c r="CE42" i="33"/>
  <c r="CE41" i="33"/>
  <c r="CE40" i="33"/>
  <c r="CE39" i="33"/>
  <c r="CE38" i="33"/>
  <c r="CE37" i="33"/>
  <c r="CE36" i="33"/>
  <c r="CE35" i="33"/>
  <c r="CE34" i="33"/>
  <c r="CE33" i="33"/>
  <c r="CE32" i="33"/>
  <c r="CE31" i="33"/>
  <c r="CE30" i="33"/>
  <c r="CE29" i="33"/>
  <c r="CE28" i="33"/>
  <c r="CE27" i="33"/>
  <c r="CE26" i="33"/>
  <c r="CE25" i="33"/>
  <c r="CE24" i="33"/>
  <c r="CE23" i="33"/>
  <c r="CE22" i="33"/>
  <c r="CE21" i="33"/>
  <c r="CE20" i="33"/>
  <c r="CE19" i="33"/>
  <c r="CE18" i="33"/>
  <c r="CE17" i="33"/>
  <c r="CE16" i="33"/>
  <c r="CE15" i="33"/>
  <c r="CE14" i="33"/>
  <c r="CE13" i="33"/>
  <c r="CE12" i="33"/>
  <c r="CE11" i="33"/>
  <c r="CE10" i="33"/>
  <c r="CE9" i="33"/>
  <c r="CE8" i="33"/>
  <c r="CE7" i="33"/>
  <c r="CE6" i="33"/>
  <c r="CE5" i="33"/>
  <c r="CE4" i="33"/>
  <c r="CE3" i="33"/>
  <c r="CC51" i="33"/>
  <c r="CC50" i="33"/>
  <c r="CC49" i="33"/>
  <c r="CC48" i="33"/>
  <c r="CC47" i="33"/>
  <c r="CC46" i="33"/>
  <c r="CC45" i="33"/>
  <c r="CC44" i="33"/>
  <c r="CC43" i="33"/>
  <c r="CC42" i="33"/>
  <c r="CC41" i="33"/>
  <c r="CC40" i="33"/>
  <c r="CC39" i="33"/>
  <c r="CC38" i="33"/>
  <c r="CC37" i="33"/>
  <c r="CC36" i="33"/>
  <c r="CC35" i="33"/>
  <c r="CC34" i="33"/>
  <c r="CC33" i="33"/>
  <c r="CC32" i="33"/>
  <c r="CC31" i="33"/>
  <c r="CC30" i="33"/>
  <c r="CC29" i="33"/>
  <c r="CC28" i="33"/>
  <c r="CC27" i="33"/>
  <c r="CC26" i="33"/>
  <c r="CC25" i="33"/>
  <c r="CC24" i="33"/>
  <c r="CC23" i="33"/>
  <c r="CC22" i="33"/>
  <c r="CC21" i="33"/>
  <c r="CC20" i="33"/>
  <c r="CC19" i="33"/>
  <c r="CC18" i="33"/>
  <c r="CC17" i="33"/>
  <c r="CC16" i="33"/>
  <c r="CC15" i="33"/>
  <c r="CC14" i="33"/>
  <c r="CC13" i="33"/>
  <c r="CC12" i="33"/>
  <c r="CC11" i="33"/>
  <c r="CC10" i="33"/>
  <c r="CC9" i="33"/>
  <c r="CC8" i="33"/>
  <c r="CC7" i="33"/>
  <c r="CC6" i="33"/>
  <c r="CC5" i="33"/>
  <c r="CC4" i="33"/>
  <c r="CC3" i="33"/>
  <c r="CB51" i="33"/>
  <c r="CB50" i="33"/>
  <c r="CB49" i="33"/>
  <c r="CB48" i="33"/>
  <c r="CB47" i="33"/>
  <c r="CB46" i="33"/>
  <c r="CB45" i="33"/>
  <c r="CB44" i="33"/>
  <c r="CB43" i="33"/>
  <c r="CB42" i="33"/>
  <c r="CB41" i="33"/>
  <c r="CB40" i="33"/>
  <c r="CB39" i="33"/>
  <c r="CB38" i="33"/>
  <c r="CB37" i="33"/>
  <c r="CB36" i="33"/>
  <c r="CB35" i="33"/>
  <c r="CB34" i="33"/>
  <c r="CB33" i="33"/>
  <c r="CB32" i="33"/>
  <c r="CB31" i="33"/>
  <c r="CB30" i="33"/>
  <c r="CB29" i="33"/>
  <c r="CB28" i="33"/>
  <c r="CB27" i="33"/>
  <c r="CB26" i="33"/>
  <c r="CB25" i="33"/>
  <c r="CB24" i="33"/>
  <c r="CB23" i="33"/>
  <c r="CB22" i="33"/>
  <c r="CB21" i="33"/>
  <c r="CB20" i="33"/>
  <c r="CB19" i="33"/>
  <c r="CB18" i="33"/>
  <c r="CB17" i="33"/>
  <c r="CB16" i="33"/>
  <c r="CB15" i="33"/>
  <c r="CB14" i="33"/>
  <c r="CB13" i="33"/>
  <c r="CB12" i="33"/>
  <c r="CB11" i="33"/>
  <c r="CB10" i="33"/>
  <c r="CB9" i="33"/>
  <c r="CB8" i="33"/>
  <c r="CB7" i="33"/>
  <c r="CB6" i="33"/>
  <c r="CB5" i="33"/>
  <c r="CB4" i="33"/>
  <c r="CB3" i="33"/>
  <c r="CA51" i="33"/>
  <c r="CA50" i="33"/>
  <c r="CA49" i="33"/>
  <c r="CA48" i="33"/>
  <c r="CA47" i="33"/>
  <c r="CA46" i="33"/>
  <c r="CA45" i="33"/>
  <c r="CA44" i="33"/>
  <c r="CA43" i="33"/>
  <c r="CA42" i="33"/>
  <c r="CA41" i="33"/>
  <c r="CA40" i="33"/>
  <c r="CA39" i="33"/>
  <c r="CA38" i="33"/>
  <c r="CA37" i="33"/>
  <c r="CA36" i="33"/>
  <c r="CA35" i="33"/>
  <c r="CA34" i="33"/>
  <c r="CA33" i="33"/>
  <c r="CA32" i="33"/>
  <c r="CA31" i="33"/>
  <c r="CA30" i="33"/>
  <c r="CA29" i="33"/>
  <c r="CA28" i="33"/>
  <c r="CA27" i="33"/>
  <c r="CA26" i="33"/>
  <c r="CA25" i="33"/>
  <c r="CA24" i="33"/>
  <c r="CA23" i="33"/>
  <c r="CA22" i="33"/>
  <c r="CA21" i="33"/>
  <c r="CA20" i="33"/>
  <c r="CA19" i="33"/>
  <c r="CA18" i="33"/>
  <c r="CA17" i="33"/>
  <c r="CA16" i="33"/>
  <c r="CA15" i="33"/>
  <c r="CA14" i="33"/>
  <c r="CA13" i="33"/>
  <c r="CA12" i="33"/>
  <c r="CA11" i="33"/>
  <c r="CA10" i="33"/>
  <c r="CA9" i="33"/>
  <c r="CA8" i="33"/>
  <c r="CA7" i="33"/>
  <c r="CA6" i="33"/>
  <c r="CA5" i="33"/>
  <c r="CA4" i="33"/>
  <c r="CA3" i="33"/>
  <c r="BZ51" i="33"/>
  <c r="BZ50" i="33"/>
  <c r="BZ49" i="33"/>
  <c r="BZ48" i="33"/>
  <c r="BZ47" i="33"/>
  <c r="BZ46" i="33"/>
  <c r="BZ45" i="33"/>
  <c r="BZ44" i="33"/>
  <c r="BZ43" i="33"/>
  <c r="BZ42" i="33"/>
  <c r="BZ41" i="33"/>
  <c r="BZ40" i="33"/>
  <c r="BZ39" i="33"/>
  <c r="BZ38" i="33"/>
  <c r="BZ37" i="33"/>
  <c r="BZ36" i="33"/>
  <c r="BZ35" i="33"/>
  <c r="BZ34" i="33"/>
  <c r="BZ33" i="33"/>
  <c r="BZ32" i="33"/>
  <c r="BZ31" i="33"/>
  <c r="BZ30" i="33"/>
  <c r="BZ29" i="33"/>
  <c r="BZ28" i="33"/>
  <c r="BZ27" i="33"/>
  <c r="BZ26" i="33"/>
  <c r="BZ25" i="33"/>
  <c r="BZ24" i="33"/>
  <c r="BZ23" i="33"/>
  <c r="BZ22" i="33"/>
  <c r="BZ21" i="33"/>
  <c r="BZ20" i="33"/>
  <c r="BZ19" i="33"/>
  <c r="BZ18" i="33"/>
  <c r="BZ17" i="33"/>
  <c r="BZ16" i="33"/>
  <c r="BZ15" i="33"/>
  <c r="BZ14" i="33"/>
  <c r="BZ13" i="33"/>
  <c r="BZ12" i="33"/>
  <c r="BZ11" i="33"/>
  <c r="BZ10" i="33"/>
  <c r="BZ9" i="33"/>
  <c r="BZ8" i="33"/>
  <c r="BZ7" i="33"/>
  <c r="BZ6" i="33"/>
  <c r="BZ5" i="33"/>
  <c r="BZ4" i="33"/>
  <c r="BZ3" i="33"/>
  <c r="BY51" i="33"/>
  <c r="BY50" i="33"/>
  <c r="BY49" i="33"/>
  <c r="BY48" i="33"/>
  <c r="BY47" i="33"/>
  <c r="BY46" i="33"/>
  <c r="BY45" i="33"/>
  <c r="BY44" i="33"/>
  <c r="BY43" i="33"/>
  <c r="BY42" i="33"/>
  <c r="BY41" i="33"/>
  <c r="BY40" i="33"/>
  <c r="BY39" i="33"/>
  <c r="BY38" i="33"/>
  <c r="BY37" i="33"/>
  <c r="BY36" i="33"/>
  <c r="BY35" i="33"/>
  <c r="BY34" i="33"/>
  <c r="BY33" i="33"/>
  <c r="BY32" i="33"/>
  <c r="BY31" i="33"/>
  <c r="BY30" i="33"/>
  <c r="BY29" i="33"/>
  <c r="BY28" i="33"/>
  <c r="BY27" i="33"/>
  <c r="BY26" i="33"/>
  <c r="BY25" i="33"/>
  <c r="BY24" i="33"/>
  <c r="BY23" i="33"/>
  <c r="BY22" i="33"/>
  <c r="BY21" i="33"/>
  <c r="BY20" i="33"/>
  <c r="BY19" i="33"/>
  <c r="BY18" i="33"/>
  <c r="BY17" i="33"/>
  <c r="BY16" i="33"/>
  <c r="BY15" i="33"/>
  <c r="BY14" i="33"/>
  <c r="BY13" i="33"/>
  <c r="BY12" i="33"/>
  <c r="BY11" i="33"/>
  <c r="BY10" i="33"/>
  <c r="BY9" i="33"/>
  <c r="BY8" i="33"/>
  <c r="BY7" i="33"/>
  <c r="BY6" i="33"/>
  <c r="BY5" i="33"/>
  <c r="BY4" i="33"/>
  <c r="BY3" i="33"/>
  <c r="BX51" i="33"/>
  <c r="BX50" i="33"/>
  <c r="BX49" i="33"/>
  <c r="BX48" i="33"/>
  <c r="BX47" i="33"/>
  <c r="BX46" i="33"/>
  <c r="BX45" i="33"/>
  <c r="BX44" i="33"/>
  <c r="BX43" i="33"/>
  <c r="BX42" i="33"/>
  <c r="BX41" i="33"/>
  <c r="BX40" i="33"/>
  <c r="BX39" i="33"/>
  <c r="BX38" i="33"/>
  <c r="BX37" i="33"/>
  <c r="BX36" i="33"/>
  <c r="BX35" i="33"/>
  <c r="BX34" i="33"/>
  <c r="BX33" i="33"/>
  <c r="BX32" i="33"/>
  <c r="BX31" i="33"/>
  <c r="BX30" i="33"/>
  <c r="BX29" i="33"/>
  <c r="BX28" i="33"/>
  <c r="BX27" i="33"/>
  <c r="BX26" i="33"/>
  <c r="BX25" i="33"/>
  <c r="BX24" i="33"/>
  <c r="BX23" i="33"/>
  <c r="BX22" i="33"/>
  <c r="BX21" i="33"/>
  <c r="BX20" i="33"/>
  <c r="BX19" i="33"/>
  <c r="BX18" i="33"/>
  <c r="BX17" i="33"/>
  <c r="BX16" i="33"/>
  <c r="BX15" i="33"/>
  <c r="BX14" i="33"/>
  <c r="BX13" i="33"/>
  <c r="BX12" i="33"/>
  <c r="BX11" i="33"/>
  <c r="BX10" i="33"/>
  <c r="BX9" i="33"/>
  <c r="BX8" i="33"/>
  <c r="BX7" i="33"/>
  <c r="BX6" i="33"/>
  <c r="BX5" i="33"/>
  <c r="BX4" i="33"/>
  <c r="BX3" i="33"/>
  <c r="BW51" i="33"/>
  <c r="BW50" i="33"/>
  <c r="BW49" i="33"/>
  <c r="BW48" i="33"/>
  <c r="BW47" i="33"/>
  <c r="BW46" i="33"/>
  <c r="BW45" i="33"/>
  <c r="BW44" i="33"/>
  <c r="BW43" i="33"/>
  <c r="BW42" i="33"/>
  <c r="BW41" i="33"/>
  <c r="BW40" i="33"/>
  <c r="BW39" i="33"/>
  <c r="BW38" i="33"/>
  <c r="BW37" i="33"/>
  <c r="BW36" i="33"/>
  <c r="BW35" i="33"/>
  <c r="BW34" i="33"/>
  <c r="BW33" i="33"/>
  <c r="BW32" i="33"/>
  <c r="BW31" i="33"/>
  <c r="BW30" i="33"/>
  <c r="BW29" i="33"/>
  <c r="BW28" i="33"/>
  <c r="BW27" i="33"/>
  <c r="BW26" i="33"/>
  <c r="BW25" i="33"/>
  <c r="BW24" i="33"/>
  <c r="BW23" i="33"/>
  <c r="BW22" i="33"/>
  <c r="BW21" i="33"/>
  <c r="BW20" i="33"/>
  <c r="BW19" i="33"/>
  <c r="BW18" i="33"/>
  <c r="BW17" i="33"/>
  <c r="BW16" i="33"/>
  <c r="BW15" i="33"/>
  <c r="BW14" i="33"/>
  <c r="BW13" i="33"/>
  <c r="BW12" i="33"/>
  <c r="BW11" i="33"/>
  <c r="BW10" i="33"/>
  <c r="BW9" i="33"/>
  <c r="BW8" i="33"/>
  <c r="BW7" i="33"/>
  <c r="BW6" i="33"/>
  <c r="BW5" i="33"/>
  <c r="BW4" i="33"/>
  <c r="BW3" i="33"/>
  <c r="BR63" i="12"/>
  <c r="BR61" i="12"/>
  <c r="BP61" i="27"/>
  <c r="CD57" i="4"/>
  <c r="CD58" i="4"/>
  <c r="CD59" i="4"/>
  <c r="CJ57" i="4"/>
  <c r="CK57" i="4"/>
  <c r="CQ57" i="4"/>
  <c r="CJ58" i="4"/>
  <c r="CK58" i="4"/>
  <c r="CQ58" i="4"/>
  <c r="CJ59" i="4"/>
  <c r="CK59" i="4"/>
  <c r="CQ59" i="4"/>
  <c r="CO3" i="4"/>
  <c r="CB59" i="4"/>
  <c r="R14" i="20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T62" i="14"/>
  <c r="U62" i="14"/>
  <c r="V62" i="14"/>
  <c r="C12" i="21"/>
  <c r="AZ66" i="14"/>
  <c r="E12" i="21"/>
  <c r="F12" i="21"/>
  <c r="H12" i="21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M12" i="21" s="1"/>
  <c r="Q63" i="14"/>
  <c r="R63" i="14"/>
  <c r="T63" i="14"/>
  <c r="U63" i="14"/>
  <c r="V63" i="14"/>
  <c r="N12" i="21"/>
  <c r="P12" i="21"/>
  <c r="Q12" i="21"/>
  <c r="S12" i="21"/>
  <c r="CS3" i="14"/>
  <c r="CT3" i="14"/>
  <c r="CU3" i="14"/>
  <c r="CV3" i="14"/>
  <c r="CS4" i="14"/>
  <c r="CT4" i="14"/>
  <c r="CU4" i="14"/>
  <c r="CV4" i="14"/>
  <c r="CS5" i="14"/>
  <c r="CT5" i="14"/>
  <c r="CU5" i="14"/>
  <c r="CV5" i="14"/>
  <c r="CS6" i="14"/>
  <c r="CT6" i="14"/>
  <c r="CU6" i="14"/>
  <c r="CV6" i="14"/>
  <c r="CS7" i="14"/>
  <c r="CT7" i="14"/>
  <c r="CU7" i="14"/>
  <c r="CV7" i="14"/>
  <c r="CS8" i="14"/>
  <c r="CT8" i="14"/>
  <c r="CU8" i="14"/>
  <c r="CV8" i="14"/>
  <c r="CS9" i="14"/>
  <c r="CT9" i="14"/>
  <c r="CU9" i="14"/>
  <c r="CV9" i="14"/>
  <c r="CS10" i="14"/>
  <c r="CT10" i="14"/>
  <c r="CU10" i="14"/>
  <c r="CV10" i="14"/>
  <c r="CS11" i="14"/>
  <c r="CT11" i="14"/>
  <c r="CU11" i="14"/>
  <c r="CV11" i="14"/>
  <c r="CS12" i="14"/>
  <c r="CT12" i="14"/>
  <c r="CU12" i="14"/>
  <c r="CV12" i="14"/>
  <c r="CS13" i="14"/>
  <c r="CT13" i="14"/>
  <c r="CU13" i="14"/>
  <c r="CV13" i="14"/>
  <c r="CS14" i="14"/>
  <c r="CT14" i="14"/>
  <c r="CU14" i="14"/>
  <c r="CV14" i="14"/>
  <c r="CS15" i="14"/>
  <c r="CT15" i="14"/>
  <c r="CU15" i="14"/>
  <c r="CV15" i="14"/>
  <c r="CS16" i="14"/>
  <c r="CT16" i="14"/>
  <c r="CU16" i="14"/>
  <c r="CV16" i="14"/>
  <c r="CS17" i="14"/>
  <c r="CT17" i="14"/>
  <c r="CU17" i="14"/>
  <c r="CV17" i="14"/>
  <c r="CS18" i="14"/>
  <c r="CT18" i="14"/>
  <c r="CU18" i="14"/>
  <c r="CV18" i="14"/>
  <c r="CS19" i="14"/>
  <c r="CT19" i="14"/>
  <c r="CU19" i="14"/>
  <c r="CV19" i="14"/>
  <c r="CS20" i="14"/>
  <c r="CT20" i="14"/>
  <c r="CU20" i="14"/>
  <c r="CV20" i="14"/>
  <c r="CS21" i="14"/>
  <c r="CT21" i="14"/>
  <c r="CU21" i="14"/>
  <c r="CV21" i="14"/>
  <c r="CS22" i="14"/>
  <c r="CT22" i="14"/>
  <c r="CU22" i="14"/>
  <c r="CV22" i="14"/>
  <c r="CS23" i="14"/>
  <c r="CT23" i="14"/>
  <c r="CU23" i="14"/>
  <c r="CV23" i="14"/>
  <c r="CS24" i="14"/>
  <c r="CT24" i="14"/>
  <c r="CU24" i="14"/>
  <c r="CV24" i="14"/>
  <c r="CS25" i="14"/>
  <c r="CT25" i="14"/>
  <c r="CU25" i="14"/>
  <c r="CV25" i="14"/>
  <c r="CS26" i="14"/>
  <c r="CT26" i="14"/>
  <c r="CU26" i="14"/>
  <c r="CV26" i="14"/>
  <c r="CS27" i="14"/>
  <c r="CT27" i="14"/>
  <c r="CU27" i="14"/>
  <c r="CV27" i="14"/>
  <c r="CS28" i="14"/>
  <c r="CT28" i="14"/>
  <c r="CU28" i="14"/>
  <c r="CV28" i="14"/>
  <c r="CS29" i="14"/>
  <c r="CT29" i="14"/>
  <c r="CU29" i="14"/>
  <c r="CV29" i="14"/>
  <c r="CS30" i="14"/>
  <c r="CT30" i="14"/>
  <c r="CU30" i="14"/>
  <c r="CV30" i="14"/>
  <c r="CS31" i="14"/>
  <c r="CT31" i="14"/>
  <c r="CU31" i="14"/>
  <c r="CV31" i="14"/>
  <c r="CS32" i="14"/>
  <c r="CT32" i="14"/>
  <c r="CU32" i="14"/>
  <c r="CV32" i="14"/>
  <c r="CS33" i="14"/>
  <c r="CT33" i="14"/>
  <c r="CU33" i="14"/>
  <c r="CV33" i="14"/>
  <c r="CS34" i="14"/>
  <c r="CT34" i="14"/>
  <c r="CU34" i="14"/>
  <c r="CV34" i="14"/>
  <c r="CS35" i="14"/>
  <c r="CT35" i="14"/>
  <c r="CU35" i="14"/>
  <c r="CV35" i="14"/>
  <c r="CS36" i="14"/>
  <c r="CT36" i="14"/>
  <c r="CU36" i="14"/>
  <c r="CV36" i="14"/>
  <c r="CS37" i="14"/>
  <c r="CT37" i="14"/>
  <c r="CU37" i="14"/>
  <c r="CV37" i="14"/>
  <c r="CS38" i="14"/>
  <c r="CT38" i="14"/>
  <c r="CU38" i="14"/>
  <c r="CV38" i="14"/>
  <c r="CS39" i="14"/>
  <c r="CT39" i="14"/>
  <c r="CU39" i="14"/>
  <c r="CV39" i="14"/>
  <c r="CS40" i="14"/>
  <c r="CT40" i="14"/>
  <c r="CU40" i="14"/>
  <c r="CV40" i="14"/>
  <c r="CS41" i="14"/>
  <c r="CT41" i="14"/>
  <c r="CU41" i="14"/>
  <c r="CV41" i="14"/>
  <c r="CS42" i="14"/>
  <c r="CT42" i="14"/>
  <c r="CU42" i="14"/>
  <c r="CV42" i="14"/>
  <c r="CS43" i="14"/>
  <c r="CT43" i="14"/>
  <c r="CU43" i="14"/>
  <c r="CV43" i="14"/>
  <c r="CS44" i="14"/>
  <c r="CT44" i="14"/>
  <c r="CU44" i="14"/>
  <c r="CV44" i="14"/>
  <c r="CS45" i="14"/>
  <c r="CT45" i="14"/>
  <c r="CU45" i="14"/>
  <c r="CV45" i="14"/>
  <c r="CS46" i="14"/>
  <c r="CT46" i="14"/>
  <c r="CU46" i="14"/>
  <c r="CV46" i="14"/>
  <c r="CS47" i="14"/>
  <c r="CT47" i="14"/>
  <c r="CU47" i="14"/>
  <c r="CV47" i="14"/>
  <c r="CS48" i="14"/>
  <c r="CT48" i="14"/>
  <c r="CU48" i="14"/>
  <c r="CV48" i="14"/>
  <c r="CS49" i="14"/>
  <c r="CT49" i="14"/>
  <c r="CU49" i="14"/>
  <c r="CV49" i="14"/>
  <c r="CS50" i="14"/>
  <c r="CT50" i="14"/>
  <c r="CU50" i="14"/>
  <c r="CV50" i="14"/>
  <c r="CS51" i="14"/>
  <c r="CT51" i="14"/>
  <c r="CU51" i="14"/>
  <c r="CV51" i="14"/>
  <c r="BY63" i="12"/>
  <c r="BX63" i="12"/>
  <c r="BW63" i="12"/>
  <c r="BU63" i="12"/>
  <c r="BT63" i="12"/>
  <c r="BS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BB4" i="1"/>
  <c r="F5" i="30" s="1"/>
  <c r="BB5" i="1"/>
  <c r="F6" i="30" s="1"/>
  <c r="BB6" i="1"/>
  <c r="F7" i="30" s="1"/>
  <c r="BB7" i="1"/>
  <c r="F8" i="30" s="1"/>
  <c r="BB8" i="1"/>
  <c r="F9" i="30" s="1"/>
  <c r="BB9" i="1"/>
  <c r="F10" i="30" s="1"/>
  <c r="R10" i="30" s="1"/>
  <c r="BB10" i="1"/>
  <c r="F11" i="30" s="1"/>
  <c r="BB11" i="1"/>
  <c r="F12" i="30" s="1"/>
  <c r="BB12" i="1"/>
  <c r="F13" i="30" s="1"/>
  <c r="R13" i="30" s="1"/>
  <c r="BB13" i="1"/>
  <c r="F14" i="30" s="1"/>
  <c r="BB14" i="1"/>
  <c r="F15" i="30" s="1"/>
  <c r="R15" i="30" s="1"/>
  <c r="BB15" i="1"/>
  <c r="F16" i="30" s="1"/>
  <c r="BB16" i="1"/>
  <c r="F17" i="30" s="1"/>
  <c r="BB17" i="1"/>
  <c r="F18" i="30" s="1"/>
  <c r="R18" i="30" s="1"/>
  <c r="BB18" i="1"/>
  <c r="F19" i="30" s="1"/>
  <c r="BB19" i="1"/>
  <c r="F20" i="30" s="1"/>
  <c r="BB20" i="1"/>
  <c r="F21" i="30" s="1"/>
  <c r="BB21" i="1"/>
  <c r="F22" i="30" s="1"/>
  <c r="BB22" i="1"/>
  <c r="F23" i="30" s="1"/>
  <c r="BB23" i="1"/>
  <c r="F24" i="30" s="1"/>
  <c r="R24" i="30" s="1"/>
  <c r="BB24" i="1"/>
  <c r="F25" i="30" s="1"/>
  <c r="BB25" i="1"/>
  <c r="F26" i="30" s="1"/>
  <c r="BB26" i="1"/>
  <c r="F27" i="30" s="1"/>
  <c r="R27" i="30" s="1"/>
  <c r="BB27" i="1"/>
  <c r="F28" i="30" s="1"/>
  <c r="BB28" i="1"/>
  <c r="F29" i="30" s="1"/>
  <c r="R29" i="30" s="1"/>
  <c r="BB29" i="1"/>
  <c r="F30" i="30" s="1"/>
  <c r="R30" i="30" s="1"/>
  <c r="BB30" i="1"/>
  <c r="F31" i="30" s="1"/>
  <c r="BB31" i="1"/>
  <c r="F32" i="30" s="1"/>
  <c r="R32" i="30" s="1"/>
  <c r="BB32" i="1"/>
  <c r="F33" i="30" s="1"/>
  <c r="R33" i="30" s="1"/>
  <c r="BB33" i="1"/>
  <c r="F34" i="30" s="1"/>
  <c r="BB34" i="1"/>
  <c r="F35" i="30" s="1"/>
  <c r="R35" i="30" s="1"/>
  <c r="BB35" i="1"/>
  <c r="F36" i="30" s="1"/>
  <c r="BB36" i="1"/>
  <c r="F37" i="30" s="1"/>
  <c r="BB37" i="1"/>
  <c r="F38" i="30" s="1"/>
  <c r="BB38" i="1"/>
  <c r="F39" i="30" s="1"/>
  <c r="R39" i="30" s="1"/>
  <c r="BB39" i="1"/>
  <c r="F40" i="30" s="1"/>
  <c r="R40" i="30" s="1"/>
  <c r="BB40" i="1"/>
  <c r="F41" i="30" s="1"/>
  <c r="BB41" i="1"/>
  <c r="F42" i="30" s="1"/>
  <c r="BB42" i="1"/>
  <c r="F43" i="30" s="1"/>
  <c r="BB43" i="1"/>
  <c r="F44" i="30" s="1"/>
  <c r="BB44" i="1"/>
  <c r="F45" i="30" s="1"/>
  <c r="BB45" i="1"/>
  <c r="F46" i="30" s="1"/>
  <c r="BB46" i="1"/>
  <c r="F47" i="30" s="1"/>
  <c r="R47" i="30" s="1"/>
  <c r="BB47" i="1"/>
  <c r="F48" i="30" s="1"/>
  <c r="BB48" i="1"/>
  <c r="F49" i="30" s="1"/>
  <c r="R49" i="30" s="1"/>
  <c r="BB49" i="1"/>
  <c r="F50" i="30" s="1"/>
  <c r="R50" i="30" s="1"/>
  <c r="BB50" i="1"/>
  <c r="F51" i="30" s="1"/>
  <c r="BB51" i="1"/>
  <c r="F52" i="30" s="1"/>
  <c r="BB3" i="1"/>
  <c r="F4" i="30" s="1"/>
  <c r="R61" i="34"/>
  <c r="B48" i="20"/>
  <c r="T61" i="12"/>
  <c r="CL54" i="13"/>
  <c r="CM54" i="13"/>
  <c r="CN54" i="13"/>
  <c r="CL55" i="13"/>
  <c r="CM55" i="13"/>
  <c r="CN55" i="13"/>
  <c r="CL56" i="13"/>
  <c r="CM56" i="13"/>
  <c r="CN56" i="13"/>
  <c r="R61" i="13"/>
  <c r="W61" i="13"/>
  <c r="P61" i="33"/>
  <c r="M63" i="33"/>
  <c r="L63" i="33"/>
  <c r="M62" i="33"/>
  <c r="L62" i="33"/>
  <c r="M61" i="33"/>
  <c r="L61" i="33"/>
  <c r="AK61" i="27"/>
  <c r="AK62" i="27" s="1"/>
  <c r="X61" i="27"/>
  <c r="S61" i="27"/>
  <c r="S62" i="27" s="1"/>
  <c r="O63" i="25"/>
  <c r="P63" i="25"/>
  <c r="Q63" i="25"/>
  <c r="N62" i="27"/>
  <c r="O62" i="27"/>
  <c r="P62" i="27"/>
  <c r="N63" i="27"/>
  <c r="O63" i="27"/>
  <c r="P63" i="27"/>
  <c r="T61" i="9"/>
  <c r="CQ61" i="9"/>
  <c r="Y63" i="11"/>
  <c r="Y61" i="11"/>
  <c r="T63" i="11"/>
  <c r="T61" i="11"/>
  <c r="Q63" i="11"/>
  <c r="P63" i="11"/>
  <c r="O63" i="11"/>
  <c r="Q61" i="11"/>
  <c r="P61" i="11"/>
  <c r="O61" i="11"/>
  <c r="AM61" i="12"/>
  <c r="Y61" i="12"/>
  <c r="CJ4" i="5"/>
  <c r="CK4" i="5"/>
  <c r="CJ5" i="5"/>
  <c r="CK5" i="5"/>
  <c r="CJ6" i="5"/>
  <c r="CK6" i="5"/>
  <c r="CJ7" i="5"/>
  <c r="CK7" i="5"/>
  <c r="CJ8" i="5"/>
  <c r="CK8" i="5"/>
  <c r="CJ9" i="5"/>
  <c r="CK9" i="5"/>
  <c r="CJ10" i="5"/>
  <c r="CK10" i="5"/>
  <c r="CJ11" i="5"/>
  <c r="CK11" i="5"/>
  <c r="CJ12" i="5"/>
  <c r="CK12" i="5"/>
  <c r="CJ13" i="5"/>
  <c r="CK13" i="5"/>
  <c r="CJ14" i="5"/>
  <c r="CK14" i="5"/>
  <c r="CJ15" i="5"/>
  <c r="CK15" i="5"/>
  <c r="CJ16" i="5"/>
  <c r="CK16" i="5"/>
  <c r="CJ17" i="5"/>
  <c r="CK17" i="5"/>
  <c r="CJ18" i="5"/>
  <c r="CK18" i="5"/>
  <c r="CJ19" i="5"/>
  <c r="CK19" i="5"/>
  <c r="CJ20" i="5"/>
  <c r="CK20" i="5"/>
  <c r="CJ21" i="5"/>
  <c r="CK21" i="5"/>
  <c r="CJ22" i="5"/>
  <c r="CK22" i="5"/>
  <c r="CJ23" i="5"/>
  <c r="CK23" i="5"/>
  <c r="CJ24" i="5"/>
  <c r="CK24" i="5"/>
  <c r="CJ25" i="5"/>
  <c r="CK25" i="5"/>
  <c r="CJ26" i="5"/>
  <c r="CK26" i="5"/>
  <c r="CJ27" i="5"/>
  <c r="CK27" i="5"/>
  <c r="CJ28" i="5"/>
  <c r="CK28" i="5"/>
  <c r="CJ29" i="5"/>
  <c r="CK29" i="5"/>
  <c r="CJ30" i="5"/>
  <c r="CK30" i="5"/>
  <c r="CJ31" i="5"/>
  <c r="CK31" i="5"/>
  <c r="CJ32" i="5"/>
  <c r="CK32" i="5"/>
  <c r="CJ33" i="5"/>
  <c r="CK33" i="5"/>
  <c r="CJ34" i="5"/>
  <c r="CK34" i="5"/>
  <c r="CJ35" i="5"/>
  <c r="CK35" i="5"/>
  <c r="CJ36" i="5"/>
  <c r="CK36" i="5"/>
  <c r="CJ37" i="5"/>
  <c r="CK37" i="5"/>
  <c r="CJ38" i="5"/>
  <c r="CK38" i="5"/>
  <c r="CJ39" i="5"/>
  <c r="CK39" i="5"/>
  <c r="CJ40" i="5"/>
  <c r="CK40" i="5"/>
  <c r="CJ41" i="5"/>
  <c r="CK41" i="5"/>
  <c r="CJ42" i="5"/>
  <c r="CK42" i="5"/>
  <c r="CJ43" i="5"/>
  <c r="CK43" i="5"/>
  <c r="CJ44" i="5"/>
  <c r="CK44" i="5"/>
  <c r="CJ45" i="5"/>
  <c r="CK45" i="5"/>
  <c r="CJ46" i="5"/>
  <c r="CK46" i="5"/>
  <c r="CJ47" i="5"/>
  <c r="CK47" i="5"/>
  <c r="CJ48" i="5"/>
  <c r="CK48" i="5"/>
  <c r="CJ49" i="5"/>
  <c r="CK49" i="5"/>
  <c r="CJ50" i="5"/>
  <c r="CK50" i="5"/>
  <c r="CJ51" i="5"/>
  <c r="CK51" i="5"/>
  <c r="CK3" i="5"/>
  <c r="CJ3" i="5"/>
  <c r="CQ56" i="4"/>
  <c r="CQ55" i="4"/>
  <c r="CQ54" i="4"/>
  <c r="CQ53" i="4"/>
  <c r="CQ4" i="4"/>
  <c r="CQ5" i="4"/>
  <c r="CQ6" i="4"/>
  <c r="CQ7" i="4"/>
  <c r="CQ8" i="4"/>
  <c r="CQ9" i="4"/>
  <c r="CQ10" i="4"/>
  <c r="CQ11" i="4"/>
  <c r="CQ12" i="4"/>
  <c r="CQ13" i="4"/>
  <c r="CQ14" i="4"/>
  <c r="CQ15" i="4"/>
  <c r="CQ16" i="4"/>
  <c r="CQ17" i="4"/>
  <c r="CQ18" i="4"/>
  <c r="CQ19" i="4"/>
  <c r="CQ20" i="4"/>
  <c r="CQ21" i="4"/>
  <c r="CQ22" i="4"/>
  <c r="CQ23" i="4"/>
  <c r="CQ24" i="4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38" i="4"/>
  <c r="CQ39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P60" i="4"/>
  <c r="CQ60" i="4"/>
  <c r="CQ3" i="4"/>
  <c r="M62" i="4"/>
  <c r="N62" i="4"/>
  <c r="O62" i="4"/>
  <c r="P62" i="4"/>
  <c r="M63" i="4"/>
  <c r="N63" i="4"/>
  <c r="O63" i="4"/>
  <c r="P63" i="4"/>
  <c r="CK4" i="3"/>
  <c r="CL4" i="3"/>
  <c r="CM4" i="3"/>
  <c r="CK5" i="3"/>
  <c r="CL5" i="3"/>
  <c r="CM5" i="3"/>
  <c r="CK6" i="3"/>
  <c r="CL6" i="3"/>
  <c r="CM6" i="3"/>
  <c r="CK7" i="3"/>
  <c r="CL7" i="3"/>
  <c r="CM7" i="3"/>
  <c r="CK8" i="3"/>
  <c r="CL8" i="3"/>
  <c r="CM8" i="3"/>
  <c r="CK9" i="3"/>
  <c r="CL9" i="3"/>
  <c r="CM9" i="3"/>
  <c r="CK10" i="3"/>
  <c r="CL10" i="3"/>
  <c r="CM10" i="3"/>
  <c r="CK11" i="3"/>
  <c r="CL11" i="3"/>
  <c r="CM11" i="3"/>
  <c r="CK12" i="3"/>
  <c r="CL12" i="3"/>
  <c r="CM12" i="3"/>
  <c r="CK13" i="3"/>
  <c r="CL13" i="3"/>
  <c r="CM13" i="3"/>
  <c r="CK14" i="3"/>
  <c r="CL14" i="3"/>
  <c r="CM14" i="3"/>
  <c r="CK15" i="3"/>
  <c r="CL15" i="3"/>
  <c r="CM15" i="3"/>
  <c r="CK16" i="3"/>
  <c r="CL16" i="3"/>
  <c r="CM16" i="3"/>
  <c r="CK17" i="3"/>
  <c r="CL17" i="3"/>
  <c r="CM17" i="3"/>
  <c r="CK18" i="3"/>
  <c r="CL18" i="3"/>
  <c r="CM18" i="3"/>
  <c r="CK19" i="3"/>
  <c r="CL19" i="3"/>
  <c r="CM19" i="3"/>
  <c r="CK20" i="3"/>
  <c r="CL20" i="3"/>
  <c r="CM20" i="3"/>
  <c r="CK21" i="3"/>
  <c r="CL21" i="3"/>
  <c r="CM21" i="3"/>
  <c r="CK22" i="3"/>
  <c r="CL22" i="3"/>
  <c r="CM22" i="3"/>
  <c r="CK23" i="3"/>
  <c r="CL23" i="3"/>
  <c r="CM23" i="3"/>
  <c r="CK24" i="3"/>
  <c r="CL24" i="3"/>
  <c r="CM24" i="3"/>
  <c r="CK25" i="3"/>
  <c r="CL25" i="3"/>
  <c r="CM25" i="3"/>
  <c r="CK26" i="3"/>
  <c r="CL26" i="3"/>
  <c r="CM26" i="3"/>
  <c r="CK27" i="3"/>
  <c r="CL27" i="3"/>
  <c r="CM27" i="3"/>
  <c r="CK28" i="3"/>
  <c r="CL28" i="3"/>
  <c r="CM28" i="3"/>
  <c r="CK29" i="3"/>
  <c r="CL29" i="3"/>
  <c r="CM29" i="3"/>
  <c r="CK30" i="3"/>
  <c r="CL30" i="3"/>
  <c r="CM30" i="3"/>
  <c r="CK31" i="3"/>
  <c r="CL31" i="3"/>
  <c r="CM31" i="3"/>
  <c r="CK32" i="3"/>
  <c r="CL32" i="3"/>
  <c r="CM32" i="3"/>
  <c r="CK33" i="3"/>
  <c r="CL33" i="3"/>
  <c r="CM33" i="3"/>
  <c r="CK34" i="3"/>
  <c r="CL34" i="3"/>
  <c r="CM34" i="3"/>
  <c r="CK35" i="3"/>
  <c r="CL35" i="3"/>
  <c r="CM35" i="3"/>
  <c r="CK36" i="3"/>
  <c r="CL36" i="3"/>
  <c r="CM36" i="3"/>
  <c r="CK37" i="3"/>
  <c r="CL37" i="3"/>
  <c r="CM37" i="3"/>
  <c r="CK38" i="3"/>
  <c r="CL38" i="3"/>
  <c r="CM38" i="3"/>
  <c r="CK39" i="3"/>
  <c r="CL39" i="3"/>
  <c r="CM39" i="3"/>
  <c r="CK40" i="3"/>
  <c r="CL40" i="3"/>
  <c r="CM40" i="3"/>
  <c r="CK41" i="3"/>
  <c r="CL41" i="3"/>
  <c r="CM41" i="3"/>
  <c r="CK42" i="3"/>
  <c r="CL42" i="3"/>
  <c r="CM42" i="3"/>
  <c r="CK43" i="3"/>
  <c r="CL43" i="3"/>
  <c r="CM43" i="3"/>
  <c r="CK44" i="3"/>
  <c r="CL44" i="3"/>
  <c r="CM44" i="3"/>
  <c r="CK45" i="3"/>
  <c r="CL45" i="3"/>
  <c r="CM45" i="3"/>
  <c r="CK46" i="3"/>
  <c r="CL46" i="3"/>
  <c r="CM46" i="3"/>
  <c r="CK47" i="3"/>
  <c r="CL47" i="3"/>
  <c r="CM47" i="3"/>
  <c r="CK48" i="3"/>
  <c r="CL48" i="3"/>
  <c r="CM48" i="3"/>
  <c r="CK49" i="3"/>
  <c r="CL49" i="3"/>
  <c r="CM49" i="3"/>
  <c r="CK50" i="3"/>
  <c r="CL50" i="3"/>
  <c r="CM50" i="3"/>
  <c r="CK51" i="3"/>
  <c r="CL51" i="3"/>
  <c r="CM51" i="3"/>
  <c r="CK52" i="3"/>
  <c r="CL52" i="3"/>
  <c r="CM52" i="3"/>
  <c r="CK53" i="3"/>
  <c r="CL53" i="3"/>
  <c r="CM53" i="3"/>
  <c r="CK54" i="3"/>
  <c r="CL54" i="3"/>
  <c r="CM54" i="3"/>
  <c r="CK55" i="3"/>
  <c r="CL55" i="3"/>
  <c r="CM55" i="3"/>
  <c r="CK56" i="3"/>
  <c r="CL56" i="3"/>
  <c r="CM56" i="3"/>
  <c r="CK57" i="3"/>
  <c r="CL57" i="3"/>
  <c r="CM57" i="3"/>
  <c r="CK58" i="3"/>
  <c r="CL58" i="3"/>
  <c r="CM58" i="3"/>
  <c r="CM3" i="3"/>
  <c r="CL3" i="3"/>
  <c r="CK3" i="3"/>
  <c r="L61" i="3"/>
  <c r="M61" i="3"/>
  <c r="N61" i="3"/>
  <c r="L63" i="3"/>
  <c r="M63" i="3"/>
  <c r="N63" i="3"/>
  <c r="W5" i="30"/>
  <c r="X5" i="30"/>
  <c r="W6" i="30"/>
  <c r="X6" i="30"/>
  <c r="X7" i="30"/>
  <c r="AC7" i="30"/>
  <c r="X8" i="30"/>
  <c r="W9" i="30"/>
  <c r="X9" i="30"/>
  <c r="X10" i="30"/>
  <c r="X11" i="30"/>
  <c r="X12" i="30"/>
  <c r="W13" i="30"/>
  <c r="X13" i="30"/>
  <c r="X14" i="30"/>
  <c r="X15" i="30"/>
  <c r="X16" i="30"/>
  <c r="W17" i="30"/>
  <c r="X17" i="30"/>
  <c r="W18" i="30"/>
  <c r="X18" i="30"/>
  <c r="X19" i="30"/>
  <c r="AC19" i="30"/>
  <c r="W20" i="30"/>
  <c r="X20" i="30"/>
  <c r="W21" i="30"/>
  <c r="W22" i="30"/>
  <c r="X22" i="30"/>
  <c r="X23" i="30"/>
  <c r="X24" i="30"/>
  <c r="W25" i="30"/>
  <c r="W26" i="30"/>
  <c r="X26" i="30"/>
  <c r="X27" i="30"/>
  <c r="AC27" i="30"/>
  <c r="X28" i="30"/>
  <c r="W29" i="30"/>
  <c r="X29" i="30"/>
  <c r="W30" i="30"/>
  <c r="X30" i="30"/>
  <c r="X31" i="30"/>
  <c r="X32" i="30"/>
  <c r="X33" i="30"/>
  <c r="X34" i="30"/>
  <c r="X35" i="30"/>
  <c r="AC35" i="30"/>
  <c r="W36" i="30"/>
  <c r="X36" i="30"/>
  <c r="X37" i="30"/>
  <c r="X38" i="30"/>
  <c r="X39" i="30"/>
  <c r="X40" i="30"/>
  <c r="W41" i="30"/>
  <c r="W42" i="30"/>
  <c r="X42" i="30"/>
  <c r="X43" i="30"/>
  <c r="AC43" i="30"/>
  <c r="X44" i="30"/>
  <c r="X45" i="30"/>
  <c r="AC45" i="30"/>
  <c r="W46" i="30"/>
  <c r="X46" i="30"/>
  <c r="X47" i="30"/>
  <c r="X48" i="30"/>
  <c r="X49" i="30"/>
  <c r="AC49" i="30"/>
  <c r="X50" i="30"/>
  <c r="X51" i="30"/>
  <c r="AC4" i="30"/>
  <c r="O4" i="30"/>
  <c r="BC13" i="32"/>
  <c r="K69" i="12"/>
  <c r="G69" i="12"/>
  <c r="C69" i="12"/>
  <c r="D69" i="12"/>
  <c r="E69" i="12"/>
  <c r="F69" i="12"/>
  <c r="H69" i="12"/>
  <c r="I69" i="12"/>
  <c r="J69" i="12"/>
  <c r="L69" i="12"/>
  <c r="B69" i="12"/>
  <c r="H63" i="34"/>
  <c r="S14" i="21" s="1"/>
  <c r="G63" i="34"/>
  <c r="R14" i="21" s="1"/>
  <c r="F63" i="34"/>
  <c r="Q14" i="21" s="1"/>
  <c r="E63" i="34"/>
  <c r="P14" i="21" s="1"/>
  <c r="D63" i="34"/>
  <c r="O14" i="21" s="1"/>
  <c r="C63" i="34"/>
  <c r="N14" i="21" s="1"/>
  <c r="B63" i="34"/>
  <c r="M14" i="21" s="1"/>
  <c r="H62" i="34"/>
  <c r="H14" i="21" s="1"/>
  <c r="G62" i="34"/>
  <c r="G14" i="21" s="1"/>
  <c r="F62" i="34"/>
  <c r="F14" i="21" s="1"/>
  <c r="E62" i="34"/>
  <c r="E14" i="21" s="1"/>
  <c r="D62" i="34"/>
  <c r="D14" i="21" s="1"/>
  <c r="C62" i="34"/>
  <c r="C14" i="21" s="1"/>
  <c r="B62" i="34"/>
  <c r="B14" i="21" s="1"/>
  <c r="BU61" i="34"/>
  <c r="BT61" i="34"/>
  <c r="BS61" i="34"/>
  <c r="H61" i="34"/>
  <c r="G61" i="34"/>
  <c r="F61" i="34"/>
  <c r="E61" i="34"/>
  <c r="D61" i="34"/>
  <c r="C61" i="34"/>
  <c r="B61" i="34"/>
  <c r="K63" i="33"/>
  <c r="J63" i="33"/>
  <c r="I63" i="33"/>
  <c r="H63" i="33"/>
  <c r="S13" i="21" s="1"/>
  <c r="G63" i="33"/>
  <c r="R13" i="21" s="1"/>
  <c r="F63" i="33"/>
  <c r="Q13" i="21" s="1"/>
  <c r="E63" i="33"/>
  <c r="P13" i="21" s="1"/>
  <c r="D63" i="33"/>
  <c r="O13" i="21" s="1"/>
  <c r="C63" i="33"/>
  <c r="N13" i="21" s="1"/>
  <c r="B63" i="33"/>
  <c r="M13" i="21" s="1"/>
  <c r="K62" i="33"/>
  <c r="J62" i="33"/>
  <c r="I62" i="33"/>
  <c r="H62" i="33"/>
  <c r="H13" i="21" s="1"/>
  <c r="G62" i="33"/>
  <c r="G13" i="21" s="1"/>
  <c r="F62" i="33"/>
  <c r="F13" i="21" s="1"/>
  <c r="E62" i="33"/>
  <c r="E13" i="21" s="1"/>
  <c r="D62" i="33"/>
  <c r="D13" i="21" s="1"/>
  <c r="C62" i="33"/>
  <c r="C13" i="21" s="1"/>
  <c r="B62" i="33"/>
  <c r="B13" i="21" s="1"/>
  <c r="BS61" i="33"/>
  <c r="BR61" i="33"/>
  <c r="BQ61" i="33"/>
  <c r="BP61" i="33"/>
  <c r="Q61" i="33"/>
  <c r="K61" i="33"/>
  <c r="J61" i="33"/>
  <c r="I61" i="33"/>
  <c r="H61" i="33"/>
  <c r="G61" i="33"/>
  <c r="F61" i="33"/>
  <c r="E61" i="33"/>
  <c r="D61" i="33"/>
  <c r="C61" i="33"/>
  <c r="B61" i="33"/>
  <c r="CF60" i="33"/>
  <c r="CF59" i="33"/>
  <c r="CF58" i="33"/>
  <c r="CF57" i="33"/>
  <c r="CF56" i="33"/>
  <c r="CF55" i="33"/>
  <c r="CF54" i="33"/>
  <c r="CF53" i="33"/>
  <c r="CF52" i="33"/>
  <c r="BY61" i="12"/>
  <c r="BX61" i="12"/>
  <c r="BW61" i="12"/>
  <c r="BU61" i="12"/>
  <c r="BT61" i="12"/>
  <c r="BS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X61" i="12"/>
  <c r="W61" i="12"/>
  <c r="U61" i="12"/>
  <c r="BY61" i="11"/>
  <c r="BY63" i="11"/>
  <c r="BX63" i="11"/>
  <c r="BW63" i="11"/>
  <c r="R15" i="21"/>
  <c r="O15" i="21"/>
  <c r="AA63" i="11"/>
  <c r="Z63" i="11"/>
  <c r="X63" i="11"/>
  <c r="W63" i="11"/>
  <c r="V63" i="11"/>
  <c r="U63" i="11"/>
  <c r="C62" i="4"/>
  <c r="C7" i="21" s="1"/>
  <c r="C63" i="4"/>
  <c r="N7" i="21" s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CO60" i="11"/>
  <c r="CO59" i="11"/>
  <c r="CO58" i="11"/>
  <c r="CO57" i="11"/>
  <c r="CO56" i="11"/>
  <c r="CO55" i="11"/>
  <c r="BA18" i="32"/>
  <c r="S13" i="20" s="1"/>
  <c r="AZ18" i="32"/>
  <c r="R13" i="20" s="1"/>
  <c r="AY18" i="32"/>
  <c r="Q13" i="20" s="1"/>
  <c r="AX18" i="32"/>
  <c r="AW18" i="32"/>
  <c r="AV18" i="32"/>
  <c r="AU18" i="32"/>
  <c r="AT18" i="32"/>
  <c r="AS18" i="32"/>
  <c r="AR18" i="32"/>
  <c r="AQ18" i="32"/>
  <c r="AP18" i="32"/>
  <c r="P13" i="20" s="1"/>
  <c r="AO18" i="32"/>
  <c r="AN18" i="32"/>
  <c r="AM18" i="32"/>
  <c r="O13" i="20" s="1"/>
  <c r="AL18" i="32"/>
  <c r="N13" i="20" s="1"/>
  <c r="AK18" i="32"/>
  <c r="M13" i="20" s="1"/>
  <c r="AJ18" i="32"/>
  <c r="AI18" i="32"/>
  <c r="C18" i="32"/>
  <c r="B18" i="32"/>
  <c r="CA48" i="8"/>
  <c r="BZ48" i="8"/>
  <c r="BY48" i="8"/>
  <c r="BX48" i="8"/>
  <c r="BW48" i="8"/>
  <c r="BV48" i="8"/>
  <c r="BU48" i="8"/>
  <c r="CA47" i="8"/>
  <c r="BZ47" i="8"/>
  <c r="BY47" i="8"/>
  <c r="BX47" i="8"/>
  <c r="BW47" i="8"/>
  <c r="BV47" i="8"/>
  <c r="BU47" i="8"/>
  <c r="BT47" i="8"/>
  <c r="CA46" i="8"/>
  <c r="BZ46" i="8"/>
  <c r="BY46" i="8"/>
  <c r="BX46" i="8"/>
  <c r="BW46" i="8"/>
  <c r="BV46" i="8"/>
  <c r="BU46" i="8"/>
  <c r="BT46" i="8"/>
  <c r="CA45" i="8"/>
  <c r="BZ45" i="8"/>
  <c r="BY45" i="8"/>
  <c r="BX45" i="8"/>
  <c r="BW45" i="8"/>
  <c r="BV45" i="8"/>
  <c r="BU45" i="8"/>
  <c r="BT45" i="8"/>
  <c r="CA44" i="8"/>
  <c r="BZ44" i="8"/>
  <c r="BY44" i="8"/>
  <c r="BX44" i="8"/>
  <c r="BW44" i="8"/>
  <c r="BV44" i="8"/>
  <c r="BU44" i="8"/>
  <c r="BT44" i="8"/>
  <c r="CA43" i="8"/>
  <c r="BZ43" i="8"/>
  <c r="BY43" i="8"/>
  <c r="BX43" i="8"/>
  <c r="BW43" i="8"/>
  <c r="BV43" i="8"/>
  <c r="BU43" i="8"/>
  <c r="BT43" i="8"/>
  <c r="CA42" i="8"/>
  <c r="BZ42" i="8"/>
  <c r="BY42" i="8"/>
  <c r="BX42" i="8"/>
  <c r="BW42" i="8"/>
  <c r="BV42" i="8"/>
  <c r="BU42" i="8"/>
  <c r="BT42" i="8"/>
  <c r="CA41" i="8"/>
  <c r="BZ41" i="8"/>
  <c r="BY41" i="8"/>
  <c r="BX41" i="8"/>
  <c r="BW41" i="8"/>
  <c r="BV41" i="8"/>
  <c r="BU41" i="8"/>
  <c r="BT41" i="8"/>
  <c r="CA40" i="8"/>
  <c r="BZ40" i="8"/>
  <c r="BY40" i="8"/>
  <c r="BX40" i="8"/>
  <c r="BW40" i="8"/>
  <c r="BV40" i="8"/>
  <c r="BU40" i="8"/>
  <c r="BT40" i="8"/>
  <c r="CA39" i="8"/>
  <c r="BZ39" i="8"/>
  <c r="BY39" i="8"/>
  <c r="BX39" i="8"/>
  <c r="BW39" i="8"/>
  <c r="BV39" i="8"/>
  <c r="BU39" i="8"/>
  <c r="BT39" i="8"/>
  <c r="CA38" i="8"/>
  <c r="BZ38" i="8"/>
  <c r="BY38" i="8"/>
  <c r="BX38" i="8"/>
  <c r="BW38" i="8"/>
  <c r="BV38" i="8"/>
  <c r="BU38" i="8"/>
  <c r="BT38" i="8"/>
  <c r="CA37" i="8"/>
  <c r="BZ37" i="8"/>
  <c r="BY37" i="8"/>
  <c r="BX37" i="8"/>
  <c r="BW37" i="8"/>
  <c r="BV37" i="8"/>
  <c r="BU37" i="8"/>
  <c r="BT37" i="8"/>
  <c r="CA36" i="8"/>
  <c r="BZ36" i="8"/>
  <c r="BY36" i="8"/>
  <c r="BX36" i="8"/>
  <c r="BW36" i="8"/>
  <c r="BV36" i="8"/>
  <c r="BU36" i="8"/>
  <c r="BT36" i="8"/>
  <c r="CA35" i="8"/>
  <c r="BZ35" i="8"/>
  <c r="BY35" i="8"/>
  <c r="BX35" i="8"/>
  <c r="BW35" i="8"/>
  <c r="BV35" i="8"/>
  <c r="BU35" i="8"/>
  <c r="BT35" i="8"/>
  <c r="CA34" i="8"/>
  <c r="BZ34" i="8"/>
  <c r="BY34" i="8"/>
  <c r="BX34" i="8"/>
  <c r="BW34" i="8"/>
  <c r="BV34" i="8"/>
  <c r="BU34" i="8"/>
  <c r="BT34" i="8"/>
  <c r="CA33" i="8"/>
  <c r="BZ33" i="8"/>
  <c r="BY33" i="8"/>
  <c r="BX33" i="8"/>
  <c r="BW33" i="8"/>
  <c r="BV33" i="8"/>
  <c r="BU33" i="8"/>
  <c r="BT33" i="8"/>
  <c r="CA32" i="8"/>
  <c r="BZ32" i="8"/>
  <c r="BY32" i="8"/>
  <c r="BX32" i="8"/>
  <c r="BW32" i="8"/>
  <c r="BV32" i="8"/>
  <c r="BU32" i="8"/>
  <c r="BT32" i="8"/>
  <c r="CA31" i="8"/>
  <c r="BZ31" i="8"/>
  <c r="BY31" i="8"/>
  <c r="BX31" i="8"/>
  <c r="BW31" i="8"/>
  <c r="BV31" i="8"/>
  <c r="BU31" i="8"/>
  <c r="BT31" i="8"/>
  <c r="CA30" i="8"/>
  <c r="BZ30" i="8"/>
  <c r="BY30" i="8"/>
  <c r="BX30" i="8"/>
  <c r="BW30" i="8"/>
  <c r="BV30" i="8"/>
  <c r="BU30" i="8"/>
  <c r="BT30" i="8"/>
  <c r="CA29" i="8"/>
  <c r="BZ29" i="8"/>
  <c r="BY29" i="8"/>
  <c r="BX29" i="8"/>
  <c r="BW29" i="8"/>
  <c r="BV29" i="8"/>
  <c r="BU29" i="8"/>
  <c r="BT29" i="8"/>
  <c r="CA28" i="8"/>
  <c r="BZ28" i="8"/>
  <c r="BY28" i="8"/>
  <c r="BX28" i="8"/>
  <c r="BW28" i="8"/>
  <c r="BV28" i="8"/>
  <c r="BU28" i="8"/>
  <c r="BT28" i="8"/>
  <c r="CA27" i="8"/>
  <c r="BZ27" i="8"/>
  <c r="BY27" i="8"/>
  <c r="BX27" i="8"/>
  <c r="BW27" i="8"/>
  <c r="BV27" i="8"/>
  <c r="BU27" i="8"/>
  <c r="BT27" i="8"/>
  <c r="CA26" i="8"/>
  <c r="BZ26" i="8"/>
  <c r="BY26" i="8"/>
  <c r="BX26" i="8"/>
  <c r="BW26" i="8"/>
  <c r="BV26" i="8"/>
  <c r="BU26" i="8"/>
  <c r="BT26" i="8"/>
  <c r="CA25" i="8"/>
  <c r="BZ25" i="8"/>
  <c r="BY25" i="8"/>
  <c r="BX25" i="8"/>
  <c r="BW25" i="8"/>
  <c r="BV25" i="8"/>
  <c r="BU25" i="8"/>
  <c r="BT25" i="8"/>
  <c r="CA24" i="8"/>
  <c r="BZ24" i="8"/>
  <c r="BY24" i="8"/>
  <c r="BX24" i="8"/>
  <c r="BW24" i="8"/>
  <c r="BV24" i="8"/>
  <c r="BU24" i="8"/>
  <c r="BT24" i="8"/>
  <c r="CA23" i="8"/>
  <c r="BZ23" i="8"/>
  <c r="BY23" i="8"/>
  <c r="BX23" i="8"/>
  <c r="BW23" i="8"/>
  <c r="BV23" i="8"/>
  <c r="BU23" i="8"/>
  <c r="BT23" i="8"/>
  <c r="CA22" i="8"/>
  <c r="BZ22" i="8"/>
  <c r="BY22" i="8"/>
  <c r="BX22" i="8"/>
  <c r="BW22" i="8"/>
  <c r="BV22" i="8"/>
  <c r="BU22" i="8"/>
  <c r="BT22" i="8"/>
  <c r="CA21" i="8"/>
  <c r="BZ21" i="8"/>
  <c r="BY21" i="8"/>
  <c r="BX21" i="8"/>
  <c r="BW21" i="8"/>
  <c r="BV21" i="8"/>
  <c r="BU21" i="8"/>
  <c r="BT21" i="8"/>
  <c r="CA20" i="8"/>
  <c r="BZ20" i="8"/>
  <c r="BY20" i="8"/>
  <c r="BX20" i="8"/>
  <c r="BW20" i="8"/>
  <c r="BV20" i="8"/>
  <c r="BU20" i="8"/>
  <c r="BT20" i="8"/>
  <c r="CA19" i="8"/>
  <c r="BZ19" i="8"/>
  <c r="BY19" i="8"/>
  <c r="BX19" i="8"/>
  <c r="BW19" i="8"/>
  <c r="BV19" i="8"/>
  <c r="BU19" i="8"/>
  <c r="BT19" i="8"/>
  <c r="CA18" i="8"/>
  <c r="BZ18" i="8"/>
  <c r="BY18" i="8"/>
  <c r="BX18" i="8"/>
  <c r="BW18" i="8"/>
  <c r="BV18" i="8"/>
  <c r="BU18" i="8"/>
  <c r="BT18" i="8"/>
  <c r="CA17" i="8"/>
  <c r="BZ17" i="8"/>
  <c r="BY17" i="8"/>
  <c r="BX17" i="8"/>
  <c r="BW17" i="8"/>
  <c r="BV17" i="8"/>
  <c r="BU17" i="8"/>
  <c r="BT17" i="8"/>
  <c r="CA16" i="8"/>
  <c r="BZ16" i="8"/>
  <c r="BY16" i="8"/>
  <c r="BX16" i="8"/>
  <c r="BW16" i="8"/>
  <c r="BV16" i="8"/>
  <c r="BU16" i="8"/>
  <c r="BT16" i="8"/>
  <c r="CA15" i="8"/>
  <c r="BZ15" i="8"/>
  <c r="BY15" i="8"/>
  <c r="BX15" i="8"/>
  <c r="BW15" i="8"/>
  <c r="BV15" i="8"/>
  <c r="BU15" i="8"/>
  <c r="BT15" i="8"/>
  <c r="CA14" i="8"/>
  <c r="BZ14" i="8"/>
  <c r="BY14" i="8"/>
  <c r="BX14" i="8"/>
  <c r="BW14" i="8"/>
  <c r="BV14" i="8"/>
  <c r="BU14" i="8"/>
  <c r="BT14" i="8"/>
  <c r="CA13" i="8"/>
  <c r="BZ13" i="8"/>
  <c r="BY13" i="8"/>
  <c r="BX13" i="8"/>
  <c r="BW13" i="8"/>
  <c r="BV13" i="8"/>
  <c r="BU13" i="8"/>
  <c r="BT13" i="8"/>
  <c r="CA12" i="8"/>
  <c r="BZ12" i="8"/>
  <c r="BY12" i="8"/>
  <c r="BX12" i="8"/>
  <c r="BW12" i="8"/>
  <c r="BV12" i="8"/>
  <c r="BU12" i="8"/>
  <c r="BT12" i="8"/>
  <c r="CA11" i="8"/>
  <c r="BZ11" i="8"/>
  <c r="BY11" i="8"/>
  <c r="BX11" i="8"/>
  <c r="BW11" i="8"/>
  <c r="BV11" i="8"/>
  <c r="BU11" i="8"/>
  <c r="BT11" i="8"/>
  <c r="CA10" i="8"/>
  <c r="BZ10" i="8"/>
  <c r="BY10" i="8"/>
  <c r="BX10" i="8"/>
  <c r="BW10" i="8"/>
  <c r="BV10" i="8"/>
  <c r="BU10" i="8"/>
  <c r="BT10" i="8"/>
  <c r="CA9" i="8"/>
  <c r="BZ9" i="8"/>
  <c r="BY9" i="8"/>
  <c r="BX9" i="8"/>
  <c r="BW9" i="8"/>
  <c r="BV9" i="8"/>
  <c r="BU9" i="8"/>
  <c r="BT9" i="8"/>
  <c r="CA8" i="8"/>
  <c r="BZ8" i="8"/>
  <c r="BY8" i="8"/>
  <c r="BX8" i="8"/>
  <c r="BW8" i="8"/>
  <c r="BV8" i="8"/>
  <c r="BU8" i="8"/>
  <c r="BT8" i="8"/>
  <c r="CA7" i="8"/>
  <c r="BZ7" i="8"/>
  <c r="BY7" i="8"/>
  <c r="BX7" i="8"/>
  <c r="BW7" i="8"/>
  <c r="BV7" i="8"/>
  <c r="BU7" i="8"/>
  <c r="BT7" i="8"/>
  <c r="CA6" i="8"/>
  <c r="BZ6" i="8"/>
  <c r="BY6" i="8"/>
  <c r="BX6" i="8"/>
  <c r="BW6" i="8"/>
  <c r="BV6" i="8"/>
  <c r="BU6" i="8"/>
  <c r="BT6" i="8"/>
  <c r="CA5" i="8"/>
  <c r="BZ5" i="8"/>
  <c r="BY5" i="8"/>
  <c r="BX5" i="8"/>
  <c r="BW5" i="8"/>
  <c r="BV5" i="8"/>
  <c r="BU5" i="8"/>
  <c r="BT5" i="8"/>
  <c r="CA4" i="8"/>
  <c r="BZ4" i="8"/>
  <c r="BY4" i="8"/>
  <c r="BX4" i="8"/>
  <c r="BW4" i="8"/>
  <c r="BV4" i="8"/>
  <c r="BU4" i="8"/>
  <c r="BT4" i="8"/>
  <c r="CA3" i="8"/>
  <c r="BZ3" i="8"/>
  <c r="BY3" i="8"/>
  <c r="BX3" i="8"/>
  <c r="BW3" i="8"/>
  <c r="BV3" i="8"/>
  <c r="BU3" i="8"/>
  <c r="BT3" i="8"/>
  <c r="CK54" i="13"/>
  <c r="CK56" i="13"/>
  <c r="CI56" i="13"/>
  <c r="CH56" i="13"/>
  <c r="CK55" i="13"/>
  <c r="CI55" i="13"/>
  <c r="CH55" i="13"/>
  <c r="CI54" i="13"/>
  <c r="CH54" i="13"/>
  <c r="CD60" i="9"/>
  <c r="CD59" i="9"/>
  <c r="CD58" i="9"/>
  <c r="CD57" i="9"/>
  <c r="CD56" i="9"/>
  <c r="CD55" i="9"/>
  <c r="CD54" i="9"/>
  <c r="CB51" i="4"/>
  <c r="CB50" i="4"/>
  <c r="CB49" i="4"/>
  <c r="CB48" i="4"/>
  <c r="CB47" i="4"/>
  <c r="CB46" i="4"/>
  <c r="CB45" i="4"/>
  <c r="CB44" i="4"/>
  <c r="CB43" i="4"/>
  <c r="CB42" i="4"/>
  <c r="CB41" i="4"/>
  <c r="CB40" i="4"/>
  <c r="CB39" i="4"/>
  <c r="CB38" i="4"/>
  <c r="CB37" i="4"/>
  <c r="CB36" i="4"/>
  <c r="CB35" i="4"/>
  <c r="CB34" i="4"/>
  <c r="CB33" i="4"/>
  <c r="CB32" i="4"/>
  <c r="CB31" i="4"/>
  <c r="CB30" i="4"/>
  <c r="CB29" i="4"/>
  <c r="CB28" i="4"/>
  <c r="CB27" i="4"/>
  <c r="CB26" i="4"/>
  <c r="CB25" i="4"/>
  <c r="CB24" i="4"/>
  <c r="CB23" i="4"/>
  <c r="CB22" i="4"/>
  <c r="CB21" i="4"/>
  <c r="CB20" i="4"/>
  <c r="CB19" i="4"/>
  <c r="CB18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5" i="4"/>
  <c r="CB4" i="4"/>
  <c r="CD4" i="4"/>
  <c r="CD5" i="4"/>
  <c r="CD6" i="4"/>
  <c r="CD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3" i="4"/>
  <c r="AD56" i="1"/>
  <c r="AC56" i="1"/>
  <c r="AD55" i="1"/>
  <c r="AC55" i="1"/>
  <c r="AD54" i="1"/>
  <c r="AC54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AD3" i="1"/>
  <c r="AC3" i="1"/>
  <c r="C62" i="1"/>
  <c r="C65" i="1" s="1"/>
  <c r="B62" i="1"/>
  <c r="B65" i="1" s="1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H7" i="5"/>
  <c r="CI6" i="5"/>
  <c r="CH6" i="5"/>
  <c r="CI5" i="5"/>
  <c r="CH5" i="5"/>
  <c r="CI4" i="5"/>
  <c r="CH4" i="5"/>
  <c r="CI3" i="5"/>
  <c r="CH3" i="5"/>
  <c r="CK56" i="4"/>
  <c r="CJ56" i="4"/>
  <c r="CK55" i="4"/>
  <c r="CJ55" i="4"/>
  <c r="CK54" i="4"/>
  <c r="CJ54" i="4"/>
  <c r="CK53" i="4"/>
  <c r="CJ53" i="4"/>
  <c r="CK52" i="4"/>
  <c r="CJ52" i="4"/>
  <c r="CK51" i="4"/>
  <c r="CJ51" i="4"/>
  <c r="CK50" i="4"/>
  <c r="CJ50" i="4"/>
  <c r="CK49" i="4"/>
  <c r="CJ49" i="4"/>
  <c r="CK48" i="4"/>
  <c r="CJ48" i="4"/>
  <c r="CK47" i="4"/>
  <c r="CJ47" i="4"/>
  <c r="CK46" i="4"/>
  <c r="CJ46" i="4"/>
  <c r="CK45" i="4"/>
  <c r="CJ45" i="4"/>
  <c r="CK44" i="4"/>
  <c r="CJ44" i="4"/>
  <c r="CK43" i="4"/>
  <c r="CJ43" i="4"/>
  <c r="CK42" i="4"/>
  <c r="CJ42" i="4"/>
  <c r="CK41" i="4"/>
  <c r="CJ41" i="4"/>
  <c r="CK40" i="4"/>
  <c r="CJ40" i="4"/>
  <c r="CK39" i="4"/>
  <c r="CJ39" i="4"/>
  <c r="CK38" i="4"/>
  <c r="CJ38" i="4"/>
  <c r="CK37" i="4"/>
  <c r="CJ37" i="4"/>
  <c r="CK36" i="4"/>
  <c r="CJ36" i="4"/>
  <c r="CK35" i="4"/>
  <c r="CJ35" i="4"/>
  <c r="CK34" i="4"/>
  <c r="CJ34" i="4"/>
  <c r="CK33" i="4"/>
  <c r="CJ33" i="4"/>
  <c r="CK32" i="4"/>
  <c r="CJ32" i="4"/>
  <c r="CK31" i="4"/>
  <c r="CJ31" i="4"/>
  <c r="CK30" i="4"/>
  <c r="CJ30" i="4"/>
  <c r="CK29" i="4"/>
  <c r="CJ29" i="4"/>
  <c r="CK28" i="4"/>
  <c r="CJ28" i="4"/>
  <c r="CK27" i="4"/>
  <c r="CJ27" i="4"/>
  <c r="CK26" i="4"/>
  <c r="CJ26" i="4"/>
  <c r="CK25" i="4"/>
  <c r="CJ25" i="4"/>
  <c r="CK24" i="4"/>
  <c r="CJ24" i="4"/>
  <c r="CK23" i="4"/>
  <c r="CJ23" i="4"/>
  <c r="CK22" i="4"/>
  <c r="CJ22" i="4"/>
  <c r="CK21" i="4"/>
  <c r="CJ21" i="4"/>
  <c r="CK20" i="4"/>
  <c r="CJ20" i="4"/>
  <c r="CK19" i="4"/>
  <c r="CJ19" i="4"/>
  <c r="CK18" i="4"/>
  <c r="CJ18" i="4"/>
  <c r="CK17" i="4"/>
  <c r="CJ17" i="4"/>
  <c r="CK16" i="4"/>
  <c r="CJ16" i="4"/>
  <c r="CK15" i="4"/>
  <c r="CJ15" i="4"/>
  <c r="CK14" i="4"/>
  <c r="CJ14" i="4"/>
  <c r="CK13" i="4"/>
  <c r="CJ13" i="4"/>
  <c r="CK12" i="4"/>
  <c r="CJ12" i="4"/>
  <c r="CK11" i="4"/>
  <c r="CJ11" i="4"/>
  <c r="CK10" i="4"/>
  <c r="CJ10" i="4"/>
  <c r="CK9" i="4"/>
  <c r="CJ9" i="4"/>
  <c r="CK8" i="4"/>
  <c r="CJ8" i="4"/>
  <c r="CK7" i="4"/>
  <c r="CJ7" i="4"/>
  <c r="CK6" i="4"/>
  <c r="CJ6" i="4"/>
  <c r="CK5" i="4"/>
  <c r="CJ5" i="4"/>
  <c r="CK4" i="4"/>
  <c r="CJ4" i="4"/>
  <c r="CM3" i="4"/>
  <c r="CK3" i="4"/>
  <c r="CJ3" i="4"/>
  <c r="CI60" i="4"/>
  <c r="CH60" i="4"/>
  <c r="CG60" i="4"/>
  <c r="CF60" i="4"/>
  <c r="CE60" i="4"/>
  <c r="CC60" i="4"/>
  <c r="CI59" i="4"/>
  <c r="CH59" i="4"/>
  <c r="CG59" i="4"/>
  <c r="CF59" i="4"/>
  <c r="CE59" i="4"/>
  <c r="CC59" i="4"/>
  <c r="CI58" i="4"/>
  <c r="CH58" i="4"/>
  <c r="CG58" i="4"/>
  <c r="CF58" i="4"/>
  <c r="CE58" i="4"/>
  <c r="CC58" i="4"/>
  <c r="CI57" i="4"/>
  <c r="CH57" i="4"/>
  <c r="CG57" i="4"/>
  <c r="CF57" i="4"/>
  <c r="CE57" i="4"/>
  <c r="CC57" i="4"/>
  <c r="CI56" i="4"/>
  <c r="CH56" i="4"/>
  <c r="CG56" i="4"/>
  <c r="CF56" i="4"/>
  <c r="CE56" i="4"/>
  <c r="CC56" i="4"/>
  <c r="CI55" i="4"/>
  <c r="CH55" i="4"/>
  <c r="CG55" i="4"/>
  <c r="CF55" i="4"/>
  <c r="CE55" i="4"/>
  <c r="CC55" i="4"/>
  <c r="CI54" i="4"/>
  <c r="CH54" i="4"/>
  <c r="CG54" i="4"/>
  <c r="CF54" i="4"/>
  <c r="CE54" i="4"/>
  <c r="CC54" i="4"/>
  <c r="CI53" i="4"/>
  <c r="CH53" i="4"/>
  <c r="CG53" i="4"/>
  <c r="CF53" i="4"/>
  <c r="CE53" i="4"/>
  <c r="CC53" i="4"/>
  <c r="CI52" i="4"/>
  <c r="CH52" i="4"/>
  <c r="CG52" i="4"/>
  <c r="CF52" i="4"/>
  <c r="CE52" i="4"/>
  <c r="CC52" i="4"/>
  <c r="CI51" i="4"/>
  <c r="CH51" i="4"/>
  <c r="CG51" i="4"/>
  <c r="CF51" i="4"/>
  <c r="CE51" i="4"/>
  <c r="CC51" i="4"/>
  <c r="CI50" i="4"/>
  <c r="CH50" i="4"/>
  <c r="CG50" i="4"/>
  <c r="CF50" i="4"/>
  <c r="CE50" i="4"/>
  <c r="CC50" i="4"/>
  <c r="CI49" i="4"/>
  <c r="CH49" i="4"/>
  <c r="CG49" i="4"/>
  <c r="CF49" i="4"/>
  <c r="CE49" i="4"/>
  <c r="CC49" i="4"/>
  <c r="CI48" i="4"/>
  <c r="CH48" i="4"/>
  <c r="CG48" i="4"/>
  <c r="CF48" i="4"/>
  <c r="CE48" i="4"/>
  <c r="CC48" i="4"/>
  <c r="CI47" i="4"/>
  <c r="CH47" i="4"/>
  <c r="CG47" i="4"/>
  <c r="CF47" i="4"/>
  <c r="CE47" i="4"/>
  <c r="CC47" i="4"/>
  <c r="CI46" i="4"/>
  <c r="CH46" i="4"/>
  <c r="CG46" i="4"/>
  <c r="CF46" i="4"/>
  <c r="CE46" i="4"/>
  <c r="CC46" i="4"/>
  <c r="CI45" i="4"/>
  <c r="CH45" i="4"/>
  <c r="CG45" i="4"/>
  <c r="CF45" i="4"/>
  <c r="CE45" i="4"/>
  <c r="CC45" i="4"/>
  <c r="CI44" i="4"/>
  <c r="CH44" i="4"/>
  <c r="CG44" i="4"/>
  <c r="CF44" i="4"/>
  <c r="CE44" i="4"/>
  <c r="CC44" i="4"/>
  <c r="CI43" i="4"/>
  <c r="CH43" i="4"/>
  <c r="CG43" i="4"/>
  <c r="CF43" i="4"/>
  <c r="CE43" i="4"/>
  <c r="CC43" i="4"/>
  <c r="CI42" i="4"/>
  <c r="CH42" i="4"/>
  <c r="CG42" i="4"/>
  <c r="CF42" i="4"/>
  <c r="CE42" i="4"/>
  <c r="CC42" i="4"/>
  <c r="CI41" i="4"/>
  <c r="CH41" i="4"/>
  <c r="CG41" i="4"/>
  <c r="CF41" i="4"/>
  <c r="CE41" i="4"/>
  <c r="CC41" i="4"/>
  <c r="CI40" i="4"/>
  <c r="CH40" i="4"/>
  <c r="CG40" i="4"/>
  <c r="CF40" i="4"/>
  <c r="CE40" i="4"/>
  <c r="CC40" i="4"/>
  <c r="CI39" i="4"/>
  <c r="CH39" i="4"/>
  <c r="CG39" i="4"/>
  <c r="CF39" i="4"/>
  <c r="CE39" i="4"/>
  <c r="CC39" i="4"/>
  <c r="CI38" i="4"/>
  <c r="CH38" i="4"/>
  <c r="CG38" i="4"/>
  <c r="CF38" i="4"/>
  <c r="CE38" i="4"/>
  <c r="CC38" i="4"/>
  <c r="CI37" i="4"/>
  <c r="CH37" i="4"/>
  <c r="CG37" i="4"/>
  <c r="CF37" i="4"/>
  <c r="CE37" i="4"/>
  <c r="CC37" i="4"/>
  <c r="CI36" i="4"/>
  <c r="CH36" i="4"/>
  <c r="CG36" i="4"/>
  <c r="CF36" i="4"/>
  <c r="CE36" i="4"/>
  <c r="CC36" i="4"/>
  <c r="CI35" i="4"/>
  <c r="CH35" i="4"/>
  <c r="CG35" i="4"/>
  <c r="CF35" i="4"/>
  <c r="CE35" i="4"/>
  <c r="CC35" i="4"/>
  <c r="CI34" i="4"/>
  <c r="CH34" i="4"/>
  <c r="CG34" i="4"/>
  <c r="CF34" i="4"/>
  <c r="CE34" i="4"/>
  <c r="CC34" i="4"/>
  <c r="CI33" i="4"/>
  <c r="CH33" i="4"/>
  <c r="CG33" i="4"/>
  <c r="CF33" i="4"/>
  <c r="CE33" i="4"/>
  <c r="CC33" i="4"/>
  <c r="CI32" i="4"/>
  <c r="CH32" i="4"/>
  <c r="CG32" i="4"/>
  <c r="CF32" i="4"/>
  <c r="CE32" i="4"/>
  <c r="CC32" i="4"/>
  <c r="CI31" i="4"/>
  <c r="CH31" i="4"/>
  <c r="CG31" i="4"/>
  <c r="CF31" i="4"/>
  <c r="CE31" i="4"/>
  <c r="CC31" i="4"/>
  <c r="CI30" i="4"/>
  <c r="CH30" i="4"/>
  <c r="CG30" i="4"/>
  <c r="CF30" i="4"/>
  <c r="CE30" i="4"/>
  <c r="CC30" i="4"/>
  <c r="CI29" i="4"/>
  <c r="CH29" i="4"/>
  <c r="CG29" i="4"/>
  <c r="CF29" i="4"/>
  <c r="CE29" i="4"/>
  <c r="CC29" i="4"/>
  <c r="CI28" i="4"/>
  <c r="CH28" i="4"/>
  <c r="CG28" i="4"/>
  <c r="CF28" i="4"/>
  <c r="CE28" i="4"/>
  <c r="CC28" i="4"/>
  <c r="CI27" i="4"/>
  <c r="CH27" i="4"/>
  <c r="CG27" i="4"/>
  <c r="CF27" i="4"/>
  <c r="CE27" i="4"/>
  <c r="CC27" i="4"/>
  <c r="CI26" i="4"/>
  <c r="CH26" i="4"/>
  <c r="CG26" i="4"/>
  <c r="CF26" i="4"/>
  <c r="CE26" i="4"/>
  <c r="CC26" i="4"/>
  <c r="CI25" i="4"/>
  <c r="CH25" i="4"/>
  <c r="CG25" i="4"/>
  <c r="CF25" i="4"/>
  <c r="CE25" i="4"/>
  <c r="CC25" i="4"/>
  <c r="CI24" i="4"/>
  <c r="CH24" i="4"/>
  <c r="CG24" i="4"/>
  <c r="CF24" i="4"/>
  <c r="CE24" i="4"/>
  <c r="CC24" i="4"/>
  <c r="CI23" i="4"/>
  <c r="CH23" i="4"/>
  <c r="CG23" i="4"/>
  <c r="CF23" i="4"/>
  <c r="CE23" i="4"/>
  <c r="CC23" i="4"/>
  <c r="CI22" i="4"/>
  <c r="CH22" i="4"/>
  <c r="CG22" i="4"/>
  <c r="CF22" i="4"/>
  <c r="CE22" i="4"/>
  <c r="CC22" i="4"/>
  <c r="CI21" i="4"/>
  <c r="CH21" i="4"/>
  <c r="CG21" i="4"/>
  <c r="CF21" i="4"/>
  <c r="CE21" i="4"/>
  <c r="CC21" i="4"/>
  <c r="CI20" i="4"/>
  <c r="CH20" i="4"/>
  <c r="CG20" i="4"/>
  <c r="CF20" i="4"/>
  <c r="CE20" i="4"/>
  <c r="CC20" i="4"/>
  <c r="CI19" i="4"/>
  <c r="CH19" i="4"/>
  <c r="CG19" i="4"/>
  <c r="CF19" i="4"/>
  <c r="CE19" i="4"/>
  <c r="CC19" i="4"/>
  <c r="CI18" i="4"/>
  <c r="CH18" i="4"/>
  <c r="CG18" i="4"/>
  <c r="CF18" i="4"/>
  <c r="CE18" i="4"/>
  <c r="CC18" i="4"/>
  <c r="CI17" i="4"/>
  <c r="CH17" i="4"/>
  <c r="CG17" i="4"/>
  <c r="CF17" i="4"/>
  <c r="CE17" i="4"/>
  <c r="CC17" i="4"/>
  <c r="CI16" i="4"/>
  <c r="CH16" i="4"/>
  <c r="CG16" i="4"/>
  <c r="CF16" i="4"/>
  <c r="CE16" i="4"/>
  <c r="CC16" i="4"/>
  <c r="CI15" i="4"/>
  <c r="CH15" i="4"/>
  <c r="CG15" i="4"/>
  <c r="CF15" i="4"/>
  <c r="CE15" i="4"/>
  <c r="CC15" i="4"/>
  <c r="CI14" i="4"/>
  <c r="CH14" i="4"/>
  <c r="CG14" i="4"/>
  <c r="CF14" i="4"/>
  <c r="CE14" i="4"/>
  <c r="CC14" i="4"/>
  <c r="CI13" i="4"/>
  <c r="CH13" i="4"/>
  <c r="CG13" i="4"/>
  <c r="CF13" i="4"/>
  <c r="CE13" i="4"/>
  <c r="CC13" i="4"/>
  <c r="CI12" i="4"/>
  <c r="CH12" i="4"/>
  <c r="CG12" i="4"/>
  <c r="CF12" i="4"/>
  <c r="CE12" i="4"/>
  <c r="CC12" i="4"/>
  <c r="CI11" i="4"/>
  <c r="CH11" i="4"/>
  <c r="CG11" i="4"/>
  <c r="CF11" i="4"/>
  <c r="CE11" i="4"/>
  <c r="CC11" i="4"/>
  <c r="CI10" i="4"/>
  <c r="CH10" i="4"/>
  <c r="CG10" i="4"/>
  <c r="CF10" i="4"/>
  <c r="CE10" i="4"/>
  <c r="CC10" i="4"/>
  <c r="CI9" i="4"/>
  <c r="CH9" i="4"/>
  <c r="CG9" i="4"/>
  <c r="CF9" i="4"/>
  <c r="CE9" i="4"/>
  <c r="CC9" i="4"/>
  <c r="CI8" i="4"/>
  <c r="CH8" i="4"/>
  <c r="CG8" i="4"/>
  <c r="CF8" i="4"/>
  <c r="CE8" i="4"/>
  <c r="CC8" i="4"/>
  <c r="CI7" i="4"/>
  <c r="CH7" i="4"/>
  <c r="CG7" i="4"/>
  <c r="CF7" i="4"/>
  <c r="CE7" i="4"/>
  <c r="CC7" i="4"/>
  <c r="CI6" i="4"/>
  <c r="CH6" i="4"/>
  <c r="CG6" i="4"/>
  <c r="CF6" i="4"/>
  <c r="CE6" i="4"/>
  <c r="CC6" i="4"/>
  <c r="CI5" i="4"/>
  <c r="CH5" i="4"/>
  <c r="CG5" i="4"/>
  <c r="CF5" i="4"/>
  <c r="CE5" i="4"/>
  <c r="CC5" i="4"/>
  <c r="CI4" i="4"/>
  <c r="CH4" i="4"/>
  <c r="CG4" i="4"/>
  <c r="CF4" i="4"/>
  <c r="CE4" i="4"/>
  <c r="CC4" i="4"/>
  <c r="CI3" i="4"/>
  <c r="CH3" i="4"/>
  <c r="CG3" i="4"/>
  <c r="CF3" i="4"/>
  <c r="CE3" i="4"/>
  <c r="CC3" i="4"/>
  <c r="CG60" i="3"/>
  <c r="CF60" i="3"/>
  <c r="CE60" i="3"/>
  <c r="CD60" i="3"/>
  <c r="CC60" i="3"/>
  <c r="CB60" i="3"/>
  <c r="CA60" i="3"/>
  <c r="CG58" i="3"/>
  <c r="CF58" i="3"/>
  <c r="CE58" i="3"/>
  <c r="CD58" i="3"/>
  <c r="CC58" i="3"/>
  <c r="CB58" i="3"/>
  <c r="CA58" i="3"/>
  <c r="CJ57" i="3"/>
  <c r="CI57" i="3"/>
  <c r="CH57" i="3"/>
  <c r="CG57" i="3"/>
  <c r="CF57" i="3"/>
  <c r="CE57" i="3"/>
  <c r="CD57" i="3"/>
  <c r="CC57" i="3"/>
  <c r="CB57" i="3"/>
  <c r="CA57" i="3"/>
  <c r="CJ56" i="3"/>
  <c r="CI56" i="3"/>
  <c r="CH56" i="3"/>
  <c r="CG56" i="3"/>
  <c r="CF56" i="3"/>
  <c r="CE56" i="3"/>
  <c r="CD56" i="3"/>
  <c r="CC56" i="3"/>
  <c r="CB56" i="3"/>
  <c r="CA56" i="3"/>
  <c r="CJ55" i="3"/>
  <c r="CI55" i="3"/>
  <c r="CH55" i="3"/>
  <c r="CG55" i="3"/>
  <c r="CF55" i="3"/>
  <c r="CE55" i="3"/>
  <c r="CD55" i="3"/>
  <c r="CC55" i="3"/>
  <c r="CB55" i="3"/>
  <c r="CA55" i="3"/>
  <c r="CJ54" i="3"/>
  <c r="CI54" i="3"/>
  <c r="CH54" i="3"/>
  <c r="CG54" i="3"/>
  <c r="CF54" i="3"/>
  <c r="CE54" i="3"/>
  <c r="CD54" i="3"/>
  <c r="CC54" i="3"/>
  <c r="CB54" i="3"/>
  <c r="CA54" i="3"/>
  <c r="CG53" i="3"/>
  <c r="CF53" i="3"/>
  <c r="CE53" i="3"/>
  <c r="CD53" i="3"/>
  <c r="CC53" i="3"/>
  <c r="CB53" i="3"/>
  <c r="CA53" i="3"/>
  <c r="CG52" i="3"/>
  <c r="CF52" i="3"/>
  <c r="CE52" i="3"/>
  <c r="CD52" i="3"/>
  <c r="CC52" i="3"/>
  <c r="CB52" i="3"/>
  <c r="CA52" i="3"/>
  <c r="CJ51" i="3"/>
  <c r="CI51" i="3"/>
  <c r="CH51" i="3"/>
  <c r="CG51" i="3"/>
  <c r="CF51" i="3"/>
  <c r="CE51" i="3"/>
  <c r="CD51" i="3"/>
  <c r="CC51" i="3"/>
  <c r="CB51" i="3"/>
  <c r="CA51" i="3"/>
  <c r="CJ50" i="3"/>
  <c r="CI50" i="3"/>
  <c r="CH50" i="3"/>
  <c r="CG50" i="3"/>
  <c r="CF50" i="3"/>
  <c r="CE50" i="3"/>
  <c r="CD50" i="3"/>
  <c r="CC50" i="3"/>
  <c r="CB50" i="3"/>
  <c r="CA50" i="3"/>
  <c r="CJ49" i="3"/>
  <c r="CI49" i="3"/>
  <c r="CH49" i="3"/>
  <c r="CG49" i="3"/>
  <c r="CF49" i="3"/>
  <c r="CE49" i="3"/>
  <c r="CD49" i="3"/>
  <c r="CC49" i="3"/>
  <c r="CB49" i="3"/>
  <c r="CA49" i="3"/>
  <c r="CJ48" i="3"/>
  <c r="CI48" i="3"/>
  <c r="CH48" i="3"/>
  <c r="CG48" i="3"/>
  <c r="CF48" i="3"/>
  <c r="CE48" i="3"/>
  <c r="CD48" i="3"/>
  <c r="CC48" i="3"/>
  <c r="CB48" i="3"/>
  <c r="CA48" i="3"/>
  <c r="CJ47" i="3"/>
  <c r="CI47" i="3"/>
  <c r="CH47" i="3"/>
  <c r="CG47" i="3"/>
  <c r="CF47" i="3"/>
  <c r="CE47" i="3"/>
  <c r="CD47" i="3"/>
  <c r="CC47" i="3"/>
  <c r="CB47" i="3"/>
  <c r="CA47" i="3"/>
  <c r="CJ46" i="3"/>
  <c r="CI46" i="3"/>
  <c r="CH46" i="3"/>
  <c r="CG46" i="3"/>
  <c r="CF46" i="3"/>
  <c r="CE46" i="3"/>
  <c r="CD46" i="3"/>
  <c r="CC46" i="3"/>
  <c r="CB46" i="3"/>
  <c r="CA46" i="3"/>
  <c r="CJ45" i="3"/>
  <c r="CI45" i="3"/>
  <c r="CH45" i="3"/>
  <c r="CG45" i="3"/>
  <c r="CF45" i="3"/>
  <c r="CE45" i="3"/>
  <c r="CD45" i="3"/>
  <c r="CC45" i="3"/>
  <c r="CB45" i="3"/>
  <c r="CA45" i="3"/>
  <c r="CJ44" i="3"/>
  <c r="CI44" i="3"/>
  <c r="CH44" i="3"/>
  <c r="CG44" i="3"/>
  <c r="CF44" i="3"/>
  <c r="CE44" i="3"/>
  <c r="CD44" i="3"/>
  <c r="CC44" i="3"/>
  <c r="CB44" i="3"/>
  <c r="CA44" i="3"/>
  <c r="CJ43" i="3"/>
  <c r="CI43" i="3"/>
  <c r="CH43" i="3"/>
  <c r="CG43" i="3"/>
  <c r="CF43" i="3"/>
  <c r="CE43" i="3"/>
  <c r="CD43" i="3"/>
  <c r="CC43" i="3"/>
  <c r="CB43" i="3"/>
  <c r="CA43" i="3"/>
  <c r="CJ42" i="3"/>
  <c r="CI42" i="3"/>
  <c r="CH42" i="3"/>
  <c r="CG42" i="3"/>
  <c r="CF42" i="3"/>
  <c r="CE42" i="3"/>
  <c r="CD42" i="3"/>
  <c r="CC42" i="3"/>
  <c r="CB42" i="3"/>
  <c r="CA42" i="3"/>
  <c r="CJ41" i="3"/>
  <c r="CI41" i="3"/>
  <c r="CH41" i="3"/>
  <c r="CG41" i="3"/>
  <c r="CF41" i="3"/>
  <c r="CE41" i="3"/>
  <c r="CD41" i="3"/>
  <c r="CC41" i="3"/>
  <c r="CB41" i="3"/>
  <c r="CA41" i="3"/>
  <c r="CJ40" i="3"/>
  <c r="CI40" i="3"/>
  <c r="CH40" i="3"/>
  <c r="CG40" i="3"/>
  <c r="CF40" i="3"/>
  <c r="CE40" i="3"/>
  <c r="CD40" i="3"/>
  <c r="CC40" i="3"/>
  <c r="CB40" i="3"/>
  <c r="CA40" i="3"/>
  <c r="CJ39" i="3"/>
  <c r="CI39" i="3"/>
  <c r="CH39" i="3"/>
  <c r="CG39" i="3"/>
  <c r="CF39" i="3"/>
  <c r="CE39" i="3"/>
  <c r="CD39" i="3"/>
  <c r="CC39" i="3"/>
  <c r="CB39" i="3"/>
  <c r="CA39" i="3"/>
  <c r="CJ38" i="3"/>
  <c r="CI38" i="3"/>
  <c r="CH38" i="3"/>
  <c r="CG38" i="3"/>
  <c r="CF38" i="3"/>
  <c r="CE38" i="3"/>
  <c r="CD38" i="3"/>
  <c r="CC38" i="3"/>
  <c r="CB38" i="3"/>
  <c r="CA38" i="3"/>
  <c r="CJ37" i="3"/>
  <c r="CI37" i="3"/>
  <c r="CH37" i="3"/>
  <c r="CG37" i="3"/>
  <c r="CF37" i="3"/>
  <c r="CE37" i="3"/>
  <c r="CD37" i="3"/>
  <c r="CC37" i="3"/>
  <c r="CB37" i="3"/>
  <c r="CA37" i="3"/>
  <c r="CJ36" i="3"/>
  <c r="CI36" i="3"/>
  <c r="CH36" i="3"/>
  <c r="CG36" i="3"/>
  <c r="CF36" i="3"/>
  <c r="CE36" i="3"/>
  <c r="CD36" i="3"/>
  <c r="CC36" i="3"/>
  <c r="CB36" i="3"/>
  <c r="CA36" i="3"/>
  <c r="CJ35" i="3"/>
  <c r="CI35" i="3"/>
  <c r="CH35" i="3"/>
  <c r="CG35" i="3"/>
  <c r="CF35" i="3"/>
  <c r="CE35" i="3"/>
  <c r="CD35" i="3"/>
  <c r="CC35" i="3"/>
  <c r="CB35" i="3"/>
  <c r="CA35" i="3"/>
  <c r="CJ34" i="3"/>
  <c r="CI34" i="3"/>
  <c r="CH34" i="3"/>
  <c r="CG34" i="3"/>
  <c r="CF34" i="3"/>
  <c r="CE34" i="3"/>
  <c r="CD34" i="3"/>
  <c r="CC34" i="3"/>
  <c r="CB34" i="3"/>
  <c r="CA34" i="3"/>
  <c r="CJ33" i="3"/>
  <c r="CI33" i="3"/>
  <c r="CH33" i="3"/>
  <c r="CG33" i="3"/>
  <c r="CF33" i="3"/>
  <c r="CE33" i="3"/>
  <c r="CD33" i="3"/>
  <c r="CC33" i="3"/>
  <c r="CB33" i="3"/>
  <c r="CA33" i="3"/>
  <c r="CJ32" i="3"/>
  <c r="CI32" i="3"/>
  <c r="CH32" i="3"/>
  <c r="CG32" i="3"/>
  <c r="CF32" i="3"/>
  <c r="CE32" i="3"/>
  <c r="CD32" i="3"/>
  <c r="CC32" i="3"/>
  <c r="CB32" i="3"/>
  <c r="CA32" i="3"/>
  <c r="CJ31" i="3"/>
  <c r="CI31" i="3"/>
  <c r="CH31" i="3"/>
  <c r="CG31" i="3"/>
  <c r="CF31" i="3"/>
  <c r="CE31" i="3"/>
  <c r="CD31" i="3"/>
  <c r="CC31" i="3"/>
  <c r="CB31" i="3"/>
  <c r="CA31" i="3"/>
  <c r="CJ30" i="3"/>
  <c r="CI30" i="3"/>
  <c r="CH30" i="3"/>
  <c r="CG30" i="3"/>
  <c r="CF30" i="3"/>
  <c r="CE30" i="3"/>
  <c r="CD30" i="3"/>
  <c r="CC30" i="3"/>
  <c r="CB30" i="3"/>
  <c r="CA30" i="3"/>
  <c r="CJ29" i="3"/>
  <c r="CI29" i="3"/>
  <c r="CH29" i="3"/>
  <c r="CG29" i="3"/>
  <c r="CF29" i="3"/>
  <c r="CE29" i="3"/>
  <c r="CD29" i="3"/>
  <c r="CC29" i="3"/>
  <c r="CB29" i="3"/>
  <c r="CA29" i="3"/>
  <c r="CJ28" i="3"/>
  <c r="CI28" i="3"/>
  <c r="CH28" i="3"/>
  <c r="CG28" i="3"/>
  <c r="CF28" i="3"/>
  <c r="CE28" i="3"/>
  <c r="CD28" i="3"/>
  <c r="CC28" i="3"/>
  <c r="CB28" i="3"/>
  <c r="CA28" i="3"/>
  <c r="CJ27" i="3"/>
  <c r="CI27" i="3"/>
  <c r="CH27" i="3"/>
  <c r="CG27" i="3"/>
  <c r="CF27" i="3"/>
  <c r="CE27" i="3"/>
  <c r="CD27" i="3"/>
  <c r="CC27" i="3"/>
  <c r="CB27" i="3"/>
  <c r="CA27" i="3"/>
  <c r="CJ26" i="3"/>
  <c r="CI26" i="3"/>
  <c r="CH26" i="3"/>
  <c r="CG26" i="3"/>
  <c r="CF26" i="3"/>
  <c r="CE26" i="3"/>
  <c r="CD26" i="3"/>
  <c r="CC26" i="3"/>
  <c r="CB26" i="3"/>
  <c r="CA26" i="3"/>
  <c r="CJ25" i="3"/>
  <c r="CI25" i="3"/>
  <c r="CH25" i="3"/>
  <c r="CG25" i="3"/>
  <c r="CF25" i="3"/>
  <c r="CE25" i="3"/>
  <c r="CD25" i="3"/>
  <c r="CC25" i="3"/>
  <c r="CB25" i="3"/>
  <c r="CA25" i="3"/>
  <c r="CJ24" i="3"/>
  <c r="CI24" i="3"/>
  <c r="CH24" i="3"/>
  <c r="CG24" i="3"/>
  <c r="CF24" i="3"/>
  <c r="CE24" i="3"/>
  <c r="CD24" i="3"/>
  <c r="CC24" i="3"/>
  <c r="CB24" i="3"/>
  <c r="CA24" i="3"/>
  <c r="CJ23" i="3"/>
  <c r="CI23" i="3"/>
  <c r="CH23" i="3"/>
  <c r="CG23" i="3"/>
  <c r="CF23" i="3"/>
  <c r="CE23" i="3"/>
  <c r="CD23" i="3"/>
  <c r="CC23" i="3"/>
  <c r="CB23" i="3"/>
  <c r="CA23" i="3"/>
  <c r="CJ22" i="3"/>
  <c r="CI22" i="3"/>
  <c r="CH22" i="3"/>
  <c r="CG22" i="3"/>
  <c r="CF22" i="3"/>
  <c r="CE22" i="3"/>
  <c r="CD22" i="3"/>
  <c r="CC22" i="3"/>
  <c r="CB22" i="3"/>
  <c r="CA22" i="3"/>
  <c r="CJ21" i="3"/>
  <c r="CI21" i="3"/>
  <c r="CH21" i="3"/>
  <c r="CG21" i="3"/>
  <c r="CF21" i="3"/>
  <c r="CE21" i="3"/>
  <c r="CD21" i="3"/>
  <c r="CC21" i="3"/>
  <c r="CB21" i="3"/>
  <c r="CA21" i="3"/>
  <c r="CJ20" i="3"/>
  <c r="CI20" i="3"/>
  <c r="CH20" i="3"/>
  <c r="CG20" i="3"/>
  <c r="CF20" i="3"/>
  <c r="CE20" i="3"/>
  <c r="CD20" i="3"/>
  <c r="CC20" i="3"/>
  <c r="CB20" i="3"/>
  <c r="CA20" i="3"/>
  <c r="CJ19" i="3"/>
  <c r="CI19" i="3"/>
  <c r="CH19" i="3"/>
  <c r="CG19" i="3"/>
  <c r="CF19" i="3"/>
  <c r="CE19" i="3"/>
  <c r="CD19" i="3"/>
  <c r="CC19" i="3"/>
  <c r="CB19" i="3"/>
  <c r="CA19" i="3"/>
  <c r="CJ18" i="3"/>
  <c r="CI18" i="3"/>
  <c r="CH18" i="3"/>
  <c r="CG18" i="3"/>
  <c r="CF18" i="3"/>
  <c r="CE18" i="3"/>
  <c r="CD18" i="3"/>
  <c r="CC18" i="3"/>
  <c r="CB18" i="3"/>
  <c r="CA18" i="3"/>
  <c r="CJ17" i="3"/>
  <c r="CI17" i="3"/>
  <c r="CH17" i="3"/>
  <c r="CG17" i="3"/>
  <c r="CF17" i="3"/>
  <c r="CE17" i="3"/>
  <c r="CD17" i="3"/>
  <c r="CC17" i="3"/>
  <c r="CB17" i="3"/>
  <c r="CA17" i="3"/>
  <c r="CJ16" i="3"/>
  <c r="CI16" i="3"/>
  <c r="CH16" i="3"/>
  <c r="CG16" i="3"/>
  <c r="CF16" i="3"/>
  <c r="CE16" i="3"/>
  <c r="CD16" i="3"/>
  <c r="CC16" i="3"/>
  <c r="CB16" i="3"/>
  <c r="CA16" i="3"/>
  <c r="CJ15" i="3"/>
  <c r="CI15" i="3"/>
  <c r="CH15" i="3"/>
  <c r="CG15" i="3"/>
  <c r="CF15" i="3"/>
  <c r="CE15" i="3"/>
  <c r="CD15" i="3"/>
  <c r="CC15" i="3"/>
  <c r="CB15" i="3"/>
  <c r="CA15" i="3"/>
  <c r="CJ14" i="3"/>
  <c r="CI14" i="3"/>
  <c r="CH14" i="3"/>
  <c r="CG14" i="3"/>
  <c r="CF14" i="3"/>
  <c r="CE14" i="3"/>
  <c r="CD14" i="3"/>
  <c r="CC14" i="3"/>
  <c r="CB14" i="3"/>
  <c r="CA14" i="3"/>
  <c r="CJ13" i="3"/>
  <c r="CI13" i="3"/>
  <c r="CH13" i="3"/>
  <c r="CG13" i="3"/>
  <c r="CF13" i="3"/>
  <c r="CE13" i="3"/>
  <c r="CD13" i="3"/>
  <c r="CC13" i="3"/>
  <c r="CB13" i="3"/>
  <c r="CA13" i="3"/>
  <c r="CJ12" i="3"/>
  <c r="CI12" i="3"/>
  <c r="CH12" i="3"/>
  <c r="CG12" i="3"/>
  <c r="CF12" i="3"/>
  <c r="CE12" i="3"/>
  <c r="CD12" i="3"/>
  <c r="CC12" i="3"/>
  <c r="CB12" i="3"/>
  <c r="CA12" i="3"/>
  <c r="CJ11" i="3"/>
  <c r="CI11" i="3"/>
  <c r="CH11" i="3"/>
  <c r="CG11" i="3"/>
  <c r="CF11" i="3"/>
  <c r="CE11" i="3"/>
  <c r="CD11" i="3"/>
  <c r="CC11" i="3"/>
  <c r="CB11" i="3"/>
  <c r="CA11" i="3"/>
  <c r="CJ10" i="3"/>
  <c r="CI10" i="3"/>
  <c r="CH10" i="3"/>
  <c r="CG10" i="3"/>
  <c r="CF10" i="3"/>
  <c r="CE10" i="3"/>
  <c r="CD10" i="3"/>
  <c r="CC10" i="3"/>
  <c r="CB10" i="3"/>
  <c r="CA10" i="3"/>
  <c r="CJ9" i="3"/>
  <c r="CI9" i="3"/>
  <c r="CH9" i="3"/>
  <c r="CG9" i="3"/>
  <c r="CF9" i="3"/>
  <c r="CE9" i="3"/>
  <c r="CD9" i="3"/>
  <c r="CC9" i="3"/>
  <c r="CB9" i="3"/>
  <c r="CA9" i="3"/>
  <c r="CJ8" i="3"/>
  <c r="CI8" i="3"/>
  <c r="CH8" i="3"/>
  <c r="CG8" i="3"/>
  <c r="CF8" i="3"/>
  <c r="CE8" i="3"/>
  <c r="CD8" i="3"/>
  <c r="CC8" i="3"/>
  <c r="CB8" i="3"/>
  <c r="CA8" i="3"/>
  <c r="CJ7" i="3"/>
  <c r="CI7" i="3"/>
  <c r="CH7" i="3"/>
  <c r="CG7" i="3"/>
  <c r="CF7" i="3"/>
  <c r="CE7" i="3"/>
  <c r="CD7" i="3"/>
  <c r="CC7" i="3"/>
  <c r="CB7" i="3"/>
  <c r="CA7" i="3"/>
  <c r="CJ6" i="3"/>
  <c r="CI6" i="3"/>
  <c r="CH6" i="3"/>
  <c r="CG6" i="3"/>
  <c r="CF6" i="3"/>
  <c r="CE6" i="3"/>
  <c r="CD6" i="3"/>
  <c r="CC6" i="3"/>
  <c r="CB6" i="3"/>
  <c r="CA6" i="3"/>
  <c r="CJ5" i="3"/>
  <c r="CI5" i="3"/>
  <c r="CH5" i="3"/>
  <c r="CG5" i="3"/>
  <c r="CF5" i="3"/>
  <c r="CE5" i="3"/>
  <c r="CD5" i="3"/>
  <c r="CC5" i="3"/>
  <c r="CB5" i="3"/>
  <c r="CA5" i="3"/>
  <c r="CJ4" i="3"/>
  <c r="CI4" i="3"/>
  <c r="CH4" i="3"/>
  <c r="CG4" i="3"/>
  <c r="CF4" i="3"/>
  <c r="CE4" i="3"/>
  <c r="CD4" i="3"/>
  <c r="CC4" i="3"/>
  <c r="CB4" i="3"/>
  <c r="CA4" i="3"/>
  <c r="CJ3" i="3"/>
  <c r="CI3" i="3"/>
  <c r="CH3" i="3"/>
  <c r="CG3" i="3"/>
  <c r="CF3" i="3"/>
  <c r="CE3" i="3"/>
  <c r="CD3" i="3"/>
  <c r="CC3" i="3"/>
  <c r="CB3" i="3"/>
  <c r="CA3" i="3"/>
  <c r="S61" i="13"/>
  <c r="CL61" i="13" s="1"/>
  <c r="T61" i="13"/>
  <c r="U61" i="13"/>
  <c r="CH61" i="13" s="1"/>
  <c r="V61" i="13"/>
  <c r="X61" i="13"/>
  <c r="CM61" i="13" s="1"/>
  <c r="Y61" i="13"/>
  <c r="S19" i="21"/>
  <c r="R19" i="21"/>
  <c r="Q19" i="21"/>
  <c r="P19" i="21"/>
  <c r="O19" i="21"/>
  <c r="N19" i="21"/>
  <c r="M19" i="21"/>
  <c r="M63" i="27"/>
  <c r="CM63" i="27" s="1"/>
  <c r="L63" i="27"/>
  <c r="CL63" i="27" s="1"/>
  <c r="K63" i="27"/>
  <c r="CK63" i="27" s="1"/>
  <c r="J63" i="27"/>
  <c r="I63" i="27"/>
  <c r="CI63" i="27" s="1"/>
  <c r="H63" i="27"/>
  <c r="CH63" i="27" s="1"/>
  <c r="G63" i="27"/>
  <c r="CG63" i="27" s="1"/>
  <c r="F63" i="27"/>
  <c r="Q10" i="21" s="1"/>
  <c r="E63" i="27"/>
  <c r="CE63" i="27" s="1"/>
  <c r="D63" i="27"/>
  <c r="O10" i="21" s="1"/>
  <c r="C63" i="27"/>
  <c r="N10" i="21" s="1"/>
  <c r="B63" i="27"/>
  <c r="CB63" i="27" s="1"/>
  <c r="N63" i="25"/>
  <c r="M63" i="25"/>
  <c r="L63" i="25"/>
  <c r="K63" i="25"/>
  <c r="J63" i="25"/>
  <c r="I63" i="25"/>
  <c r="H63" i="25"/>
  <c r="S17" i="21" s="1"/>
  <c r="G63" i="25"/>
  <c r="R17" i="21" s="1"/>
  <c r="F63" i="25"/>
  <c r="Q17" i="21" s="1"/>
  <c r="E63" i="25"/>
  <c r="P17" i="21" s="1"/>
  <c r="D63" i="25"/>
  <c r="O17" i="21" s="1"/>
  <c r="C63" i="25"/>
  <c r="N17" i="21" s="1"/>
  <c r="B63" i="25"/>
  <c r="M17" i="21" s="1"/>
  <c r="J63" i="12"/>
  <c r="I63" i="12"/>
  <c r="M63" i="11"/>
  <c r="K63" i="11"/>
  <c r="H63" i="11"/>
  <c r="S15" i="21" s="1"/>
  <c r="G63" i="11"/>
  <c r="F63" i="11"/>
  <c r="Q15" i="21" s="1"/>
  <c r="E63" i="11"/>
  <c r="P15" i="21" s="1"/>
  <c r="D63" i="11"/>
  <c r="C63" i="11"/>
  <c r="N15" i="21" s="1"/>
  <c r="B63" i="11"/>
  <c r="M15" i="21" s="1"/>
  <c r="L63" i="4"/>
  <c r="J63" i="4"/>
  <c r="I63" i="4"/>
  <c r="H63" i="4"/>
  <c r="S7" i="21" s="1"/>
  <c r="G63" i="4"/>
  <c r="R7" i="21" s="1"/>
  <c r="F63" i="4"/>
  <c r="Q7" i="21" s="1"/>
  <c r="E63" i="4"/>
  <c r="P7" i="21" s="1"/>
  <c r="D63" i="4"/>
  <c r="O7" i="21" s="1"/>
  <c r="B63" i="4"/>
  <c r="M7" i="21" s="1"/>
  <c r="R12" i="21"/>
  <c r="C63" i="14"/>
  <c r="S9" i="21"/>
  <c r="R9" i="21"/>
  <c r="Q9" i="21"/>
  <c r="P9" i="21"/>
  <c r="O9" i="21"/>
  <c r="N9" i="21"/>
  <c r="M9" i="21"/>
  <c r="K63" i="3"/>
  <c r="J63" i="3"/>
  <c r="I63" i="3"/>
  <c r="H63" i="3"/>
  <c r="S18" i="21" s="1"/>
  <c r="G63" i="3"/>
  <c r="R18" i="21" s="1"/>
  <c r="F63" i="3"/>
  <c r="Q18" i="21" s="1"/>
  <c r="E63" i="3"/>
  <c r="P18" i="21" s="1"/>
  <c r="D63" i="3"/>
  <c r="O18" i="21" s="1"/>
  <c r="C63" i="3"/>
  <c r="N18" i="21" s="1"/>
  <c r="B63" i="3"/>
  <c r="M18" i="21" s="1"/>
  <c r="C63" i="1"/>
  <c r="B63" i="1"/>
  <c r="BA33" i="1"/>
  <c r="E34" i="30" s="1"/>
  <c r="Q34" i="30" s="1"/>
  <c r="BA18" i="1"/>
  <c r="E19" i="30" s="1"/>
  <c r="BE26" i="1"/>
  <c r="CB61" i="13"/>
  <c r="H19" i="21"/>
  <c r="G19" i="21"/>
  <c r="F19" i="21"/>
  <c r="E19" i="21"/>
  <c r="D19" i="21"/>
  <c r="C19" i="21"/>
  <c r="B19" i="21"/>
  <c r="M62" i="27"/>
  <c r="L62" i="27"/>
  <c r="K62" i="27"/>
  <c r="J62" i="27"/>
  <c r="I62" i="27"/>
  <c r="H62" i="27"/>
  <c r="H10" i="21" s="1"/>
  <c r="G62" i="27"/>
  <c r="G10" i="21" s="1"/>
  <c r="F62" i="27"/>
  <c r="F10" i="21" s="1"/>
  <c r="E62" i="27"/>
  <c r="E10" i="21" s="1"/>
  <c r="D62" i="27"/>
  <c r="D10" i="21" s="1"/>
  <c r="C62" i="27"/>
  <c r="C10" i="21" s="1"/>
  <c r="B62" i="27"/>
  <c r="B10" i="21" s="1"/>
  <c r="H9" i="21"/>
  <c r="G9" i="21"/>
  <c r="F9" i="21"/>
  <c r="E9" i="21"/>
  <c r="D9" i="21"/>
  <c r="C9" i="21"/>
  <c r="B9" i="21"/>
  <c r="H18" i="21"/>
  <c r="G18" i="21"/>
  <c r="D18" i="21"/>
  <c r="B62" i="3"/>
  <c r="B18" i="21" s="1"/>
  <c r="L62" i="4"/>
  <c r="J62" i="4"/>
  <c r="I62" i="4"/>
  <c r="H62" i="4"/>
  <c r="H7" i="21" s="1"/>
  <c r="G62" i="4"/>
  <c r="G7" i="21" s="1"/>
  <c r="F62" i="4"/>
  <c r="F7" i="21" s="1"/>
  <c r="E62" i="4"/>
  <c r="E7" i="21" s="1"/>
  <c r="D62" i="4"/>
  <c r="D7" i="21" s="1"/>
  <c r="B62" i="4"/>
  <c r="B7" i="21" s="1"/>
  <c r="T61" i="27"/>
  <c r="T62" i="27" s="1"/>
  <c r="U61" i="27"/>
  <c r="U62" i="27" s="1"/>
  <c r="V61" i="27"/>
  <c r="W61" i="27"/>
  <c r="Y61" i="27"/>
  <c r="Y62" i="27" s="1"/>
  <c r="Z61" i="27"/>
  <c r="Z62" i="27" s="1"/>
  <c r="AA61" i="27"/>
  <c r="AB61" i="27"/>
  <c r="AC61" i="27"/>
  <c r="AC62" i="27" s="1"/>
  <c r="AD61" i="27"/>
  <c r="AD62" i="27" s="1"/>
  <c r="AE61" i="27"/>
  <c r="AE62" i="27" s="1"/>
  <c r="AF61" i="27"/>
  <c r="AF62" i="27" s="1"/>
  <c r="AG61" i="27"/>
  <c r="AG62" i="27" s="1"/>
  <c r="AH61" i="27"/>
  <c r="AI61" i="27"/>
  <c r="AJ61" i="27"/>
  <c r="AJ62" i="27" s="1"/>
  <c r="AL61" i="27"/>
  <c r="AL62" i="27" s="1"/>
  <c r="AM61" i="27"/>
  <c r="AN61" i="27"/>
  <c r="AQ61" i="27"/>
  <c r="AR61" i="27"/>
  <c r="AS61" i="27"/>
  <c r="AS62" i="27" s="1"/>
  <c r="AT61" i="27"/>
  <c r="AT62" i="27" s="1"/>
  <c r="AU61" i="27"/>
  <c r="AU62" i="27" s="1"/>
  <c r="AV61" i="27"/>
  <c r="AV62" i="27" s="1"/>
  <c r="AW61" i="27"/>
  <c r="AW62" i="27" s="1"/>
  <c r="AX61" i="27"/>
  <c r="AX62" i="27" s="1"/>
  <c r="AY61" i="27"/>
  <c r="AZ61" i="27"/>
  <c r="BA61" i="27"/>
  <c r="BB61" i="27"/>
  <c r="BB62" i="27" s="1"/>
  <c r="BC61" i="27"/>
  <c r="BC62" i="27" s="1"/>
  <c r="BD61" i="27"/>
  <c r="BD62" i="27" s="1"/>
  <c r="BE61" i="27"/>
  <c r="BF61" i="27"/>
  <c r="BG61" i="27"/>
  <c r="BG62" i="27" s="1"/>
  <c r="BH61" i="27"/>
  <c r="BH62" i="27" s="1"/>
  <c r="BI61" i="27"/>
  <c r="BI62" i="27" s="1"/>
  <c r="BJ61" i="27"/>
  <c r="BJ62" i="27" s="1"/>
  <c r="BK61" i="27"/>
  <c r="BK62" i="27" s="1"/>
  <c r="BL61" i="27"/>
  <c r="BL62" i="27" s="1"/>
  <c r="BM61" i="27"/>
  <c r="BM62" i="27" s="1"/>
  <c r="BN61" i="27"/>
  <c r="BN62" i="27" s="1"/>
  <c r="BO61" i="27"/>
  <c r="BO62" i="27" s="1"/>
  <c r="BQ61" i="27"/>
  <c r="BR61" i="27"/>
  <c r="BS61" i="27"/>
  <c r="BU61" i="27"/>
  <c r="BV61" i="27"/>
  <c r="BV62" i="27" s="1"/>
  <c r="BW61" i="27"/>
  <c r="BW62" i="27" s="1"/>
  <c r="B61" i="3"/>
  <c r="V61" i="12"/>
  <c r="J61" i="12"/>
  <c r="I61" i="12"/>
  <c r="BY61" i="9"/>
  <c r="BX61" i="9"/>
  <c r="BW61" i="9"/>
  <c r="K61" i="3"/>
  <c r="J61" i="3"/>
  <c r="I61" i="3"/>
  <c r="H61" i="3"/>
  <c r="G61" i="3"/>
  <c r="F61" i="3"/>
  <c r="E61" i="3"/>
  <c r="D61" i="3"/>
  <c r="C61" i="3"/>
  <c r="BY4" i="3"/>
  <c r="BY5" i="3"/>
  <c r="BY6" i="3"/>
  <c r="BY7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3" i="3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C62" i="14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BX61" i="11"/>
  <c r="BW61" i="11"/>
  <c r="AA61" i="11"/>
  <c r="Z61" i="11"/>
  <c r="X61" i="11"/>
  <c r="W61" i="11"/>
  <c r="V61" i="11"/>
  <c r="U61" i="11"/>
  <c r="K51" i="7"/>
  <c r="K50" i="7"/>
  <c r="K49" i="7"/>
  <c r="BM51" i="6"/>
  <c r="BL51" i="6"/>
  <c r="BK51" i="6"/>
  <c r="BJ51" i="6"/>
  <c r="G38" i="21"/>
  <c r="E38" i="21"/>
  <c r="D38" i="21"/>
  <c r="C38" i="21"/>
  <c r="Q51" i="6"/>
  <c r="B38" i="21" s="1"/>
  <c r="P51" i="6"/>
  <c r="O51" i="6"/>
  <c r="N51" i="6"/>
  <c r="M51" i="6"/>
  <c r="L51" i="6"/>
  <c r="K51" i="6"/>
  <c r="BM50" i="6"/>
  <c r="BL50" i="6"/>
  <c r="BK50" i="6"/>
  <c r="BJ50" i="6"/>
  <c r="F33" i="21"/>
  <c r="E33" i="21"/>
  <c r="D33" i="21"/>
  <c r="C33" i="21"/>
  <c r="Q50" i="6"/>
  <c r="B33" i="21" s="1"/>
  <c r="P50" i="6"/>
  <c r="O50" i="6"/>
  <c r="N50" i="6"/>
  <c r="M50" i="6"/>
  <c r="L50" i="6"/>
  <c r="K50" i="6"/>
  <c r="BM49" i="6"/>
  <c r="BL49" i="6"/>
  <c r="BK49" i="6"/>
  <c r="BJ49" i="6"/>
  <c r="V14" i="20" s="1"/>
  <c r="P14" i="20"/>
  <c r="L14" i="20"/>
  <c r="K14" i="20"/>
  <c r="J14" i="20"/>
  <c r="H14" i="20"/>
  <c r="F14" i="20"/>
  <c r="Q49" i="6"/>
  <c r="E14" i="20" s="1"/>
  <c r="P49" i="6"/>
  <c r="O49" i="6"/>
  <c r="C14" i="20" s="1"/>
  <c r="N49" i="6"/>
  <c r="B14" i="20" s="1"/>
  <c r="M49" i="6"/>
  <c r="L49" i="6"/>
  <c r="K49" i="6"/>
  <c r="M61" i="11"/>
  <c r="K61" i="11"/>
  <c r="H61" i="11"/>
  <c r="G61" i="11"/>
  <c r="F61" i="11"/>
  <c r="E61" i="11"/>
  <c r="D61" i="11"/>
  <c r="C61" i="11"/>
  <c r="CE61" i="11" s="1"/>
  <c r="B61" i="11"/>
  <c r="CD61" i="11" s="1"/>
  <c r="H51" i="8"/>
  <c r="G51" i="8"/>
  <c r="E51" i="8"/>
  <c r="F51" i="8"/>
  <c r="D51" i="8"/>
  <c r="C51" i="8"/>
  <c r="H50" i="8"/>
  <c r="G50" i="8"/>
  <c r="E50" i="8"/>
  <c r="F50" i="8"/>
  <c r="D50" i="8"/>
  <c r="C50" i="8"/>
  <c r="B51" i="8"/>
  <c r="B50" i="8"/>
  <c r="H49" i="8"/>
  <c r="G49" i="8"/>
  <c r="E49" i="8"/>
  <c r="F49" i="8"/>
  <c r="D49" i="8"/>
  <c r="C49" i="8"/>
  <c r="B49" i="8"/>
  <c r="H51" i="7"/>
  <c r="BZ51" i="7" s="1"/>
  <c r="G51" i="7"/>
  <c r="BY51" i="7" s="1"/>
  <c r="E51" i="7"/>
  <c r="BW51" i="7" s="1"/>
  <c r="F51" i="7"/>
  <c r="BX51" i="7" s="1"/>
  <c r="D51" i="7"/>
  <c r="BV51" i="7" s="1"/>
  <c r="C51" i="7"/>
  <c r="BU51" i="7" s="1"/>
  <c r="B51" i="7"/>
  <c r="H50" i="7"/>
  <c r="G50" i="7"/>
  <c r="E50" i="7"/>
  <c r="F50" i="7"/>
  <c r="D50" i="7"/>
  <c r="C50" i="7"/>
  <c r="B50" i="7"/>
  <c r="H49" i="7"/>
  <c r="G49" i="7"/>
  <c r="E49" i="7"/>
  <c r="F49" i="7"/>
  <c r="D49" i="7"/>
  <c r="C49" i="7"/>
  <c r="B49" i="7"/>
  <c r="H51" i="6"/>
  <c r="G51" i="6"/>
  <c r="E51" i="6"/>
  <c r="F51" i="6"/>
  <c r="BW51" i="6" s="1"/>
  <c r="D51" i="6"/>
  <c r="C51" i="6"/>
  <c r="H50" i="6"/>
  <c r="G50" i="6"/>
  <c r="BX50" i="6" s="1"/>
  <c r="E50" i="6"/>
  <c r="F50" i="6"/>
  <c r="D50" i="6"/>
  <c r="C50" i="6"/>
  <c r="H49" i="6"/>
  <c r="G49" i="6"/>
  <c r="BX49" i="6" s="1"/>
  <c r="E49" i="6"/>
  <c r="F49" i="6"/>
  <c r="D49" i="6"/>
  <c r="C49" i="6"/>
  <c r="B49" i="6"/>
  <c r="B51" i="6"/>
  <c r="B50" i="6"/>
  <c r="CF51" i="7"/>
  <c r="CF49" i="7"/>
  <c r="CD51" i="7"/>
  <c r="CD49" i="7"/>
  <c r="CS63" i="12" l="1"/>
  <c r="CP63" i="12"/>
  <c r="CA49" i="8"/>
  <c r="CF61" i="5"/>
  <c r="CB61" i="5"/>
  <c r="CJ61" i="5"/>
  <c r="Z19" i="30"/>
  <c r="Q19" i="30"/>
  <c r="AA52" i="30"/>
  <c r="R52" i="30"/>
  <c r="AA48" i="30"/>
  <c r="R48" i="30"/>
  <c r="AA44" i="30"/>
  <c r="R44" i="30"/>
  <c r="AA36" i="30"/>
  <c r="R36" i="30"/>
  <c r="AA28" i="30"/>
  <c r="R28" i="30"/>
  <c r="AA20" i="30"/>
  <c r="R20" i="30"/>
  <c r="AA16" i="30"/>
  <c r="R16" i="30"/>
  <c r="AA12" i="30"/>
  <c r="R12" i="30"/>
  <c r="AA8" i="30"/>
  <c r="R8" i="30"/>
  <c r="AA41" i="30"/>
  <c r="R41" i="30"/>
  <c r="AA25" i="30"/>
  <c r="R25" i="30"/>
  <c r="AA17" i="30"/>
  <c r="R17" i="30"/>
  <c r="AA9" i="30"/>
  <c r="R9" i="30"/>
  <c r="AA51" i="30"/>
  <c r="R51" i="30"/>
  <c r="AA43" i="30"/>
  <c r="R43" i="30"/>
  <c r="AA31" i="30"/>
  <c r="R31" i="30"/>
  <c r="AA23" i="30"/>
  <c r="R23" i="30"/>
  <c r="AA19" i="30"/>
  <c r="R19" i="30"/>
  <c r="AA11" i="30"/>
  <c r="R11" i="30"/>
  <c r="AA7" i="30"/>
  <c r="R7" i="30"/>
  <c r="CD61" i="25"/>
  <c r="AA45" i="30"/>
  <c r="R45" i="30"/>
  <c r="AA37" i="30"/>
  <c r="R37" i="30"/>
  <c r="AA21" i="30"/>
  <c r="R21" i="30"/>
  <c r="AA5" i="30"/>
  <c r="R5" i="30"/>
  <c r="AA46" i="30"/>
  <c r="R46" i="30"/>
  <c r="AA42" i="30"/>
  <c r="R42" i="30"/>
  <c r="AA38" i="30"/>
  <c r="R38" i="30"/>
  <c r="AA34" i="30"/>
  <c r="R34" i="30"/>
  <c r="AA26" i="30"/>
  <c r="R26" i="30"/>
  <c r="AA22" i="30"/>
  <c r="R22" i="30"/>
  <c r="AA14" i="30"/>
  <c r="R14" i="30"/>
  <c r="AA6" i="30"/>
  <c r="R6" i="30"/>
  <c r="B18" i="20"/>
  <c r="B32" i="20" s="1"/>
  <c r="V18" i="20"/>
  <c r="V32" i="20" s="1"/>
  <c r="C18" i="20"/>
  <c r="C32" i="20" s="1"/>
  <c r="CR61" i="25"/>
  <c r="V22" i="20"/>
  <c r="V46" i="20" s="1"/>
  <c r="R22" i="20"/>
  <c r="R46" i="20" s="1"/>
  <c r="O22" i="20"/>
  <c r="O46" i="20" s="1"/>
  <c r="J22" i="20"/>
  <c r="J46" i="20" s="1"/>
  <c r="F22" i="20"/>
  <c r="F46" i="20" s="1"/>
  <c r="U22" i="20"/>
  <c r="U46" i="20" s="1"/>
  <c r="Q22" i="20"/>
  <c r="Q46" i="20" s="1"/>
  <c r="N22" i="20"/>
  <c r="N46" i="20" s="1"/>
  <c r="L22" i="20"/>
  <c r="L46" i="20" s="1"/>
  <c r="I22" i="20"/>
  <c r="I46" i="20" s="1"/>
  <c r="T22" i="20"/>
  <c r="T46" i="20" s="1"/>
  <c r="M22" i="20"/>
  <c r="M46" i="20" s="1"/>
  <c r="K22" i="20"/>
  <c r="K46" i="20" s="1"/>
  <c r="H22" i="20"/>
  <c r="H46" i="20" s="1"/>
  <c r="E22" i="20"/>
  <c r="E46" i="20" s="1"/>
  <c r="C22" i="20"/>
  <c r="C46" i="20" s="1"/>
  <c r="S22" i="20"/>
  <c r="S46" i="20" s="1"/>
  <c r="P22" i="20"/>
  <c r="P46" i="20" s="1"/>
  <c r="G22" i="20"/>
  <c r="G46" i="20" s="1"/>
  <c r="D22" i="20"/>
  <c r="D46" i="20" s="1"/>
  <c r="B22" i="20"/>
  <c r="B46" i="20" s="1"/>
  <c r="CD63" i="27"/>
  <c r="R10" i="21"/>
  <c r="R21" i="21" s="1"/>
  <c r="R24" i="21" s="1"/>
  <c r="CF61" i="27"/>
  <c r="BF62" i="27"/>
  <c r="AI62" i="27"/>
  <c r="V12" i="20"/>
  <c r="M12" i="20"/>
  <c r="AQ62" i="27"/>
  <c r="E12" i="20"/>
  <c r="W62" i="27"/>
  <c r="S12" i="20"/>
  <c r="BA62" i="27"/>
  <c r="CL61" i="27"/>
  <c r="X62" i="27"/>
  <c r="Q12" i="20"/>
  <c r="BT62" i="27"/>
  <c r="BS62" i="27"/>
  <c r="CG62" i="27" s="1"/>
  <c r="AN62" i="27"/>
  <c r="CK61" i="27"/>
  <c r="AO62" i="27"/>
  <c r="R12" i="20"/>
  <c r="AZ62" i="27"/>
  <c r="L12" i="20"/>
  <c r="F21" i="20"/>
  <c r="F45" i="20" s="1"/>
  <c r="P21" i="20"/>
  <c r="P45" i="20" s="1"/>
  <c r="T21" i="20"/>
  <c r="T45" i="20" s="1"/>
  <c r="D21" i="20"/>
  <c r="G21" i="20"/>
  <c r="K21" i="20"/>
  <c r="K45" i="20" s="1"/>
  <c r="M21" i="20"/>
  <c r="M45" i="20" s="1"/>
  <c r="V21" i="20"/>
  <c r="V45" i="20" s="1"/>
  <c r="C21" i="20"/>
  <c r="C45" i="20" s="1"/>
  <c r="J21" i="20"/>
  <c r="J45" i="20" s="1"/>
  <c r="O21" i="20"/>
  <c r="O45" i="20" s="1"/>
  <c r="S21" i="20"/>
  <c r="S45" i="20" s="1"/>
  <c r="B21" i="20"/>
  <c r="B45" i="20" s="1"/>
  <c r="E21" i="20"/>
  <c r="E45" i="20" s="1"/>
  <c r="H21" i="20"/>
  <c r="H45" i="20" s="1"/>
  <c r="I21" i="20"/>
  <c r="I45" i="20" s="1"/>
  <c r="L21" i="20"/>
  <c r="L45" i="20" s="1"/>
  <c r="N21" i="20"/>
  <c r="N45" i="20" s="1"/>
  <c r="R21" i="20"/>
  <c r="R45" i="20" s="1"/>
  <c r="Q21" i="20"/>
  <c r="Q45" i="20" s="1"/>
  <c r="E11" i="20"/>
  <c r="B11" i="20"/>
  <c r="C11" i="20"/>
  <c r="CF63" i="12"/>
  <c r="CJ36" i="37"/>
  <c r="CI38" i="37"/>
  <c r="CM36" i="37"/>
  <c r="CI36" i="37"/>
  <c r="G9" i="20"/>
  <c r="B9" i="20"/>
  <c r="R9" i="20"/>
  <c r="O9" i="20"/>
  <c r="J9" i="20"/>
  <c r="F9" i="20"/>
  <c r="S9" i="20"/>
  <c r="P9" i="20"/>
  <c r="CO61" i="9"/>
  <c r="V9" i="20"/>
  <c r="U9" i="20"/>
  <c r="Q9" i="20"/>
  <c r="N9" i="20"/>
  <c r="L9" i="20"/>
  <c r="I9" i="20"/>
  <c r="T9" i="20"/>
  <c r="M9" i="20"/>
  <c r="K9" i="20"/>
  <c r="H9" i="20"/>
  <c r="E9" i="20"/>
  <c r="C9" i="20"/>
  <c r="BE62" i="1"/>
  <c r="BH62" i="1" s="1"/>
  <c r="B23" i="20"/>
  <c r="E23" i="20"/>
  <c r="K23" i="20"/>
  <c r="M23" i="20"/>
  <c r="C23" i="20"/>
  <c r="L23" i="20"/>
  <c r="N23" i="20"/>
  <c r="Q23" i="20"/>
  <c r="T23" i="20"/>
  <c r="U23" i="20"/>
  <c r="F23" i="20"/>
  <c r="J23" i="20"/>
  <c r="O23" i="20"/>
  <c r="R23" i="20"/>
  <c r="V23" i="20"/>
  <c r="H23" i="20"/>
  <c r="P23" i="20"/>
  <c r="S23" i="20"/>
  <c r="Q10" i="20"/>
  <c r="N10" i="20"/>
  <c r="N29" i="20" s="1"/>
  <c r="K10" i="20"/>
  <c r="K29" i="20" s="1"/>
  <c r="H10" i="20"/>
  <c r="M10" i="20"/>
  <c r="F10" i="20"/>
  <c r="V10" i="20"/>
  <c r="S10" i="20"/>
  <c r="S29" i="20" s="1"/>
  <c r="P10" i="20"/>
  <c r="J10" i="20"/>
  <c r="J29" i="20" s="1"/>
  <c r="C10" i="20"/>
  <c r="U10" i="20"/>
  <c r="U29" i="20" s="1"/>
  <c r="T10" i="20"/>
  <c r="R10" i="20"/>
  <c r="O10" i="20"/>
  <c r="O29" i="20" s="1"/>
  <c r="L10" i="20"/>
  <c r="I10" i="20"/>
  <c r="E10" i="20"/>
  <c r="E29" i="20" s="1"/>
  <c r="B10" i="20"/>
  <c r="U24" i="20"/>
  <c r="Q24" i="20"/>
  <c r="N24" i="20"/>
  <c r="L24" i="20"/>
  <c r="I24" i="20"/>
  <c r="E24" i="20"/>
  <c r="B24" i="20"/>
  <c r="T24" i="20"/>
  <c r="M24" i="20"/>
  <c r="K24" i="20"/>
  <c r="H24" i="20"/>
  <c r="D24" i="20"/>
  <c r="S24" i="20"/>
  <c r="P24" i="20"/>
  <c r="V24" i="20"/>
  <c r="R24" i="20"/>
  <c r="O24" i="20"/>
  <c r="J24" i="20"/>
  <c r="BE6" i="1"/>
  <c r="O3" i="20"/>
  <c r="Q3" i="20"/>
  <c r="R3" i="20"/>
  <c r="M3" i="20"/>
  <c r="S3" i="20"/>
  <c r="BE46" i="1"/>
  <c r="N3" i="20"/>
  <c r="P3" i="20"/>
  <c r="U5" i="20"/>
  <c r="U37" i="20" s="1"/>
  <c r="U39" i="20" s="1"/>
  <c r="Q5" i="20"/>
  <c r="Q37" i="20" s="1"/>
  <c r="Q39" i="20" s="1"/>
  <c r="N5" i="20"/>
  <c r="N37" i="20" s="1"/>
  <c r="N39" i="20" s="1"/>
  <c r="L5" i="20"/>
  <c r="I5" i="20"/>
  <c r="I37" i="20" s="1"/>
  <c r="I39" i="20" s="1"/>
  <c r="M5" i="20"/>
  <c r="M37" i="20" s="1"/>
  <c r="M39" i="20" s="1"/>
  <c r="K5" i="20"/>
  <c r="K37" i="20" s="1"/>
  <c r="K39" i="20" s="1"/>
  <c r="H5" i="20"/>
  <c r="H37" i="20" s="1"/>
  <c r="H39" i="20" s="1"/>
  <c r="V5" i="20"/>
  <c r="S5" i="20"/>
  <c r="S37" i="20" s="1"/>
  <c r="S39" i="20" s="1"/>
  <c r="P5" i="20"/>
  <c r="P37" i="20" s="1"/>
  <c r="P39" i="20" s="1"/>
  <c r="F5" i="20"/>
  <c r="F37" i="20" s="1"/>
  <c r="F39" i="20" s="1"/>
  <c r="C5" i="20"/>
  <c r="C37" i="20" s="1"/>
  <c r="C39" i="20" s="1"/>
  <c r="R5" i="20"/>
  <c r="R37" i="20" s="1"/>
  <c r="R39" i="20" s="1"/>
  <c r="O5" i="20"/>
  <c r="O37" i="20" s="1"/>
  <c r="O39" i="20" s="1"/>
  <c r="B5" i="20"/>
  <c r="B37" i="20" s="1"/>
  <c r="BY50" i="8"/>
  <c r="CI61" i="5"/>
  <c r="CH61" i="5"/>
  <c r="CA61" i="5"/>
  <c r="CL61" i="5"/>
  <c r="CC61" i="5"/>
  <c r="CG61" i="5"/>
  <c r="CK61" i="5"/>
  <c r="BX61" i="5"/>
  <c r="CE61" i="5"/>
  <c r="B12" i="21"/>
  <c r="B21" i="21" s="1"/>
  <c r="B24" i="21" s="1"/>
  <c r="BY50" i="6"/>
  <c r="BY51" i="6"/>
  <c r="CJ61" i="9"/>
  <c r="CF61" i="13"/>
  <c r="T12" i="20"/>
  <c r="CE61" i="27"/>
  <c r="BU62" i="27"/>
  <c r="CE61" i="25"/>
  <c r="BY49" i="8"/>
  <c r="CK36" i="37"/>
  <c r="CG36" i="37"/>
  <c r="BV36" i="37"/>
  <c r="U16" i="20" s="1"/>
  <c r="CF63" i="27"/>
  <c r="M10" i="21"/>
  <c r="M21" i="21" s="1"/>
  <c r="M24" i="21" s="1"/>
  <c r="CE62" i="27"/>
  <c r="S10" i="21"/>
  <c r="S21" i="21" s="1"/>
  <c r="S24" i="21" s="1"/>
  <c r="AR62" i="27"/>
  <c r="CS62" i="25"/>
  <c r="CD36" i="37"/>
  <c r="BS50" i="6"/>
  <c r="BS51" i="6"/>
  <c r="CI61" i="27"/>
  <c r="P10" i="21"/>
  <c r="CI61" i="13"/>
  <c r="CH62" i="27"/>
  <c r="CQ62" i="25"/>
  <c r="CM61" i="9"/>
  <c r="CK61" i="13"/>
  <c r="CN38" i="37"/>
  <c r="CH61" i="25"/>
  <c r="CD62" i="27"/>
  <c r="CM61" i="27"/>
  <c r="CH61" i="9"/>
  <c r="CF61" i="9"/>
  <c r="CK61" i="9"/>
  <c r="CA61" i="33"/>
  <c r="BY61" i="33"/>
  <c r="CG61" i="13"/>
  <c r="CE61" i="13"/>
  <c r="CC61" i="13"/>
  <c r="CE36" i="37"/>
  <c r="CH36" i="37"/>
  <c r="CL38" i="37"/>
  <c r="CJ38" i="37"/>
  <c r="BW36" i="37"/>
  <c r="CG61" i="9"/>
  <c r="CR61" i="9"/>
  <c r="BZ61" i="33"/>
  <c r="BW61" i="33"/>
  <c r="CD61" i="13"/>
  <c r="CB36" i="37"/>
  <c r="CF36" i="37"/>
  <c r="CM38" i="37"/>
  <c r="CJ61" i="11"/>
  <c r="C37" i="21"/>
  <c r="G42" i="21"/>
  <c r="CH38" i="37"/>
  <c r="CC36" i="37"/>
  <c r="CE38" i="37"/>
  <c r="C16" i="20"/>
  <c r="CG38" i="37"/>
  <c r="BV38" i="37"/>
  <c r="BW38" i="37"/>
  <c r="CD38" i="37"/>
  <c r="C42" i="21"/>
  <c r="CB38" i="37"/>
  <c r="CN36" i="37"/>
  <c r="E16" i="20"/>
  <c r="D42" i="21"/>
  <c r="CC38" i="37"/>
  <c r="CF38" i="37"/>
  <c r="D37" i="21"/>
  <c r="H37" i="21"/>
  <c r="BE45" i="1"/>
  <c r="BA21" i="1"/>
  <c r="E22" i="30" s="1"/>
  <c r="BH5" i="1"/>
  <c r="BE29" i="1"/>
  <c r="BA5" i="1"/>
  <c r="E6" i="30" s="1"/>
  <c r="BH17" i="1"/>
  <c r="BE13" i="1"/>
  <c r="BH33" i="1"/>
  <c r="BE33" i="1"/>
  <c r="BA37" i="1"/>
  <c r="BA9" i="1"/>
  <c r="E10" i="30" s="1"/>
  <c r="Q10" i="30" s="1"/>
  <c r="BH25" i="1"/>
  <c r="BE49" i="1"/>
  <c r="BE17" i="1"/>
  <c r="BA25" i="1"/>
  <c r="E26" i="30" s="1"/>
  <c r="Q26" i="30" s="1"/>
  <c r="BA39" i="1"/>
  <c r="E40" i="30" s="1"/>
  <c r="BH9" i="1"/>
  <c r="BH41" i="1"/>
  <c r="BE4" i="1"/>
  <c r="BH50" i="1"/>
  <c r="BE14" i="1"/>
  <c r="BA12" i="1"/>
  <c r="E13" i="30" s="1"/>
  <c r="BB13" i="32"/>
  <c r="BE13" i="32" s="1"/>
  <c r="BF13" i="32"/>
  <c r="CI61" i="9"/>
  <c r="CA61" i="13"/>
  <c r="F24" i="20"/>
  <c r="C24" i="20"/>
  <c r="CB61" i="33"/>
  <c r="T5" i="20"/>
  <c r="T37" i="20" s="1"/>
  <c r="T39" i="20" s="1"/>
  <c r="BX61" i="33"/>
  <c r="CC61" i="33"/>
  <c r="J5" i="20"/>
  <c r="J37" i="20" s="1"/>
  <c r="J39" i="20" s="1"/>
  <c r="E5" i="20"/>
  <c r="E37" i="20" s="1"/>
  <c r="E39" i="20" s="1"/>
  <c r="CO62" i="12"/>
  <c r="CN62" i="25"/>
  <c r="CK61" i="25"/>
  <c r="CP61" i="25"/>
  <c r="CI61" i="25"/>
  <c r="CQ61" i="25"/>
  <c r="CR62" i="25"/>
  <c r="CJ62" i="25"/>
  <c r="CG61" i="25"/>
  <c r="CO61" i="25"/>
  <c r="CS61" i="25"/>
  <c r="CG62" i="25"/>
  <c r="CM61" i="25"/>
  <c r="CP62" i="25"/>
  <c r="CL62" i="25"/>
  <c r="CO62" i="25"/>
  <c r="CK62" i="25"/>
  <c r="CF61" i="25"/>
  <c r="CJ61" i="25"/>
  <c r="CN61" i="25"/>
  <c r="CH62" i="25"/>
  <c r="CE62" i="25"/>
  <c r="CF62" i="25"/>
  <c r="H17" i="21"/>
  <c r="H21" i="21" s="1"/>
  <c r="H24" i="21" s="1"/>
  <c r="CD62" i="25"/>
  <c r="F17" i="21"/>
  <c r="E17" i="21"/>
  <c r="CI62" i="25"/>
  <c r="N21" i="21"/>
  <c r="N24" i="21" s="1"/>
  <c r="CO61" i="12"/>
  <c r="CI61" i="12"/>
  <c r="CG63" i="12"/>
  <c r="CJ63" i="12"/>
  <c r="CR61" i="12"/>
  <c r="CL61" i="12"/>
  <c r="CH61" i="12"/>
  <c r="CH63" i="12"/>
  <c r="CN63" i="12"/>
  <c r="CL63" i="12"/>
  <c r="CK62" i="12"/>
  <c r="CP62" i="12"/>
  <c r="CF62" i="12"/>
  <c r="CQ62" i="12"/>
  <c r="CM63" i="12"/>
  <c r="CO63" i="12"/>
  <c r="CQ61" i="12"/>
  <c r="CK61" i="12"/>
  <c r="CG61" i="12"/>
  <c r="CF61" i="12"/>
  <c r="CH62" i="12"/>
  <c r="CJ61" i="12"/>
  <c r="CK63" i="12"/>
  <c r="CN61" i="12"/>
  <c r="CQ63" i="12"/>
  <c r="CJ62" i="12"/>
  <c r="CG62" i="12"/>
  <c r="CN62" i="12"/>
  <c r="C21" i="21"/>
  <c r="C24" i="21" s="1"/>
  <c r="CM61" i="12"/>
  <c r="CP61" i="12"/>
  <c r="CR63" i="12"/>
  <c r="CI63" i="12"/>
  <c r="CL62" i="12"/>
  <c r="CS62" i="12"/>
  <c r="CR62" i="12"/>
  <c r="BE8" i="1"/>
  <c r="BE16" i="1"/>
  <c r="BE44" i="1"/>
  <c r="BD62" i="1"/>
  <c r="BG62" i="1" s="1"/>
  <c r="BA28" i="1"/>
  <c r="E29" i="30" s="1"/>
  <c r="BE39" i="1"/>
  <c r="BA19" i="1"/>
  <c r="E20" i="30" s="1"/>
  <c r="BA35" i="1"/>
  <c r="BE47" i="1"/>
  <c r="BH39" i="1"/>
  <c r="BA7" i="1"/>
  <c r="E8" i="30" s="1"/>
  <c r="BE35" i="1"/>
  <c r="BA23" i="1"/>
  <c r="BH7" i="1"/>
  <c r="BE43" i="1"/>
  <c r="BE3" i="1"/>
  <c r="BA44" i="1"/>
  <c r="E45" i="30" s="1"/>
  <c r="BA27" i="1"/>
  <c r="E28" i="30" s="1"/>
  <c r="BA30" i="1"/>
  <c r="E31" i="30" s="1"/>
  <c r="BA15" i="1"/>
  <c r="BH28" i="1"/>
  <c r="BH30" i="1"/>
  <c r="BH27" i="1"/>
  <c r="BH47" i="1"/>
  <c r="BH42" i="1"/>
  <c r="BH15" i="1"/>
  <c r="BH35" i="1"/>
  <c r="BA40" i="1"/>
  <c r="BA24" i="1"/>
  <c r="BG24" i="1" s="1"/>
  <c r="BA4" i="1"/>
  <c r="BD4" i="1" s="1"/>
  <c r="BH12" i="1"/>
  <c r="BH20" i="1"/>
  <c r="BH32" i="1"/>
  <c r="BH40" i="1"/>
  <c r="BE11" i="1"/>
  <c r="BE12" i="1"/>
  <c r="BE20" i="1"/>
  <c r="BE15" i="1"/>
  <c r="BA8" i="1"/>
  <c r="BE28" i="1"/>
  <c r="BA48" i="1"/>
  <c r="BA32" i="1"/>
  <c r="BA16" i="1"/>
  <c r="BA43" i="1"/>
  <c r="BA47" i="1"/>
  <c r="BG47" i="1" s="1"/>
  <c r="BA31" i="1"/>
  <c r="BA3" i="1"/>
  <c r="BH8" i="1"/>
  <c r="BH16" i="1"/>
  <c r="BH24" i="1"/>
  <c r="BH36" i="1"/>
  <c r="BH44" i="1"/>
  <c r="BH23" i="1"/>
  <c r="BH43" i="1"/>
  <c r="BH51" i="1"/>
  <c r="BE40" i="1"/>
  <c r="BE48" i="1"/>
  <c r="BH4" i="1"/>
  <c r="BH48" i="1"/>
  <c r="BE24" i="1"/>
  <c r="BE27" i="1"/>
  <c r="BE32" i="1"/>
  <c r="BE36" i="1"/>
  <c r="BE31" i="1"/>
  <c r="BE19" i="1"/>
  <c r="BE51" i="1"/>
  <c r="BE23" i="1"/>
  <c r="BA36" i="1"/>
  <c r="BA20" i="1"/>
  <c r="BE7" i="1"/>
  <c r="BA51" i="1"/>
  <c r="BG51" i="1" s="1"/>
  <c r="BA11" i="1"/>
  <c r="E12" i="30" s="1"/>
  <c r="Q12" i="30" s="1"/>
  <c r="BH3" i="1"/>
  <c r="BH11" i="1"/>
  <c r="BH19" i="1"/>
  <c r="BH31" i="1"/>
  <c r="BE50" i="1"/>
  <c r="BB62" i="1"/>
  <c r="F5" i="21" s="1"/>
  <c r="BE18" i="1"/>
  <c r="BH6" i="1"/>
  <c r="BD18" i="1"/>
  <c r="BD33" i="1"/>
  <c r="BG5" i="1"/>
  <c r="BE41" i="1"/>
  <c r="BE25" i="1"/>
  <c r="BE9" i="1"/>
  <c r="BE30" i="1"/>
  <c r="BE34" i="1"/>
  <c r="BA41" i="1"/>
  <c r="BE10" i="1"/>
  <c r="BA50" i="1"/>
  <c r="BA26" i="1"/>
  <c r="BA49" i="1"/>
  <c r="BA17" i="1"/>
  <c r="BA46" i="1"/>
  <c r="BA14" i="1"/>
  <c r="BB63" i="1"/>
  <c r="Q5" i="21" s="1"/>
  <c r="Q21" i="21" s="1"/>
  <c r="Q24" i="21" s="1"/>
  <c r="BH29" i="1"/>
  <c r="BH37" i="1"/>
  <c r="BH45" i="1"/>
  <c r="BH26" i="1"/>
  <c r="BH38" i="1"/>
  <c r="BH46" i="1"/>
  <c r="BE42" i="1"/>
  <c r="BA34" i="1"/>
  <c r="BA6" i="1"/>
  <c r="BA22" i="1"/>
  <c r="BH14" i="1"/>
  <c r="BH22" i="1"/>
  <c r="BH34" i="1"/>
  <c r="BG33" i="1"/>
  <c r="BE37" i="1"/>
  <c r="BE21" i="1"/>
  <c r="BE5" i="1"/>
  <c r="BE22" i="1"/>
  <c r="BA13" i="1"/>
  <c r="BE38" i="1"/>
  <c r="BA42" i="1"/>
  <c r="BG18" i="1"/>
  <c r="BA45" i="1"/>
  <c r="BA29" i="1"/>
  <c r="BA38" i="1"/>
  <c r="BA10" i="1"/>
  <c r="BH13" i="1"/>
  <c r="BH21" i="1"/>
  <c r="BH49" i="1"/>
  <c r="BH10" i="1"/>
  <c r="BH18" i="1"/>
  <c r="BS49" i="6"/>
  <c r="BU49" i="6"/>
  <c r="BW49" i="6"/>
  <c r="BT51" i="6"/>
  <c r="G33" i="21"/>
  <c r="G37" i="21" s="1"/>
  <c r="BV49" i="6"/>
  <c r="BU50" i="6"/>
  <c r="BW50" i="6"/>
  <c r="F38" i="21"/>
  <c r="F42" i="21" s="1"/>
  <c r="BU51" i="6"/>
  <c r="BX51" i="6"/>
  <c r="BT49" i="6"/>
  <c r="BY49" i="6"/>
  <c r="BV50" i="6"/>
  <c r="BV51" i="6"/>
  <c r="BT50" i="6"/>
  <c r="BU50" i="7"/>
  <c r="BZ50" i="7"/>
  <c r="BY49" i="7"/>
  <c r="BV50" i="7"/>
  <c r="BX50" i="7"/>
  <c r="BT51" i="7"/>
  <c r="BX49" i="7"/>
  <c r="BT50" i="7"/>
  <c r="BW50" i="7"/>
  <c r="BW49" i="7"/>
  <c r="BY50" i="7"/>
  <c r="BT49" i="7"/>
  <c r="BU49" i="7"/>
  <c r="BV49" i="7"/>
  <c r="BZ49" i="7"/>
  <c r="G12" i="21"/>
  <c r="G21" i="21" s="1"/>
  <c r="G24" i="21" s="1"/>
  <c r="O12" i="21"/>
  <c r="O21" i="21" s="1"/>
  <c r="D12" i="21"/>
  <c r="D21" i="21" s="1"/>
  <c r="CS62" i="14"/>
  <c r="BF6" i="32"/>
  <c r="BE6" i="32"/>
  <c r="BC18" i="32"/>
  <c r="F32" i="21" s="1"/>
  <c r="F37" i="21" s="1"/>
  <c r="BX59" i="36"/>
  <c r="BT59" i="36"/>
  <c r="BV59" i="36"/>
  <c r="BS58" i="36"/>
  <c r="BT60" i="36"/>
  <c r="BV60" i="36"/>
  <c r="BS60" i="36"/>
  <c r="BW59" i="36"/>
  <c r="BX60" i="36"/>
  <c r="BU60" i="36"/>
  <c r="E41" i="21"/>
  <c r="E42" i="21" s="1"/>
  <c r="BX58" i="36"/>
  <c r="E36" i="21"/>
  <c r="B37" i="21"/>
  <c r="BW60" i="36"/>
  <c r="BS59" i="36"/>
  <c r="H41" i="21"/>
  <c r="H42" i="21" s="1"/>
  <c r="B42" i="21"/>
  <c r="CO61" i="11"/>
  <c r="CI61" i="11"/>
  <c r="CF61" i="11"/>
  <c r="CS61" i="11"/>
  <c r="AC12" i="30"/>
  <c r="CR61" i="11"/>
  <c r="CG61" i="11"/>
  <c r="CQ61" i="11"/>
  <c r="CH61" i="11"/>
  <c r="AC36" i="30"/>
  <c r="AB22" i="30"/>
  <c r="W10" i="30"/>
  <c r="W34" i="30"/>
  <c r="W50" i="30"/>
  <c r="AA47" i="30"/>
  <c r="W14" i="30"/>
  <c r="AC20" i="30"/>
  <c r="W38" i="30"/>
  <c r="AC52" i="30"/>
  <c r="AC8" i="30"/>
  <c r="AC32" i="30"/>
  <c r="AA49" i="30"/>
  <c r="Y5" i="30"/>
  <c r="T53" i="30"/>
  <c r="P53" i="30"/>
  <c r="W49" i="30"/>
  <c r="S4" i="30"/>
  <c r="W33" i="30"/>
  <c r="AB6" i="30"/>
  <c r="AB34" i="30"/>
  <c r="Y21" i="30"/>
  <c r="AC47" i="30"/>
  <c r="AA18" i="30"/>
  <c r="AA15" i="30"/>
  <c r="AA27" i="30"/>
  <c r="AA35" i="30"/>
  <c r="Y17" i="30"/>
  <c r="Y27" i="30"/>
  <c r="Y34" i="30"/>
  <c r="W48" i="30"/>
  <c r="W44" i="30"/>
  <c r="X41" i="30"/>
  <c r="W28" i="30"/>
  <c r="AA33" i="30"/>
  <c r="W32" i="30"/>
  <c r="AA24" i="30"/>
  <c r="AA32" i="30"/>
  <c r="AB11" i="30"/>
  <c r="Y37" i="30"/>
  <c r="Y48" i="30"/>
  <c r="Y52" i="30"/>
  <c r="W16" i="30"/>
  <c r="W12" i="30"/>
  <c r="AA4" i="30"/>
  <c r="R4" i="30"/>
  <c r="AB38" i="30"/>
  <c r="AB49" i="30"/>
  <c r="Y14" i="30"/>
  <c r="AB18" i="30"/>
  <c r="AB32" i="30"/>
  <c r="G56" i="30"/>
  <c r="AC16" i="30"/>
  <c r="AC48" i="30"/>
  <c r="W37" i="30"/>
  <c r="X52" i="30"/>
  <c r="W43" i="30"/>
  <c r="AC29" i="30"/>
  <c r="W23" i="30"/>
  <c r="W19" i="30"/>
  <c r="AC17" i="30"/>
  <c r="AA50" i="30"/>
  <c r="AA39" i="30"/>
  <c r="AB40" i="30"/>
  <c r="AB43" i="30"/>
  <c r="Y8" i="30"/>
  <c r="W7" i="30"/>
  <c r="W52" i="30"/>
  <c r="X25" i="30"/>
  <c r="X21" i="30"/>
  <c r="AA30" i="30"/>
  <c r="AB21" i="30"/>
  <c r="AB41" i="30"/>
  <c r="Y39" i="30"/>
  <c r="Y42" i="30"/>
  <c r="N53" i="30"/>
  <c r="Z53" i="30"/>
  <c r="Q53" i="30"/>
  <c r="D56" i="30"/>
  <c r="W51" i="30"/>
  <c r="W11" i="30"/>
  <c r="AA10" i="30"/>
  <c r="AA40" i="30"/>
  <c r="AB8" i="30"/>
  <c r="AB25" i="30"/>
  <c r="AB28" i="30"/>
  <c r="Y43" i="30"/>
  <c r="B56" i="30"/>
  <c r="W8" i="30"/>
  <c r="W24" i="30"/>
  <c r="W40" i="30"/>
  <c r="AA13" i="30"/>
  <c r="Y4" i="30"/>
  <c r="Y7" i="30"/>
  <c r="Y10" i="30"/>
  <c r="Y24" i="30"/>
  <c r="H55" i="30"/>
  <c r="W45" i="30"/>
  <c r="BW50" i="8"/>
  <c r="BZ51" i="8"/>
  <c r="BU49" i="8"/>
  <c r="BW51" i="8"/>
  <c r="BV49" i="8"/>
  <c r="BU50" i="8"/>
  <c r="BY51" i="8"/>
  <c r="BX49" i="8"/>
  <c r="BU51" i="8"/>
  <c r="BX50" i="8"/>
  <c r="CA51" i="8"/>
  <c r="BZ49" i="8"/>
  <c r="BZ50" i="8"/>
  <c r="BV50" i="8"/>
  <c r="CA50" i="8"/>
  <c r="BW49" i="8"/>
  <c r="BX51" i="8"/>
  <c r="BV51" i="8"/>
  <c r="CD61" i="9"/>
  <c r="CS61" i="9"/>
  <c r="D9" i="20"/>
  <c r="CE61" i="9"/>
  <c r="CN61" i="9"/>
  <c r="CI62" i="12"/>
  <c r="AC5" i="30"/>
  <c r="W31" i="30"/>
  <c r="C55" i="30"/>
  <c r="CS61" i="12"/>
  <c r="W39" i="30"/>
  <c r="W27" i="30"/>
  <c r="W47" i="30"/>
  <c r="AC6" i="30"/>
  <c r="AC10" i="30"/>
  <c r="AC14" i="30"/>
  <c r="AC18" i="30"/>
  <c r="AC22" i="30"/>
  <c r="AC26" i="30"/>
  <c r="AC30" i="30"/>
  <c r="AC34" i="30"/>
  <c r="AC38" i="30"/>
  <c r="AC42" i="30"/>
  <c r="AC46" i="30"/>
  <c r="AC50" i="30"/>
  <c r="W15" i="30"/>
  <c r="W35" i="30"/>
  <c r="X4" i="30"/>
  <c r="AA29" i="30"/>
  <c r="AC25" i="30"/>
  <c r="AC37" i="30"/>
  <c r="AC13" i="30"/>
  <c r="C56" i="30"/>
  <c r="AC23" i="30"/>
  <c r="AA53" i="30"/>
  <c r="AC28" i="30"/>
  <c r="AC44" i="30"/>
  <c r="AC11" i="30"/>
  <c r="AC15" i="30"/>
  <c r="AC31" i="30"/>
  <c r="AC39" i="30"/>
  <c r="AC51" i="30"/>
  <c r="AC9" i="30"/>
  <c r="AC21" i="30"/>
  <c r="B55" i="30"/>
  <c r="W4" i="30"/>
  <c r="F55" i="30"/>
  <c r="AB5" i="30"/>
  <c r="G55" i="30"/>
  <c r="F56" i="30"/>
  <c r="Z34" i="30"/>
  <c r="H56" i="30"/>
  <c r="AC24" i="30"/>
  <c r="AC40" i="30"/>
  <c r="AC33" i="30"/>
  <c r="AC41" i="30"/>
  <c r="S53" i="30"/>
  <c r="O53" i="30"/>
  <c r="D55" i="30"/>
  <c r="CD61" i="27"/>
  <c r="BR62" i="27"/>
  <c r="F12" i="20"/>
  <c r="B12" i="20"/>
  <c r="BP62" i="27"/>
  <c r="AH62" i="27"/>
  <c r="CL62" i="27" s="1"/>
  <c r="AA62" i="27"/>
  <c r="CK62" i="27" s="1"/>
  <c r="I12" i="20"/>
  <c r="K12" i="20"/>
  <c r="CB61" i="27"/>
  <c r="D12" i="20"/>
  <c r="U12" i="20"/>
  <c r="J12" i="20"/>
  <c r="CG61" i="27"/>
  <c r="BE62" i="27"/>
  <c r="CF62" i="27" s="1"/>
  <c r="O12" i="20"/>
  <c r="V62" i="27"/>
  <c r="CI62" i="27" s="1"/>
  <c r="AM62" i="27"/>
  <c r="CM62" i="27" s="1"/>
  <c r="AY62" i="27"/>
  <c r="N12" i="20"/>
  <c r="H12" i="20"/>
  <c r="P12" i="20"/>
  <c r="BQ62" i="27"/>
  <c r="AB62" i="27"/>
  <c r="CB62" i="27" s="1"/>
  <c r="C12" i="20"/>
  <c r="CH61" i="27"/>
  <c r="B29" i="20" l="1"/>
  <c r="C29" i="20"/>
  <c r="F29" i="20"/>
  <c r="L29" i="20"/>
  <c r="V29" i="20"/>
  <c r="I29" i="20"/>
  <c r="Q29" i="20"/>
  <c r="T29" i="20"/>
  <c r="P29" i="20"/>
  <c r="M29" i="20"/>
  <c r="G45" i="20"/>
  <c r="G29" i="20"/>
  <c r="R29" i="20"/>
  <c r="H29" i="20"/>
  <c r="D45" i="20"/>
  <c r="D29" i="20"/>
  <c r="Z20" i="30"/>
  <c r="Q20" i="30"/>
  <c r="Z13" i="30"/>
  <c r="Q13" i="30"/>
  <c r="Z8" i="30"/>
  <c r="Q8" i="30"/>
  <c r="Z22" i="30"/>
  <c r="Q22" i="30"/>
  <c r="Z45" i="30"/>
  <c r="Q45" i="30"/>
  <c r="BG25" i="1"/>
  <c r="Z6" i="30"/>
  <c r="Q6" i="30"/>
  <c r="Z31" i="30"/>
  <c r="Q31" i="30"/>
  <c r="Z28" i="30"/>
  <c r="Q28" i="30"/>
  <c r="Z29" i="30"/>
  <c r="Q29" i="30"/>
  <c r="Z40" i="30"/>
  <c r="Q40" i="30"/>
  <c r="B39" i="20"/>
  <c r="G28" i="20"/>
  <c r="G43" i="20" s="1"/>
  <c r="BG21" i="1"/>
  <c r="S28" i="20"/>
  <c r="S43" i="20" s="1"/>
  <c r="V28" i="20"/>
  <c r="V37" i="20"/>
  <c r="V39" i="20" s="1"/>
  <c r="L28" i="20"/>
  <c r="L37" i="20"/>
  <c r="L39" i="20" s="1"/>
  <c r="BD25" i="1"/>
  <c r="BD7" i="1"/>
  <c r="R28" i="20"/>
  <c r="R43" i="20" s="1"/>
  <c r="BD9" i="1"/>
  <c r="BG28" i="1"/>
  <c r="BG9" i="1"/>
  <c r="BD5" i="1"/>
  <c r="M28" i="20"/>
  <c r="M43" i="20" s="1"/>
  <c r="Q28" i="20"/>
  <c r="Q43" i="20" s="1"/>
  <c r="T28" i="20"/>
  <c r="T41" i="20" s="1"/>
  <c r="U28" i="20"/>
  <c r="U41" i="20" s="1"/>
  <c r="C46" i="21"/>
  <c r="Z26" i="30"/>
  <c r="Z10" i="30"/>
  <c r="G46" i="21"/>
  <c r="F46" i="21"/>
  <c r="D46" i="21"/>
  <c r="H46" i="21"/>
  <c r="BG27" i="1"/>
  <c r="BD21" i="1"/>
  <c r="BD30" i="1"/>
  <c r="BD39" i="1"/>
  <c r="E38" i="30"/>
  <c r="Q38" i="30" s="1"/>
  <c r="BD37" i="1"/>
  <c r="BG37" i="1"/>
  <c r="BG39" i="1"/>
  <c r="BD12" i="1"/>
  <c r="BG12" i="1"/>
  <c r="BD19" i="1"/>
  <c r="F21" i="21"/>
  <c r="F24" i="21" s="1"/>
  <c r="D24" i="21"/>
  <c r="O24" i="21"/>
  <c r="Z12" i="30"/>
  <c r="BG7" i="1"/>
  <c r="BD28" i="1"/>
  <c r="BD44" i="1"/>
  <c r="E36" i="30"/>
  <c r="Q36" i="30" s="1"/>
  <c r="BD35" i="1"/>
  <c r="BG35" i="1"/>
  <c r="BG44" i="1"/>
  <c r="BD27" i="1"/>
  <c r="BG19" i="1"/>
  <c r="E16" i="30"/>
  <c r="Q16" i="30" s="1"/>
  <c r="BG15" i="1"/>
  <c r="E24" i="30"/>
  <c r="Q24" i="30" s="1"/>
  <c r="BD23" i="1"/>
  <c r="BD15" i="1"/>
  <c r="BD11" i="1"/>
  <c r="BG30" i="1"/>
  <c r="BG23" i="1"/>
  <c r="E17" i="30"/>
  <c r="Q17" i="30" s="1"/>
  <c r="BD16" i="1"/>
  <c r="BG16" i="1"/>
  <c r="E21" i="30"/>
  <c r="Q21" i="30" s="1"/>
  <c r="BG20" i="1"/>
  <c r="BD20" i="1"/>
  <c r="E44" i="30"/>
  <c r="Q44" i="30" s="1"/>
  <c r="BG43" i="1"/>
  <c r="BD43" i="1"/>
  <c r="E5" i="30"/>
  <c r="Q5" i="30" s="1"/>
  <c r="BG4" i="1"/>
  <c r="E25" i="30"/>
  <c r="Q25" i="30" s="1"/>
  <c r="BD24" i="1"/>
  <c r="E52" i="30"/>
  <c r="Q52" i="30" s="1"/>
  <c r="BD51" i="1"/>
  <c r="E32" i="30"/>
  <c r="Q32" i="30" s="1"/>
  <c r="BD31" i="1"/>
  <c r="BG31" i="1"/>
  <c r="E33" i="30"/>
  <c r="Q33" i="30" s="1"/>
  <c r="BD32" i="1"/>
  <c r="BG32" i="1"/>
  <c r="E41" i="30"/>
  <c r="Q41" i="30" s="1"/>
  <c r="BG40" i="1"/>
  <c r="BD40" i="1"/>
  <c r="BA63" i="1"/>
  <c r="P5" i="21" s="1"/>
  <c r="P21" i="21" s="1"/>
  <c r="P24" i="21" s="1"/>
  <c r="E37" i="30"/>
  <c r="Q37" i="30" s="1"/>
  <c r="BD36" i="1"/>
  <c r="BG36" i="1"/>
  <c r="E4" i="30"/>
  <c r="BG3" i="1"/>
  <c r="BD3" i="1"/>
  <c r="E9" i="30"/>
  <c r="Q9" i="30" s="1"/>
  <c r="BG8" i="1"/>
  <c r="BD8" i="1"/>
  <c r="BG11" i="1"/>
  <c r="E48" i="30"/>
  <c r="Q48" i="30" s="1"/>
  <c r="BD47" i="1"/>
  <c r="E49" i="30"/>
  <c r="Q49" i="30" s="1"/>
  <c r="BG48" i="1"/>
  <c r="BD48" i="1"/>
  <c r="E47" i="30"/>
  <c r="Q47" i="30" s="1"/>
  <c r="BG46" i="1"/>
  <c r="BD46" i="1"/>
  <c r="E51" i="30"/>
  <c r="Q51" i="30" s="1"/>
  <c r="BG50" i="1"/>
  <c r="BD50" i="1"/>
  <c r="E11" i="30"/>
  <c r="Q11" i="30" s="1"/>
  <c r="BG10" i="1"/>
  <c r="BD10" i="1"/>
  <c r="E18" i="30"/>
  <c r="Q18" i="30" s="1"/>
  <c r="BD17" i="1"/>
  <c r="BG17" i="1"/>
  <c r="E39" i="30"/>
  <c r="Q39" i="30" s="1"/>
  <c r="BG38" i="1"/>
  <c r="BD38" i="1"/>
  <c r="E23" i="30"/>
  <c r="Q23" i="30" s="1"/>
  <c r="BG22" i="1"/>
  <c r="BD22" i="1"/>
  <c r="E50" i="30"/>
  <c r="Q50" i="30" s="1"/>
  <c r="BD49" i="1"/>
  <c r="BG49" i="1"/>
  <c r="E42" i="30"/>
  <c r="Q42" i="30" s="1"/>
  <c r="BG41" i="1"/>
  <c r="BD41" i="1"/>
  <c r="E30" i="30"/>
  <c r="Q30" i="30" s="1"/>
  <c r="BG29" i="1"/>
  <c r="BD29" i="1"/>
  <c r="E35" i="30"/>
  <c r="Q35" i="30" s="1"/>
  <c r="BD34" i="1"/>
  <c r="BG34" i="1"/>
  <c r="E46" i="30"/>
  <c r="Q46" i="30" s="1"/>
  <c r="BD45" i="1"/>
  <c r="BG45" i="1"/>
  <c r="E14" i="30"/>
  <c r="Q14" i="30" s="1"/>
  <c r="BD13" i="1"/>
  <c r="BG13" i="1"/>
  <c r="E43" i="30"/>
  <c r="Q43" i="30" s="1"/>
  <c r="BD42" i="1"/>
  <c r="BG42" i="1"/>
  <c r="E7" i="30"/>
  <c r="Q7" i="30" s="1"/>
  <c r="BD6" i="1"/>
  <c r="BG6" i="1"/>
  <c r="BA62" i="1"/>
  <c r="E5" i="21" s="1"/>
  <c r="E21" i="21" s="1"/>
  <c r="E24" i="21" s="1"/>
  <c r="E15" i="30"/>
  <c r="Q15" i="30" s="1"/>
  <c r="BG14" i="1"/>
  <c r="BD14" i="1"/>
  <c r="E27" i="30"/>
  <c r="Q27" i="30" s="1"/>
  <c r="BD26" i="1"/>
  <c r="BG26" i="1"/>
  <c r="B46" i="21"/>
  <c r="BB18" i="32"/>
  <c r="E32" i="21" s="1"/>
  <c r="E37" i="21" s="1"/>
  <c r="E46" i="21" s="1"/>
  <c r="Y55" i="30"/>
  <c r="Y56" i="30"/>
  <c r="AB56" i="30"/>
  <c r="X56" i="30"/>
  <c r="AA56" i="30"/>
  <c r="N55" i="30"/>
  <c r="X55" i="30"/>
  <c r="AB55" i="30"/>
  <c r="P56" i="30"/>
  <c r="O56" i="30"/>
  <c r="R55" i="30"/>
  <c r="S55" i="30"/>
  <c r="T55" i="30"/>
  <c r="AA55" i="30"/>
  <c r="O55" i="30"/>
  <c r="R56" i="30"/>
  <c r="AC55" i="30"/>
  <c r="W55" i="30"/>
  <c r="T56" i="30"/>
  <c r="P55" i="30"/>
  <c r="W56" i="30"/>
  <c r="S56" i="30"/>
  <c r="AC56" i="30"/>
  <c r="D28" i="20"/>
  <c r="D41" i="20" s="1"/>
  <c r="I28" i="20"/>
  <c r="J28" i="20"/>
  <c r="O28" i="20"/>
  <c r="N28" i="20"/>
  <c r="P28" i="20"/>
  <c r="C28" i="20"/>
  <c r="H28" i="20"/>
  <c r="G41" i="20" l="1"/>
  <c r="S41" i="20"/>
  <c r="V43" i="20"/>
  <c r="L41" i="20"/>
  <c r="L43" i="20"/>
  <c r="V41" i="20"/>
  <c r="T43" i="20"/>
  <c r="R41" i="20"/>
  <c r="Q41" i="20"/>
  <c r="M41" i="20"/>
  <c r="U43" i="20"/>
  <c r="Z38" i="30"/>
  <c r="Z36" i="30"/>
  <c r="Z24" i="30"/>
  <c r="Z16" i="30"/>
  <c r="Z48" i="30"/>
  <c r="Z9" i="30"/>
  <c r="Z32" i="30"/>
  <c r="Z25" i="30"/>
  <c r="Z21" i="30"/>
  <c r="Z44" i="30"/>
  <c r="Z49" i="30"/>
  <c r="Z37" i="30"/>
  <c r="Z41" i="30"/>
  <c r="Z52" i="30"/>
  <c r="Z5" i="30"/>
  <c r="Z33" i="30"/>
  <c r="Z4" i="30"/>
  <c r="Q4" i="30"/>
  <c r="Z17" i="30"/>
  <c r="Z7" i="30"/>
  <c r="E55" i="30"/>
  <c r="Z23" i="30"/>
  <c r="Z27" i="30"/>
  <c r="Z46" i="30"/>
  <c r="Z50" i="30"/>
  <c r="Z11" i="30"/>
  <c r="Z14" i="30"/>
  <c r="Z42" i="30"/>
  <c r="Z18" i="30"/>
  <c r="Z15" i="30"/>
  <c r="Z35" i="30"/>
  <c r="E56" i="30"/>
  <c r="Z51" i="30"/>
  <c r="Z43" i="30"/>
  <c r="Z30" i="30"/>
  <c r="Z39" i="30"/>
  <c r="Z47" i="30"/>
  <c r="D43" i="20"/>
  <c r="I41" i="20"/>
  <c r="I43" i="20"/>
  <c r="J41" i="20"/>
  <c r="J43" i="20"/>
  <c r="N43" i="20"/>
  <c r="N41" i="20"/>
  <c r="O41" i="20"/>
  <c r="O43" i="20"/>
  <c r="C41" i="20"/>
  <c r="C43" i="20"/>
  <c r="H43" i="20"/>
  <c r="H41" i="20"/>
  <c r="P41" i="20"/>
  <c r="P43" i="20"/>
  <c r="Q56" i="30" l="1"/>
  <c r="Z55" i="30"/>
  <c r="Z56" i="30"/>
  <c r="Q55" i="30"/>
  <c r="B28" i="20"/>
  <c r="B43" i="20" s="1"/>
  <c r="B41" i="20" l="1"/>
  <c r="F28" i="20"/>
  <c r="F43" i="20" s="1"/>
  <c r="F41" i="20" l="1"/>
  <c r="E28" i="20"/>
  <c r="E43" i="20" s="1"/>
  <c r="E41" i="20" l="1"/>
  <c r="K28" i="20"/>
  <c r="K43" i="20" s="1"/>
  <c r="K41" i="20" l="1"/>
</calcChain>
</file>

<file path=xl/connections.xml><?xml version="1.0" encoding="utf-8"?>
<connections xmlns="http://schemas.openxmlformats.org/spreadsheetml/2006/main">
  <connection id="1" name="annual_2011_draft_ptfire_12US2_cbo5_soa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afdust_12US2_cmaq_cb05_soa_state3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c1c2rail_12US2_cbo5_soa_state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c3marine_12US2_cbo5_soa_state1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nonpt_12US2_cbo5_soa_state11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othar_12US2_cmaq_cb05_soa_state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nnual_2011ea_v6_11f_othon_12US2_cmaq_cb05_soa_state2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<sst xmlns="http://schemas.openxmlformats.org/spreadsheetml/2006/main" count="4461" uniqueCount="499">
  <si>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</si>
  <si>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</si>
  <si>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</si>
  <si>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</si>
  <si>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</si>
  <si>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</si>
  <si>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</si>
  <si>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</si>
  <si>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</si>
  <si>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</si>
  <si>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</si>
  <si>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</si>
  <si>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</si>
  <si>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</si>
  <si>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</si>
  <si>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</si>
  <si>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</si>
  <si>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</si>
  <si>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</si>
  <si>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</si>
  <si>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</si>
  <si>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</si>
  <si>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</si>
  <si>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</si>
  <si>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</si>
  <si>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</si>
  <si>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</si>
  <si>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</si>
  <si>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</si>
  <si>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</si>
  <si>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</si>
  <si>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</si>
  <si>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</si>
  <si>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</si>
  <si>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</si>
  <si>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</si>
  <si>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</si>
  <si>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</si>
  <si>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</si>
  <si>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</si>
  <si>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</si>
  <si>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</si>
  <si>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</si>
  <si>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</si>
  <si>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</si>
  <si>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</si>
  <si>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</si>
  <si>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</si>
  <si>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</si>
  <si>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</si>
  <si>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</si>
  <si>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</si>
  <si>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</si>
  <si>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</si>
  <si>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</si>
  <si>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</si>
  <si>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</si>
  <si>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</si>
  <si>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</si>
  <si>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</si>
  <si>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</si>
  <si>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</si>
  <si>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</si>
  <si>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</si>
  <si>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</si>
  <si>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</si>
  <si>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</si>
  <si>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</si>
  <si>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</si>
  <si>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</si>
  <si>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</si>
  <si>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</si>
  <si>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</si>
  <si>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</si>
  <si>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</si>
  <si>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</si>
  <si>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</si>
  <si>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</si>
  <si>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</si>
  <si>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</si>
  <si>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</si>
  <si>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</si>
  <si>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</si>
  <si>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</si>
  <si>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</si>
  <si>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</si>
  <si>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</si>
  <si>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</si>
  <si>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</si>
  <si>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</si>
  <si>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</si>
  <si>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</si>
  <si>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</si>
  <si>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</si>
  <si>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</si>
  <si>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</si>
  <si>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</si>
  <si>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</si>
  <si>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</si>
  <si>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</si>
  <si>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</si>
  <si>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</si>
  <si>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</si>
  <si>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</si>
  <si>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</si>
  <si>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</si>
  <si>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</si>
  <si>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</si>
  <si>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</si>
  <si>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</si>
  <si>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</si>
  <si>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</si>
  <si>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</si>
  <si>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</si>
  <si>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</si>
  <si>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</si>
  <si>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</si>
  <si>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</si>
  <si>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</si>
  <si>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</si>
  <si>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</si>
  <si>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</si>
  <si>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</si>
  <si>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</si>
  <si>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</si>
  <si>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</si>
  <si>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</si>
  <si>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</si>
  <si>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</si>
  <si>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</si>
  <si>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</si>
  <si>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</si>
  <si>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</si>
  <si>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</si>
  <si>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</si>
  <si>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</si>
  <si>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</si>
  <si>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</si>
  <si>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</si>
  <si>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</si>
  <si>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</si>
  <si>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</si>
  <si>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</si>
  <si>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</si>
  <si>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</si>
  <si>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</si>
  <si>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</si>
  <si>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</si>
  <si>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</si>
  <si>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</si>
  <si>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</si>
  <si>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</si>
  <si>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</si>
  <si>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</si>
  <si>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</si>
  <si>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</si>
  <si>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</si>
  <si>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</si>
  <si>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</si>
  <si>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</si>
  <si>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</si>
  <si>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</si>
  <si>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</si>
  <si>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</si>
  <si>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</si>
  <si>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</si>
  <si>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</si>
  <si>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</si>
  <si>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</si>
  <si>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</si>
  <si>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</si>
  <si>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</si>
  <si>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</si>
  <si>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</si>
  <si>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</si>
  <si>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</si>
  <si>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</si>
  <si>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</si>
  <si>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</si>
  <si>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BUTADIENE13</t>
  </si>
  <si>
    <t>NW Territories</t>
  </si>
  <si>
    <t>Aguascalientes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</si>
  <si>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</si>
  <si>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</si>
  <si>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</si>
  <si>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</si>
  <si>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</si>
  <si>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</si>
  <si>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</si>
  <si>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</si>
  <si>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</si>
  <si>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</si>
  <si>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</si>
  <si>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</si>
  <si>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</si>
  <si>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</si>
  <si>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</si>
  <si>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</si>
  <si>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</si>
  <si>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</si>
  <si>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</si>
  <si>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</si>
  <si>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</si>
  <si>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</si>
  <si>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</si>
  <si>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</si>
  <si>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</si>
  <si>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</si>
  <si>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</si>
  <si>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</si>
  <si>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</si>
  <si>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</si>
  <si>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</si>
  <si>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</si>
  <si>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</si>
  <si>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</si>
  <si>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nonpt</t>
  </si>
  <si>
    <t>nonroad</t>
  </si>
  <si>
    <t>ptnonipm</t>
  </si>
  <si>
    <t>rwc</t>
  </si>
  <si>
    <t>sector</t>
  </si>
  <si>
    <t>afdust</t>
  </si>
  <si>
    <t>SMOKE TOTAL</t>
  </si>
  <si>
    <t>Low level totals (mrggrid)</t>
  </si>
  <si>
    <t>Model-ready domain totals</t>
  </si>
  <si>
    <t>% diff</t>
  </si>
  <si>
    <t>CHLORINE</t>
  </si>
  <si>
    <t># State</t>
  </si>
  <si>
    <t>ptn inln ratio</t>
  </si>
  <si>
    <t>state</t>
  </si>
  <si>
    <t>pt_oilgas</t>
  </si>
  <si>
    <t>Tribal</t>
  </si>
  <si>
    <t>EEZ Offshore</t>
  </si>
  <si>
    <t>ptegu</t>
  </si>
  <si>
    <t>np_oilgas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</si>
  <si>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</si>
  <si>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</si>
  <si>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</si>
  <si>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</si>
  <si>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</si>
  <si>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</si>
  <si>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</si>
  <si>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</si>
  <si>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</si>
  <si>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</si>
  <si>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</si>
  <si>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</si>
  <si>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Overall totals are provided for both the continental US ("CONUS") and the eastern states.</t>
  </si>
  <si>
    <t>Emissions are computed for each modeling sector and summarized.</t>
  </si>
  <si>
    <t>ag - agricultural ammonia emissions</t>
  </si>
  <si>
    <t>biogenics - emissions from natural sources</t>
  </si>
  <si>
    <t>nonpt - nonpoint (county-level) not included in other sectors</t>
  </si>
  <si>
    <t>nonroad - mobile source emissions from off-road equipment</t>
  </si>
  <si>
    <t>othar - Non-US area sources</t>
  </si>
  <si>
    <t>np_oilgas - oil and gas emissions from nonpoint sources</t>
  </si>
  <si>
    <t>rwc - residential wood combustion emissions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</si>
  <si>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</si>
  <si>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</si>
  <si>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</si>
  <si>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</si>
  <si>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</si>
  <si>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</si>
  <si>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</si>
  <si>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</si>
  <si>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</si>
  <si>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</si>
  <si>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</si>
  <si>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</si>
  <si>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</si>
  <si>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</si>
  <si>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</si>
  <si>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</si>
  <si>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</si>
  <si>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</si>
  <si>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</si>
  <si>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</si>
  <si>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</si>
  <si>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</si>
  <si>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</si>
  <si>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</si>
  <si>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</si>
  <si>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</si>
  <si>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</si>
  <si>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</si>
  <si>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</si>
  <si>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</si>
  <si>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</si>
  <si>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</si>
  <si>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</si>
  <si>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</si>
  <si>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</si>
  <si>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</si>
  <si>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</si>
  <si>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</si>
  <si>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</si>
  <si>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</si>
  <si>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</si>
  <si>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</si>
  <si>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</si>
  <si>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</si>
  <si>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</si>
  <si>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</si>
  <si>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</si>
  <si>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</si>
  <si>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</si>
  <si>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</si>
  <si>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</si>
  <si>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</si>
  <si>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</si>
  <si>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</si>
  <si>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</si>
  <si>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</si>
  <si>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</si>
  <si>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</si>
  <si>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# FIPS</t>
  </si>
  <si>
    <t>US anthro</t>
  </si>
  <si>
    <t>onroad</t>
  </si>
  <si>
    <t>Difference</t>
  </si>
  <si>
    <t>ACROLEI</t>
  </si>
  <si>
    <t>BENZENE_INV</t>
  </si>
  <si>
    <t>BRAKEPM10</t>
  </si>
  <si>
    <t>BUTADIE</t>
  </si>
  <si>
    <t>CH4_INV</t>
  </si>
  <si>
    <t>CO2_INV</t>
  </si>
  <si>
    <t>CO_INV</t>
  </si>
  <si>
    <t>ETHANOL</t>
  </si>
  <si>
    <t>HONO_INV</t>
  </si>
  <si>
    <t>N2O_INV</t>
  </si>
  <si>
    <t>NAPHTH</t>
  </si>
  <si>
    <t>NH3_INV</t>
  </si>
  <si>
    <t>NO2_INV</t>
  </si>
  <si>
    <t>NONHAPTOG</t>
  </si>
  <si>
    <t>NO_INV</t>
  </si>
  <si>
    <t>PM25BRAKE</t>
  </si>
  <si>
    <t>PM25TIRE</t>
  </si>
  <si>
    <t>SO2_INV</t>
  </si>
  <si>
    <t>TIREPM10</t>
  </si>
  <si>
    <t>Baja Calif</t>
  </si>
  <si>
    <t>diff</t>
  </si>
  <si>
    <t>Percent Difference</t>
  </si>
  <si>
    <t>Canada total</t>
  </si>
  <si>
    <t>pt_og inln ratio</t>
  </si>
  <si>
    <t>adj/unadj</t>
  </si>
  <si>
    <t>APIN</t>
  </si>
  <si>
    <t>BPIN</t>
  </si>
  <si>
    <t>State totals, no biogenics, no ptfires.</t>
  </si>
  <si>
    <t>Canada othar</t>
  </si>
  <si>
    <t>Canada othpt</t>
  </si>
  <si>
    <t>Canada Subtotal</t>
  </si>
  <si>
    <t>Mexico othar</t>
  </si>
  <si>
    <t>Mexico othpt</t>
  </si>
  <si>
    <t>Mexico Subtotal</t>
  </si>
  <si>
    <t>PM10-PRI</t>
  </si>
  <si>
    <t>PM25-PRI</t>
  </si>
  <si>
    <t>Canada othafdust</t>
  </si>
  <si>
    <t xml:space="preserve">#        </t>
  </si>
  <si>
    <t xml:space="preserve"> [moles/yr]   </t>
  </si>
  <si>
    <t xml:space="preserve"> [g/yr]       </t>
  </si>
  <si>
    <t xml:space="preserve"> [moles/yr]</t>
  </si>
  <si>
    <t>#Elevstat</t>
  </si>
  <si>
    <t xml:space="preserve"> ALDX         </t>
  </si>
  <si>
    <t xml:space="preserve"> CL2          </t>
  </si>
  <si>
    <t xml:space="preserve"> S-CO         </t>
  </si>
  <si>
    <t xml:space="preserve"> FORM_PRIMARY </t>
  </si>
  <si>
    <t xml:space="preserve"> S-HCL        </t>
  </si>
  <si>
    <t xml:space="preserve"> HONO         </t>
  </si>
  <si>
    <t xml:space="preserve"> S-NH3        </t>
  </si>
  <si>
    <t xml:space="preserve"> NO           </t>
  </si>
  <si>
    <t xml:space="preserve"> NO2          </t>
  </si>
  <si>
    <t xml:space="preserve"> PEC          </t>
  </si>
  <si>
    <t xml:space="preserve"> S-PMC        </t>
  </si>
  <si>
    <t xml:space="preserve"> PSO4         </t>
  </si>
  <si>
    <t xml:space="preserve"> PTI          </t>
  </si>
  <si>
    <t xml:space="preserve"> S-SO2        </t>
  </si>
  <si>
    <t xml:space="preserve"> SULF</t>
  </si>
  <si>
    <t xml:space="preserve">       E</t>
  </si>
  <si>
    <t xml:space="preserve">       L</t>
  </si>
  <si>
    <t>ptfire</t>
  </si>
  <si>
    <t>CONUS + beis</t>
  </si>
  <si>
    <t>Eastern US</t>
  </si>
  <si>
    <t>ALDX diff due to MW differences in onroad Movesmrg report script</t>
  </si>
  <si>
    <t>ETHYLBENZ</t>
  </si>
  <si>
    <t>HEXANE</t>
  </si>
  <si>
    <t>MTBE</t>
  </si>
  <si>
    <t>PROPIONAL</t>
  </si>
  <si>
    <t>STYRENE</t>
  </si>
  <si>
    <t>TOG_INV</t>
  </si>
  <si>
    <t>TOLUENE</t>
  </si>
  <si>
    <t>TRMEPN224</t>
  </si>
  <si>
    <t>XYLS</t>
  </si>
  <si>
    <t>VOC_BEIS</t>
  </si>
  <si>
    <t>rail</t>
  </si>
  <si>
    <t>ACET</t>
  </si>
  <si>
    <t>BENZ</t>
  </si>
  <si>
    <t>ETHY</t>
  </si>
  <si>
    <t>KET</t>
  </si>
  <si>
    <t>PRPA</t>
  </si>
  <si>
    <t xml:space="preserve"> S-BENZ       </t>
  </si>
  <si>
    <t>rail - railroad emissions</t>
  </si>
  <si>
    <t>Afdust emissions are adjusted. Ptegu NOX/SO2 emissions are post-SMOKE (CEM). Onroad includes California and Texas adjustments. Includes tribal data where it is modeled (point sectors).</t>
  </si>
  <si>
    <t>Tribal Data (point)</t>
  </si>
  <si>
    <t>VOC sum</t>
  </si>
  <si>
    <t>NAPH</t>
  </si>
  <si>
    <t>SOAALK</t>
  </si>
  <si>
    <t>XYLMN</t>
  </si>
  <si>
    <t>ptagfire</t>
  </si>
  <si>
    <t>calculated post-SMOKE</t>
  </si>
  <si>
    <t xml:space="preserve"> NAPH         </t>
  </si>
  <si>
    <t xml:space="preserve"> PCL          </t>
  </si>
  <si>
    <t xml:space="preserve"> PFE          </t>
  </si>
  <si>
    <t xml:space="preserve"> PSI          </t>
  </si>
  <si>
    <t xml:space="preserve"> SOAALK       </t>
  </si>
  <si>
    <t>ptnonipm elevated</t>
  </si>
  <si>
    <t>pt_oilgas elevated</t>
  </si>
  <si>
    <t>to check pre-speciated emissions</t>
  </si>
  <si>
    <t>othpt elevated</t>
  </si>
  <si>
    <t>ptegu elevated</t>
  </si>
  <si>
    <t>cmv_c1c2</t>
  </si>
  <si>
    <t>cmv_c3</t>
  </si>
  <si>
    <t>Offshore (85)</t>
  </si>
  <si>
    <t>Non-US SECA C3 (98)</t>
  </si>
  <si>
    <t>cmv_c3 elevated</t>
  </si>
  <si>
    <t>beis (N/A - inline)</t>
  </si>
  <si>
    <t>Canada/Mexico/offshore (12US1)</t>
  </si>
  <si>
    <t>Canada onroad_can</t>
  </si>
  <si>
    <t>Mexico onroad_mex</t>
  </si>
  <si>
    <t>afdust/afdust_adj - area fugitive dust emissions; afdust_adj are the emissions after meteorological and land use adjustments</t>
  </si>
  <si>
    <t>agfire/ptagfire - agricultural burning emissions</t>
  </si>
  <si>
    <t>cmv_c1c2 - C1 and C2 commercial marine emissions for US states and offshore areas (excluding Canada/Mexico offshore areas)</t>
  </si>
  <si>
    <t>cmv_c3 - C3 commercial marine emissions for US states and offshore areas (excluding Canada/Mexico offshore areas)</t>
  </si>
  <si>
    <t>onroad (plus RPD/RPV/RPP/RPH) - mobile source emissions on roads; RPD, RPV, RPP, and RPH are specific subcategories based on the type of activity data used</t>
  </si>
  <si>
    <t>onroad_can - Canada onroad sources</t>
  </si>
  <si>
    <t>onroad_mex - Mexico onroad sources</t>
  </si>
  <si>
    <t>ptfire_mxca - Point source wild and prescribed fire emissions in Canada and Mexico</t>
  </si>
  <si>
    <t>ptfire - Point source wild and prescribed fire emissions in the US</t>
  </si>
  <si>
    <t xml:space="preserve">  State totals on the "onroad all" tab include the onroad_ca_adj sector, which covers onroad sector emissions in California with emissions adjusted to match state-provided inventories. </t>
  </si>
  <si>
    <t>othafdust/othafdust_adj - Canada area fugitive dust emissions; othafdust_adj are the emissions after meteorological and land use adjustments</t>
  </si>
  <si>
    <t>othpt - Non-US point sources; as of 2014fb_cdc, does not include any offshore CMV or oil platform emissions</t>
  </si>
  <si>
    <t>pt_oilgas - oil and gas emissions from point sources; as of 2014fb_cdc, also includes offshore oil platform emissions</t>
  </si>
  <si>
    <t>Acetone</t>
  </si>
  <si>
    <t>Ketone</t>
  </si>
  <si>
    <t>Ethyne (Acetylene)</t>
  </si>
  <si>
    <t>SOA tracer</t>
  </si>
  <si>
    <t>Inventory total unspeciated Volatile Organic Compounds</t>
  </si>
  <si>
    <t>Propane</t>
  </si>
  <si>
    <t>Ethene (Ethylene)</t>
  </si>
  <si>
    <t>- ptagfire is a point sector, usually including daily ag burning emissions. When both agfire and ptagfire exist as separate sectors, the sum of the two sectors comprises all US ag fires.</t>
  </si>
  <si>
    <t>ptegu - Point source EGU emissions</t>
  </si>
  <si>
    <t>ptnonipm - Point source emissions not included in ptegu or pt_oilgas</t>
  </si>
  <si>
    <t>Xylenes (mixed isomers) minus naphthalene</t>
  </si>
  <si>
    <t>SMOKE (2016fc)</t>
  </si>
  <si>
    <t>Cuba</t>
  </si>
  <si>
    <t>Other Total</t>
  </si>
  <si>
    <t>Haiti</t>
  </si>
  <si>
    <t>Dominican Republic</t>
  </si>
  <si>
    <t>Jamaica</t>
  </si>
  <si>
    <t>Belize</t>
  </si>
  <si>
    <t>Colombia</t>
  </si>
  <si>
    <t>Guatemala</t>
  </si>
  <si>
    <t>Honduras</t>
  </si>
  <si>
    <t>onroad_can 12US1</t>
  </si>
  <si>
    <t>onroad_mex 12US1</t>
  </si>
  <si>
    <t>othpt 12US1</t>
  </si>
  <si>
    <t>othar 12US1</t>
  </si>
  <si>
    <t>EPM_NHTOG</t>
  </si>
  <si>
    <t>EVP_NHTOG</t>
  </si>
  <si>
    <t>EXH_NHTOG</t>
  </si>
  <si>
    <t>NAPHTHALENE</t>
  </si>
  <si>
    <t>RFL_NHTOG</t>
  </si>
  <si>
    <t>othafdust 12US1</t>
  </si>
  <si>
    <t>ptagfire elevated</t>
  </si>
  <si>
    <t>SMOKE (2015fd)</t>
  </si>
  <si>
    <t>Inventory (2015fd)</t>
  </si>
  <si>
    <t>Inventory (2014fd)</t>
  </si>
  <si>
    <t>beis (not merged)</t>
  </si>
  <si>
    <t>2015fd 12US1 (not merged - CMAQ inline biogenics)</t>
  </si>
  <si>
    <t>SMOKE unadjusted (2015fd)</t>
  </si>
  <si>
    <t>SMOKE adjusted (2015fd)</t>
  </si>
  <si>
    <t>adj/unadj from 2014fd</t>
  </si>
  <si>
    <t>ptfire_othna</t>
  </si>
  <si>
    <t>ptfire elevated (inc. othna)</t>
  </si>
  <si>
    <t>ocean_cl2 12US1 no leap yr</t>
  </si>
  <si>
    <t>Canada ptfire_othna</t>
  </si>
  <si>
    <t>Mexico ptfire_othna</t>
  </si>
  <si>
    <t>Offshore cmv_c1c2</t>
  </si>
  <si>
    <t>Offshore cmv_c3</t>
  </si>
  <si>
    <t>Offshore pt_oilgas</t>
  </si>
  <si>
    <t>Can/Mex/off Total</t>
  </si>
  <si>
    <t>Inventory (2016fe_hemi)</t>
  </si>
  <si>
    <t>SMOKE (2015fe)</t>
  </si>
  <si>
    <t>previous</t>
  </si>
  <si>
    <t>SMOKE unadjusted (2015fe)</t>
  </si>
  <si>
    <t>SMOKE adjusted (2015fe)</t>
  </si>
  <si>
    <t/>
  </si>
  <si>
    <t>Inventory (2015fe / 2016fe_spinup)</t>
  </si>
  <si>
    <t>Inventory (2015fe)</t>
  </si>
  <si>
    <r>
      <t xml:space="preserve">State totals including biogenics. </t>
    </r>
    <r>
      <rPr>
        <b/>
        <sz val="11"/>
        <color theme="1"/>
        <rFont val="Calibri"/>
        <family val="2"/>
        <scheme val="minor"/>
      </rPr>
      <t>(2015fe: biogenics run but not merged)</t>
    </r>
  </si>
  <si>
    <r>
      <rPr>
        <b/>
        <sz val="11"/>
        <color theme="1"/>
        <rFont val="Calibri"/>
        <family val="2"/>
        <scheme val="minor"/>
      </rPr>
      <t>2015fe</t>
    </r>
    <r>
      <rPr>
        <sz val="11"/>
        <color theme="1"/>
        <rFont val="Calibri"/>
        <family val="2"/>
        <scheme val="minor"/>
      </rPr>
      <t xml:space="preserve"> Anthropogenic state totals. 
Everything is inventory-level except onroad (SMOKE-MOVES), afdust (post-adjusted), and ptegu NOX/SO2 (CEM).</t>
    </r>
  </si>
  <si>
    <r>
      <rPr>
        <b/>
        <sz val="11"/>
        <color theme="1"/>
        <rFont val="Calibri"/>
        <family val="2"/>
        <scheme val="minor"/>
      </rPr>
      <t>2015fe_cb6_15j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</si>
</sst>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 applyFont="1" applyFill="1" applyBorder="1"/>
    <xf numFmtId="0" fontId="0" fillId="0" borderId="0" xfId="0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0" fontId="0" fillId="0" borderId="0" xfId="0" applyNumberForma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/>
    <xf numFmtId="3" fontId="20" fillId="0" borderId="0" xfId="0" applyNumberFormat="1" applyFont="1"/>
    <xf numFmtId="10" fontId="0" fillId="0" borderId="0" xfId="74" applyNumberFormat="1" applyFont="1"/>
    <xf numFmtId="2" fontId="0" fillId="0" borderId="0" xfId="0" applyNumberFormat="1"/>
    <xf numFmtId="0" fontId="0" fillId="0" borderId="0" xfId="0" applyNumberFormat="1"/>
    <xf numFmtId="0" fontId="24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5" fillId="0" borderId="0" xfId="0" applyNumberFormat="1" applyFont="1"/>
    <xf numFmtId="3" fontId="25" fillId="0" borderId="0" xfId="47" applyNumberFormat="1" applyFon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164" fontId="0" fillId="0" borderId="0" xfId="74" applyNumberFormat="1" applyFont="1"/>
    <xf numFmtId="0" fontId="26" fillId="0" borderId="0" xfId="0" applyFont="1"/>
    <xf numFmtId="3" fontId="26" fillId="0" borderId="0" xfId="0" applyNumberFormat="1" applyFont="1"/>
    <xf numFmtId="3" fontId="27" fillId="0" borderId="0" xfId="0" applyNumberFormat="1" applyFont="1"/>
    <xf numFmtId="0" fontId="0" fillId="0" borderId="0" xfId="0" applyBorder="1"/>
    <xf numFmtId="164" fontId="0" fillId="0" borderId="0" xfId="0" applyNumberFormat="1" applyFill="1"/>
    <xf numFmtId="0" fontId="18" fillId="34" borderId="0" xfId="42" applyFont="1" applyFill="1"/>
    <xf numFmtId="0" fontId="18" fillId="35" borderId="0" xfId="42" applyFont="1" applyFill="1"/>
    <xf numFmtId="3" fontId="18" fillId="34" borderId="0" xfId="42" applyNumberFormat="1" applyFont="1" applyFill="1"/>
    <xf numFmtId="0" fontId="25" fillId="0" borderId="0" xfId="47" applyFont="1"/>
    <xf numFmtId="11" fontId="0" fillId="0" borderId="0" xfId="0" applyNumberFormat="1"/>
    <xf numFmtId="164" fontId="0" fillId="0" borderId="0" xfId="74" applyNumberFormat="1" applyFont="1" applyFill="1"/>
    <xf numFmtId="0" fontId="0" fillId="0" borderId="0" xfId="0" applyNumberFormat="1" applyFont="1"/>
    <xf numFmtId="1" fontId="0" fillId="0" borderId="0" xfId="0" applyNumberFormat="1"/>
    <xf numFmtId="0" fontId="22" fillId="0" borderId="0" xfId="0" applyFont="1"/>
    <xf numFmtId="3" fontId="22" fillId="0" borderId="0" xfId="0" applyNumberFormat="1" applyFont="1"/>
    <xf numFmtId="165" fontId="0" fillId="0" borderId="0" xfId="0" applyNumberFormat="1"/>
    <xf numFmtId="3" fontId="28" fillId="0" borderId="0" xfId="0" applyNumberFormat="1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3" fontId="30" fillId="0" borderId="0" xfId="0" applyNumberFormat="1" applyFont="1"/>
    <xf numFmtId="164" fontId="29" fillId="0" borderId="0" xfId="0" applyNumberFormat="1" applyFont="1"/>
    <xf numFmtId="164" fontId="29" fillId="0" borderId="0" xfId="74" applyNumberFormat="1" applyFont="1"/>
    <xf numFmtId="0" fontId="0" fillId="0" borderId="0" xfId="0" quotePrefix="1" applyFont="1"/>
    <xf numFmtId="3" fontId="23" fillId="0" borderId="0" xfId="0" applyNumberFormat="1" applyFont="1"/>
    <xf numFmtId="0" fontId="31" fillId="0" borderId="0" xfId="0" applyFont="1"/>
    <xf numFmtId="0" fontId="0" fillId="0" borderId="0" xfId="0" applyFont="1" applyAlignment="1"/>
    <xf numFmtId="164" fontId="26" fillId="0" borderId="0" xfId="0" applyNumberFormat="1" applyFont="1"/>
    <xf numFmtId="164" fontId="0" fillId="0" borderId="10" xfId="0" applyNumberFormat="1" applyBorder="1"/>
    <xf numFmtId="164" fontId="0" fillId="0" borderId="0" xfId="0" applyNumberFormat="1" applyBorder="1"/>
    <xf numFmtId="3" fontId="16" fillId="0" borderId="0" xfId="75" applyNumberFormat="1" applyFont="1"/>
    <xf numFmtId="2" fontId="25" fillId="0" borderId="0" xfId="47" applyNumberFormat="1" applyFont="1"/>
    <xf numFmtId="0" fontId="16" fillId="0" borderId="0" xfId="0" applyNumberFormat="1" applyFont="1"/>
    <xf numFmtId="0" fontId="22" fillId="0" borderId="0" xfId="0" applyFont="1" applyFill="1"/>
    <xf numFmtId="0" fontId="0" fillId="0" borderId="0" xfId="0" applyAlignment="1">
      <alignment wrapText="1"/>
    </xf>
  </cellXfs>
  <cellStyles count="76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" xfId="74" builtinId="5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annual_2011ea_v6_11f_afdust_12US2_cmaq_cb05_soa_state" connectionId="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annual_2011ea_v6_11f_othon_12US2_cmaq_cb05_soa_state" connectionId="14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annual_2011ea_v6_11f_othon_12US2_cmaq_cb05_soa_state" connectionId="1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pt_12US2_cmaq_cb05_soa_state" connectionId="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_draft_ptfire_12US2_cbo5_soa" connectionId="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ar_12US2_cmaq_cb05_soa_state" connectionId="1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ea_v6_11f_ptipm_12US2_cbo5_soa_state" connectionId="1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ptnonipm_12US2_cbo5_soa_state" connectionId="1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ptnonipm_12US2_cbo5_soa_state" connectionId="19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ea_v6_11f_rwc_12US2_cbo5_soa_state" connectionId="2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nnual_2011ea_v6_11f_c1c2rail_12US2_cbo5_soa_state" connectionId="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c3marine_12US2_cbo5_soa_state" connectionId="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c3marine_12US2_cbo5_soa_state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nual_2011ea_v6_11f_nonpt_12US2_cbo5_soa_state" connectionId="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nnual_2011ea_v6_11f_nonpt_12US2_cbo5_soa_state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nnual_2011ea_v6_11f_nonroad_12US2_cbo5_soa_state" connectionId="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nnual_2011ea_v6_11f_othar_12US2_cmaq_cb05_soa_state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>
      <selection activeCell="D7" sqref="D7"/>
    </sheetView>
  </sheetViews>
  <sheetFormatPr defaultColWidth="9.140625" defaultRowHeight="15" x14ac:dyDescent="0.25"/>
  <cols>
    <col min="1" max="1" width="16" style="34" customWidth="1"/>
    <col min="2" max="16384" width="9.140625" style="34"/>
  </cols>
  <sheetData>
    <row r="1" spans="1:1" x14ac:dyDescent="0.25">
      <c r="A1" s="34" t="s">
        <v>256</v>
      </c>
    </row>
    <row r="2" spans="1:1" x14ac:dyDescent="0.25">
      <c r="A2" s="34" t="s">
        <v>247</v>
      </c>
    </row>
    <row r="3" spans="1:1" x14ac:dyDescent="0.25">
      <c r="A3" s="34" t="s">
        <v>248</v>
      </c>
    </row>
    <row r="5" spans="1:1" x14ac:dyDescent="0.25">
      <c r="A5" s="2" t="s">
        <v>257</v>
      </c>
    </row>
    <row r="6" spans="1:1" x14ac:dyDescent="0.25">
      <c r="A6" s="34" t="s">
        <v>249</v>
      </c>
    </row>
    <row r="7" spans="1:1" x14ac:dyDescent="0.25">
      <c r="A7" s="34" t="s">
        <v>427</v>
      </c>
    </row>
    <row r="8" spans="1:1" x14ac:dyDescent="0.25">
      <c r="A8" s="75" t="s">
        <v>446</v>
      </c>
    </row>
    <row r="9" spans="1:1" x14ac:dyDescent="0.25">
      <c r="A9" s="34" t="s">
        <v>426</v>
      </c>
    </row>
    <row r="10" spans="1:1" x14ac:dyDescent="0.25">
      <c r="A10" s="34" t="s">
        <v>250</v>
      </c>
    </row>
    <row r="11" spans="1:1" x14ac:dyDescent="0.25">
      <c r="A11" s="34" t="s">
        <v>428</v>
      </c>
    </row>
    <row r="12" spans="1:1" x14ac:dyDescent="0.25">
      <c r="A12" s="34" t="s">
        <v>429</v>
      </c>
    </row>
    <row r="13" spans="1:1" x14ac:dyDescent="0.25">
      <c r="A13" s="34" t="s">
        <v>251</v>
      </c>
    </row>
    <row r="14" spans="1:1" x14ac:dyDescent="0.25">
      <c r="A14" s="34" t="s">
        <v>252</v>
      </c>
    </row>
    <row r="15" spans="1:1" x14ac:dyDescent="0.25">
      <c r="A15" s="34" t="s">
        <v>430</v>
      </c>
    </row>
    <row r="16" spans="1:1" x14ac:dyDescent="0.25">
      <c r="A16" s="78" t="s">
        <v>435</v>
      </c>
    </row>
    <row r="17" spans="1:1" x14ac:dyDescent="0.25">
      <c r="A17" s="34" t="s">
        <v>436</v>
      </c>
    </row>
    <row r="18" spans="1:1" x14ac:dyDescent="0.25">
      <c r="A18" s="34" t="s">
        <v>253</v>
      </c>
    </row>
    <row r="19" spans="1:1" x14ac:dyDescent="0.25">
      <c r="A19" s="34" t="s">
        <v>431</v>
      </c>
    </row>
    <row r="20" spans="1:1" x14ac:dyDescent="0.25">
      <c r="A20" s="34" t="s">
        <v>432</v>
      </c>
    </row>
    <row r="21" spans="1:1" x14ac:dyDescent="0.25">
      <c r="A21" s="34" t="s">
        <v>437</v>
      </c>
    </row>
    <row r="22" spans="1:1" x14ac:dyDescent="0.25">
      <c r="A22" s="34" t="s">
        <v>434</v>
      </c>
    </row>
    <row r="23" spans="1:1" x14ac:dyDescent="0.25">
      <c r="A23" s="34" t="s">
        <v>433</v>
      </c>
    </row>
    <row r="24" spans="1:1" x14ac:dyDescent="0.25">
      <c r="A24" s="34" t="s">
        <v>447</v>
      </c>
    </row>
    <row r="25" spans="1:1" x14ac:dyDescent="0.25">
      <c r="A25" s="34" t="s">
        <v>448</v>
      </c>
    </row>
    <row r="26" spans="1:1" x14ac:dyDescent="0.25">
      <c r="A26" s="34" t="s">
        <v>438</v>
      </c>
    </row>
    <row r="27" spans="1:1" x14ac:dyDescent="0.25">
      <c r="A27" s="34" t="s">
        <v>254</v>
      </c>
    </row>
    <row r="28" spans="1:1" x14ac:dyDescent="0.25">
      <c r="A28" s="34" t="s">
        <v>398</v>
      </c>
    </row>
    <row r="29" spans="1:1" x14ac:dyDescent="0.25">
      <c r="A29" s="34" t="s">
        <v>255</v>
      </c>
    </row>
    <row r="32" spans="1:1" x14ac:dyDescent="0.25">
      <c r="A32" s="76" t="s">
        <v>311</v>
      </c>
    </row>
    <row r="33" spans="1:2" x14ac:dyDescent="0.25">
      <c r="A33" s="66" t="s">
        <v>392</v>
      </c>
      <c r="B33" s="34" t="s">
        <v>439</v>
      </c>
    </row>
    <row r="34" spans="1:2" x14ac:dyDescent="0.25">
      <c r="A34" s="66" t="s">
        <v>178</v>
      </c>
      <c r="B34" s="66" t="s">
        <v>309</v>
      </c>
    </row>
    <row r="35" spans="1:2" x14ac:dyDescent="0.25">
      <c r="A35" s="34" t="s">
        <v>131</v>
      </c>
      <c r="B35" s="77" t="s">
        <v>286</v>
      </c>
    </row>
    <row r="36" spans="1:2" x14ac:dyDescent="0.25">
      <c r="A36" s="34" t="s">
        <v>132</v>
      </c>
      <c r="B36" s="34" t="s">
        <v>308</v>
      </c>
    </row>
    <row r="37" spans="1:2" x14ac:dyDescent="0.25">
      <c r="A37" s="34" t="s">
        <v>133</v>
      </c>
      <c r="B37" s="34" t="s">
        <v>285</v>
      </c>
    </row>
    <row r="38" spans="1:2" x14ac:dyDescent="0.25">
      <c r="A38" s="34" t="s">
        <v>393</v>
      </c>
      <c r="B38" s="34" t="s">
        <v>276</v>
      </c>
    </row>
    <row r="39" spans="1:2" x14ac:dyDescent="0.25">
      <c r="A39" s="34" t="s">
        <v>179</v>
      </c>
      <c r="B39" s="34" t="s">
        <v>300</v>
      </c>
    </row>
    <row r="40" spans="1:2" x14ac:dyDescent="0.25">
      <c r="A40" s="34" t="s">
        <v>134</v>
      </c>
      <c r="B40" s="34" t="s">
        <v>301</v>
      </c>
    </row>
    <row r="41" spans="1:2" x14ac:dyDescent="0.25">
      <c r="A41" s="34" t="s">
        <v>135</v>
      </c>
      <c r="B41" s="34" t="s">
        <v>302</v>
      </c>
    </row>
    <row r="42" spans="1:2" x14ac:dyDescent="0.25">
      <c r="A42" s="34" t="s">
        <v>59</v>
      </c>
      <c r="B42" s="34" t="s">
        <v>277</v>
      </c>
    </row>
    <row r="43" spans="1:2" x14ac:dyDescent="0.25">
      <c r="A43" s="34" t="s">
        <v>136</v>
      </c>
      <c r="B43" s="77" t="s">
        <v>445</v>
      </c>
    </row>
    <row r="44" spans="1:2" x14ac:dyDescent="0.25">
      <c r="A44" s="34" t="s">
        <v>137</v>
      </c>
      <c r="B44" s="34" t="s">
        <v>288</v>
      </c>
    </row>
    <row r="45" spans="1:2" x14ac:dyDescent="0.25">
      <c r="A45" s="34" t="s">
        <v>394</v>
      </c>
      <c r="B45" s="34" t="s">
        <v>441</v>
      </c>
    </row>
    <row r="46" spans="1:2" x14ac:dyDescent="0.25">
      <c r="A46" s="34" t="s">
        <v>138</v>
      </c>
      <c r="B46" s="34" t="s">
        <v>283</v>
      </c>
    </row>
    <row r="47" spans="1:2" x14ac:dyDescent="0.25">
      <c r="A47" s="34" t="s">
        <v>139</v>
      </c>
      <c r="B47" s="77" t="s">
        <v>289</v>
      </c>
    </row>
    <row r="48" spans="1:2" x14ac:dyDescent="0.25">
      <c r="A48" s="34" t="s">
        <v>140</v>
      </c>
      <c r="B48" s="77" t="s">
        <v>290</v>
      </c>
    </row>
    <row r="49" spans="1:2" x14ac:dyDescent="0.25">
      <c r="A49" s="34" t="s">
        <v>67</v>
      </c>
      <c r="B49" s="77" t="s">
        <v>307</v>
      </c>
    </row>
    <row r="50" spans="1:2" x14ac:dyDescent="0.25">
      <c r="A50" s="34" t="s">
        <v>141</v>
      </c>
      <c r="B50" s="34" t="s">
        <v>282</v>
      </c>
    </row>
    <row r="51" spans="1:2" x14ac:dyDescent="0.25">
      <c r="A51" s="34" t="s">
        <v>142</v>
      </c>
      <c r="B51" s="34" t="s">
        <v>287</v>
      </c>
    </row>
    <row r="52" spans="1:2" x14ac:dyDescent="0.25">
      <c r="A52" s="34" t="s">
        <v>143</v>
      </c>
      <c r="B52" s="77" t="s">
        <v>291</v>
      </c>
    </row>
    <row r="53" spans="1:2" x14ac:dyDescent="0.25">
      <c r="A53" s="34" t="s">
        <v>395</v>
      </c>
      <c r="B53" s="77" t="s">
        <v>440</v>
      </c>
    </row>
    <row r="54" spans="1:2" x14ac:dyDescent="0.25">
      <c r="A54" s="34" t="s">
        <v>144</v>
      </c>
      <c r="B54" s="77" t="s">
        <v>292</v>
      </c>
    </row>
    <row r="55" spans="1:2" x14ac:dyDescent="0.25">
      <c r="A55" s="34" t="s">
        <v>402</v>
      </c>
      <c r="B55" s="34" t="s">
        <v>299</v>
      </c>
    </row>
    <row r="56" spans="1:2" x14ac:dyDescent="0.25">
      <c r="A56" s="34" t="s">
        <v>57</v>
      </c>
      <c r="B56" s="34" t="s">
        <v>278</v>
      </c>
    </row>
    <row r="57" spans="1:2" x14ac:dyDescent="0.25">
      <c r="A57" s="34" t="s">
        <v>128</v>
      </c>
      <c r="B57" s="34" t="s">
        <v>279</v>
      </c>
    </row>
    <row r="58" spans="1:2" x14ac:dyDescent="0.25">
      <c r="A58" s="34" t="s">
        <v>145</v>
      </c>
      <c r="B58" s="77" t="s">
        <v>293</v>
      </c>
    </row>
    <row r="59" spans="1:2" x14ac:dyDescent="0.25">
      <c r="A59" s="34" t="s">
        <v>146</v>
      </c>
      <c r="B59" s="77" t="s">
        <v>294</v>
      </c>
    </row>
    <row r="60" spans="1:2" x14ac:dyDescent="0.25">
      <c r="A60" s="34" t="s">
        <v>236</v>
      </c>
      <c r="B60" s="34" t="s">
        <v>303</v>
      </c>
    </row>
    <row r="61" spans="1:2" x14ac:dyDescent="0.25">
      <c r="A61" s="34" t="s">
        <v>147</v>
      </c>
      <c r="B61" s="34" t="s">
        <v>304</v>
      </c>
    </row>
    <row r="62" spans="1:2" x14ac:dyDescent="0.25">
      <c r="A62" s="34" t="s">
        <v>148</v>
      </c>
      <c r="B62" s="77" t="s">
        <v>295</v>
      </c>
    </row>
    <row r="63" spans="1:2" x14ac:dyDescent="0.25">
      <c r="A63" s="34" t="s">
        <v>149</v>
      </c>
      <c r="B63" s="77" t="s">
        <v>265</v>
      </c>
    </row>
    <row r="64" spans="1:2" x14ac:dyDescent="0.25">
      <c r="A64" s="34" t="s">
        <v>150</v>
      </c>
      <c r="B64" s="77" t="s">
        <v>296</v>
      </c>
    </row>
    <row r="65" spans="1:2" x14ac:dyDescent="0.25">
      <c r="A65" s="34" t="s">
        <v>151</v>
      </c>
      <c r="B65" s="77" t="s">
        <v>266</v>
      </c>
    </row>
    <row r="66" spans="1:2" x14ac:dyDescent="0.25">
      <c r="A66" s="34" t="s">
        <v>152</v>
      </c>
      <c r="B66" s="77" t="s">
        <v>263</v>
      </c>
    </row>
    <row r="67" spans="1:2" x14ac:dyDescent="0.25">
      <c r="A67" s="34" t="s">
        <v>153</v>
      </c>
      <c r="B67" s="77" t="s">
        <v>258</v>
      </c>
    </row>
    <row r="68" spans="1:2" x14ac:dyDescent="0.25">
      <c r="A68" s="34" t="s">
        <v>154</v>
      </c>
      <c r="B68" s="77" t="s">
        <v>267</v>
      </c>
    </row>
    <row r="69" spans="1:2" x14ac:dyDescent="0.25">
      <c r="A69" s="34" t="s">
        <v>155</v>
      </c>
      <c r="B69" s="77" t="s">
        <v>273</v>
      </c>
    </row>
    <row r="70" spans="1:2" x14ac:dyDescent="0.25">
      <c r="A70" s="34" t="s">
        <v>156</v>
      </c>
      <c r="B70" s="77" t="s">
        <v>271</v>
      </c>
    </row>
    <row r="71" spans="1:2" x14ac:dyDescent="0.25">
      <c r="A71" s="34" t="s">
        <v>157</v>
      </c>
      <c r="B71" s="77" t="s">
        <v>297</v>
      </c>
    </row>
    <row r="72" spans="1:2" x14ac:dyDescent="0.25">
      <c r="A72" s="34" t="s">
        <v>158</v>
      </c>
      <c r="B72" s="77" t="s">
        <v>270</v>
      </c>
    </row>
    <row r="73" spans="1:2" x14ac:dyDescent="0.25">
      <c r="A73" s="34" t="s">
        <v>159</v>
      </c>
      <c r="B73" s="77" t="s">
        <v>272</v>
      </c>
    </row>
    <row r="74" spans="1:2" x14ac:dyDescent="0.25">
      <c r="A74" s="34" t="s">
        <v>160</v>
      </c>
      <c r="B74" s="77" t="s">
        <v>262</v>
      </c>
    </row>
    <row r="75" spans="1:2" x14ac:dyDescent="0.25">
      <c r="A75" s="34" t="s">
        <v>161</v>
      </c>
      <c r="B75" s="77" t="s">
        <v>274</v>
      </c>
    </row>
    <row r="76" spans="1:2" x14ac:dyDescent="0.25">
      <c r="A76" s="34" t="s">
        <v>162</v>
      </c>
      <c r="B76" s="77" t="s">
        <v>275</v>
      </c>
    </row>
    <row r="77" spans="1:2" x14ac:dyDescent="0.25">
      <c r="A77" s="34" t="s">
        <v>163</v>
      </c>
      <c r="B77" s="77" t="s">
        <v>264</v>
      </c>
    </row>
    <row r="78" spans="1:2" x14ac:dyDescent="0.25">
      <c r="A78" s="34" t="s">
        <v>164</v>
      </c>
      <c r="B78" s="77" t="s">
        <v>260</v>
      </c>
    </row>
    <row r="79" spans="1:2" x14ac:dyDescent="0.25">
      <c r="A79" s="34" t="s">
        <v>165</v>
      </c>
      <c r="B79" s="77" t="s">
        <v>261</v>
      </c>
    </row>
    <row r="80" spans="1:2" x14ac:dyDescent="0.25">
      <c r="A80" s="34" t="s">
        <v>396</v>
      </c>
      <c r="B80" s="77" t="s">
        <v>444</v>
      </c>
    </row>
    <row r="81" spans="1:2" x14ac:dyDescent="0.25">
      <c r="A81" s="34" t="s">
        <v>166</v>
      </c>
      <c r="B81" s="77" t="s">
        <v>268</v>
      </c>
    </row>
    <row r="82" spans="1:2" x14ac:dyDescent="0.25">
      <c r="A82" s="34" t="s">
        <v>167</v>
      </c>
      <c r="B82" s="77" t="s">
        <v>259</v>
      </c>
    </row>
    <row r="83" spans="1:2" x14ac:dyDescent="0.25">
      <c r="A83" s="34" t="s">
        <v>168</v>
      </c>
      <c r="B83" s="77" t="s">
        <v>269</v>
      </c>
    </row>
    <row r="84" spans="1:2" x14ac:dyDescent="0.25">
      <c r="A84" s="34" t="s">
        <v>235</v>
      </c>
      <c r="B84" s="77" t="s">
        <v>310</v>
      </c>
    </row>
    <row r="85" spans="1:2" x14ac:dyDescent="0.25">
      <c r="A85" s="34" t="s">
        <v>61</v>
      </c>
      <c r="B85" s="34" t="s">
        <v>280</v>
      </c>
    </row>
    <row r="86" spans="1:2" x14ac:dyDescent="0.25">
      <c r="A86" s="34" t="s">
        <v>403</v>
      </c>
      <c r="B86" s="77" t="s">
        <v>442</v>
      </c>
    </row>
    <row r="87" spans="1:2" x14ac:dyDescent="0.25">
      <c r="A87" s="34" t="s">
        <v>169</v>
      </c>
      <c r="B87" s="77" t="s">
        <v>298</v>
      </c>
    </row>
    <row r="88" spans="1:2" x14ac:dyDescent="0.25">
      <c r="A88" s="34" t="s">
        <v>170</v>
      </c>
      <c r="B88" s="34" t="s">
        <v>284</v>
      </c>
    </row>
    <row r="89" spans="1:2" x14ac:dyDescent="0.25">
      <c r="A89" s="34" t="s">
        <v>171</v>
      </c>
      <c r="B89" s="34" t="s">
        <v>281</v>
      </c>
    </row>
    <row r="90" spans="1:2" x14ac:dyDescent="0.25">
      <c r="A90" s="34" t="s">
        <v>172</v>
      </c>
      <c r="B90" s="34" t="s">
        <v>305</v>
      </c>
    </row>
    <row r="91" spans="1:2" x14ac:dyDescent="0.25">
      <c r="A91" s="34" t="s">
        <v>173</v>
      </c>
      <c r="B91" s="34" t="s">
        <v>306</v>
      </c>
    </row>
    <row r="92" spans="1:2" x14ac:dyDescent="0.25">
      <c r="A92" s="34" t="s">
        <v>174</v>
      </c>
      <c r="B92" s="34" t="s">
        <v>443</v>
      </c>
    </row>
    <row r="93" spans="1:2" x14ac:dyDescent="0.25">
      <c r="A93" s="34" t="s">
        <v>404</v>
      </c>
      <c r="B93" s="34" t="s">
        <v>449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9.28515625" style="29" customWidth="1"/>
    <col min="2" max="16" width="9.140625" style="29"/>
    <col min="17" max="17" width="22.28515625" style="29" bestFit="1" customWidth="1"/>
    <col min="18" max="18" width="5.42578125" style="29" bestFit="1" customWidth="1"/>
    <col min="19" max="19" width="5.5703125" style="29" bestFit="1" customWidth="1"/>
    <col min="20" max="20" width="14.5703125" style="29" bestFit="1" customWidth="1"/>
    <col min="21" max="21" width="5.5703125" style="29" bestFit="1" customWidth="1"/>
    <col min="22" max="22" width="5.7109375" style="29" bestFit="1" customWidth="1"/>
    <col min="23" max="23" width="4.5703125" style="29" bestFit="1" customWidth="1"/>
    <col min="24" max="24" width="6.7109375" style="29" bestFit="1" customWidth="1"/>
    <col min="25" max="25" width="4.5703125" style="29" bestFit="1" customWidth="1"/>
    <col min="26" max="26" width="5.7109375" style="29" bestFit="1" customWidth="1"/>
    <col min="27" max="27" width="5.5703125" style="29" bestFit="1" customWidth="1"/>
    <col min="28" max="28" width="5.85546875" style="29" bestFit="1" customWidth="1"/>
    <col min="29" max="29" width="6.42578125" style="29" bestFit="1" customWidth="1"/>
    <col min="30" max="30" width="15.42578125" style="29" bestFit="1" customWidth="1"/>
    <col min="31" max="31" width="6.5703125" style="29" bestFit="1" customWidth="1"/>
    <col min="32" max="32" width="5" style="29" bestFit="1" customWidth="1"/>
    <col min="33" max="33" width="5.140625" style="29" bestFit="1" customWidth="1"/>
    <col min="34" max="34" width="4.140625" style="29" bestFit="1" customWidth="1"/>
    <col min="35" max="35" width="6.5703125" style="29" bestFit="1" customWidth="1"/>
    <col min="36" max="36" width="6.140625" style="29" bestFit="1" customWidth="1"/>
    <col min="37" max="37" width="4.85546875" style="29" bestFit="1" customWidth="1"/>
    <col min="38" max="38" width="10" style="29" bestFit="1" customWidth="1"/>
    <col min="39" max="40" width="7.7109375" style="29" bestFit="1" customWidth="1"/>
    <col min="41" max="41" width="9.28515625" style="29" bestFit="1" customWidth="1"/>
    <col min="42" max="42" width="6" style="29" customWidth="1"/>
    <col min="43" max="43" width="5.7109375" style="29" bestFit="1" customWidth="1"/>
    <col min="44" max="44" width="4.28515625" style="29" bestFit="1" customWidth="1"/>
    <col min="45" max="45" width="6.7109375" style="29" bestFit="1" customWidth="1"/>
    <col min="46" max="46" width="4.5703125" style="29" bestFit="1" customWidth="1"/>
    <col min="47" max="47" width="4.140625" style="29" customWidth="1"/>
    <col min="48" max="48" width="4.28515625" style="29" bestFit="1" customWidth="1"/>
    <col min="49" max="49" width="4.140625" style="29" bestFit="1" customWidth="1"/>
    <col min="50" max="50" width="6.7109375" style="29" bestFit="1" customWidth="1"/>
    <col min="51" max="51" width="3.28515625" style="29" customWidth="1"/>
    <col min="52" max="52" width="6.7109375" style="29" bestFit="1" customWidth="1"/>
    <col min="53" max="53" width="6.85546875" style="29" bestFit="1" customWidth="1"/>
    <col min="54" max="54" width="5.7109375" style="29" bestFit="1" customWidth="1"/>
    <col min="55" max="55" width="5.140625" style="29" bestFit="1" customWidth="1"/>
    <col min="56" max="56" width="5.28515625" style="29" customWidth="1"/>
    <col min="57" max="57" width="8.7109375" style="29" bestFit="1" customWidth="1"/>
    <col min="58" max="58" width="4.85546875" style="29" customWidth="1"/>
    <col min="59" max="59" width="7.85546875" style="29" bestFit="1" customWidth="1"/>
    <col min="60" max="60" width="5.85546875" style="29" customWidth="1"/>
    <col min="61" max="61" width="6" style="29" customWidth="1"/>
    <col min="62" max="62" width="5.7109375" style="29" bestFit="1" customWidth="1"/>
    <col min="63" max="63" width="5.7109375" style="29" customWidth="1"/>
    <col min="64" max="64" width="3.85546875" style="29" bestFit="1" customWidth="1"/>
    <col min="65" max="65" width="6.7109375" style="29" bestFit="1" customWidth="1"/>
    <col min="66" max="66" width="3.85546875" style="29" bestFit="1" customWidth="1"/>
    <col min="67" max="67" width="7.7109375" style="29" bestFit="1" customWidth="1"/>
    <col min="68" max="68" width="8" style="29" bestFit="1" customWidth="1"/>
    <col min="69" max="70" width="5.28515625" style="29" bestFit="1" customWidth="1"/>
    <col min="71" max="72" width="5.7109375" style="29" bestFit="1" customWidth="1"/>
    <col min="73" max="73" width="9.140625" style="29" bestFit="1" customWidth="1"/>
    <col min="74" max="74" width="7.140625" style="29" bestFit="1" customWidth="1"/>
    <col min="75" max="16384" width="9.140625" style="29"/>
  </cols>
  <sheetData>
    <row r="1" spans="1:89" x14ac:dyDescent="0.25">
      <c r="B1" s="29" t="s">
        <v>495</v>
      </c>
      <c r="Q1" s="29" t="s">
        <v>489</v>
      </c>
    </row>
    <row r="2" spans="1:89" x14ac:dyDescent="0.25">
      <c r="A2" s="29" t="s">
        <v>52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29" t="s">
        <v>63</v>
      </c>
      <c r="J2" s="29" t="s">
        <v>64</v>
      </c>
      <c r="K2" s="29" t="s">
        <v>65</v>
      </c>
      <c r="L2" s="29" t="s">
        <v>68</v>
      </c>
      <c r="M2" s="29" t="s">
        <v>318</v>
      </c>
      <c r="N2" s="29" t="s">
        <v>321</v>
      </c>
      <c r="O2" s="29" t="s">
        <v>328</v>
      </c>
      <c r="Q2" s="29" t="s">
        <v>227</v>
      </c>
      <c r="R2" s="27" t="s">
        <v>392</v>
      </c>
      <c r="S2" s="27" t="s">
        <v>131</v>
      </c>
      <c r="T2" s="27" t="s">
        <v>132</v>
      </c>
      <c r="U2" s="27" t="s">
        <v>133</v>
      </c>
      <c r="V2" s="27" t="s">
        <v>393</v>
      </c>
      <c r="W2" s="27" t="s">
        <v>134</v>
      </c>
      <c r="X2" s="27" t="s">
        <v>59</v>
      </c>
      <c r="Y2" s="27" t="s">
        <v>136</v>
      </c>
      <c r="Z2" s="27" t="s">
        <v>137</v>
      </c>
      <c r="AA2" s="27" t="s">
        <v>394</v>
      </c>
      <c r="AB2" s="27" t="s">
        <v>138</v>
      </c>
      <c r="AC2" s="27" t="s">
        <v>139</v>
      </c>
      <c r="AD2" s="27" t="s">
        <v>140</v>
      </c>
      <c r="AE2" s="27" t="s">
        <v>141</v>
      </c>
      <c r="AF2" s="27" t="s">
        <v>142</v>
      </c>
      <c r="AG2" s="27" t="s">
        <v>143</v>
      </c>
      <c r="AH2" s="27" t="s">
        <v>395</v>
      </c>
      <c r="AI2" s="27" t="s">
        <v>144</v>
      </c>
      <c r="AJ2" s="27" t="s">
        <v>402</v>
      </c>
      <c r="AK2" s="27" t="s">
        <v>57</v>
      </c>
      <c r="AL2" s="27" t="s">
        <v>128</v>
      </c>
      <c r="AM2" s="27" t="s">
        <v>145</v>
      </c>
      <c r="AN2" s="27" t="s">
        <v>146</v>
      </c>
      <c r="AO2" s="27" t="s">
        <v>60</v>
      </c>
      <c r="AP2" s="27" t="s">
        <v>147</v>
      </c>
      <c r="AQ2" s="27" t="s">
        <v>148</v>
      </c>
      <c r="AR2" s="27" t="s">
        <v>149</v>
      </c>
      <c r="AS2" s="27" t="s">
        <v>150</v>
      </c>
      <c r="AT2" s="27" t="s">
        <v>151</v>
      </c>
      <c r="AU2" s="27" t="s">
        <v>152</v>
      </c>
      <c r="AV2" s="27" t="s">
        <v>153</v>
      </c>
      <c r="AW2" s="27" t="s">
        <v>154</v>
      </c>
      <c r="AX2" s="27" t="s">
        <v>155</v>
      </c>
      <c r="AY2" s="27" t="s">
        <v>156</v>
      </c>
      <c r="AZ2" s="27" t="s">
        <v>54</v>
      </c>
      <c r="BA2" s="27" t="s">
        <v>53</v>
      </c>
      <c r="BB2" s="27" t="s">
        <v>157</v>
      </c>
      <c r="BC2" s="27" t="s">
        <v>158</v>
      </c>
      <c r="BD2" s="27" t="s">
        <v>159</v>
      </c>
      <c r="BE2" s="27" t="s">
        <v>160</v>
      </c>
      <c r="BF2" s="27" t="s">
        <v>161</v>
      </c>
      <c r="BG2" s="27" t="s">
        <v>162</v>
      </c>
      <c r="BH2" s="27" t="s">
        <v>163</v>
      </c>
      <c r="BI2" s="27" t="s">
        <v>164</v>
      </c>
      <c r="BJ2" s="27" t="s">
        <v>165</v>
      </c>
      <c r="BK2" s="27" t="s">
        <v>396</v>
      </c>
      <c r="BL2" s="27" t="s">
        <v>166</v>
      </c>
      <c r="BM2" s="27" t="s">
        <v>167</v>
      </c>
      <c r="BN2" s="27" t="s">
        <v>168</v>
      </c>
      <c r="BO2" s="27" t="s">
        <v>61</v>
      </c>
      <c r="BP2" s="27" t="s">
        <v>403</v>
      </c>
      <c r="BQ2" s="27" t="s">
        <v>169</v>
      </c>
      <c r="BR2" s="27" t="s">
        <v>170</v>
      </c>
      <c r="BS2" s="27" t="s">
        <v>171</v>
      </c>
      <c r="BT2" s="27" t="s">
        <v>173</v>
      </c>
      <c r="BU2" s="27" t="s">
        <v>174</v>
      </c>
      <c r="BV2" s="27" t="s">
        <v>404</v>
      </c>
      <c r="BX2" s="29" t="s">
        <v>141</v>
      </c>
      <c r="BY2" s="29" t="s">
        <v>59</v>
      </c>
      <c r="BZ2" s="29" t="s">
        <v>57</v>
      </c>
      <c r="CA2" s="29" t="s">
        <v>60</v>
      </c>
      <c r="CB2" s="29" t="s">
        <v>54</v>
      </c>
      <c r="CC2" s="29" t="s">
        <v>53</v>
      </c>
      <c r="CD2" s="29" t="s">
        <v>61</v>
      </c>
      <c r="CE2" s="29" t="s">
        <v>62</v>
      </c>
      <c r="CF2" s="29" t="s">
        <v>63</v>
      </c>
      <c r="CG2" s="29" t="s">
        <v>64</v>
      </c>
      <c r="CH2" s="29" t="s">
        <v>65</v>
      </c>
      <c r="CI2" s="29" t="s">
        <v>318</v>
      </c>
      <c r="CJ2" s="29" t="s">
        <v>321</v>
      </c>
      <c r="CK2" s="29" t="s">
        <v>328</v>
      </c>
    </row>
    <row r="3" spans="1:89" x14ac:dyDescent="0.25">
      <c r="A3" s="27" t="s">
        <v>0</v>
      </c>
      <c r="B3" s="27">
        <v>112.96585405</v>
      </c>
      <c r="C3" s="27">
        <v>0.28872417709999998</v>
      </c>
      <c r="D3" s="27">
        <v>1098.9027441999999</v>
      </c>
      <c r="E3" s="27">
        <v>38.485465458</v>
      </c>
      <c r="F3" s="27">
        <v>35.562182335000003</v>
      </c>
      <c r="G3" s="27">
        <v>30.978852194000002</v>
      </c>
      <c r="H3" s="27">
        <v>49.729894074999997</v>
      </c>
      <c r="I3" s="27">
        <v>1.1388133599999999E-2</v>
      </c>
      <c r="J3" s="27">
        <v>4.8735979999999998E-4</v>
      </c>
      <c r="K3" s="27">
        <v>7.8075785499999995E-2</v>
      </c>
      <c r="L3" s="27"/>
      <c r="M3" s="27"/>
      <c r="N3" s="30"/>
      <c r="O3" s="30">
        <v>7.0768999999999997E-4</v>
      </c>
      <c r="P3" s="27"/>
      <c r="Q3" s="29" t="s">
        <v>0</v>
      </c>
      <c r="R3" s="27">
        <v>0</v>
      </c>
      <c r="S3" s="27">
        <v>1.13880752913044E-2</v>
      </c>
      <c r="T3" s="27">
        <v>1.13880752913044E-2</v>
      </c>
      <c r="U3" s="27">
        <v>0</v>
      </c>
      <c r="V3" s="27">
        <v>4.8741010655444899E-4</v>
      </c>
      <c r="W3" s="27">
        <v>0</v>
      </c>
      <c r="X3" s="27">
        <v>112.96581288270799</v>
      </c>
      <c r="Y3" s="27">
        <v>0.764124586778551</v>
      </c>
      <c r="Z3" s="27">
        <v>1.64621736738702</v>
      </c>
      <c r="AA3" s="27">
        <v>1.11796912523884</v>
      </c>
      <c r="AB3" s="27">
        <v>0</v>
      </c>
      <c r="AC3" s="27">
        <v>7.8075586544971196E-2</v>
      </c>
      <c r="AD3" s="27">
        <v>7.8075586544971196E-2</v>
      </c>
      <c r="AE3" s="27">
        <v>8.7911881170874793</v>
      </c>
      <c r="AF3" s="27">
        <v>0.60855101754107199</v>
      </c>
      <c r="AG3" s="27">
        <v>0.49080411235646798</v>
      </c>
      <c r="AH3" s="27">
        <v>0</v>
      </c>
      <c r="AI3" s="27">
        <v>0</v>
      </c>
      <c r="AJ3" s="27">
        <v>7.0770972307379501E-4</v>
      </c>
      <c r="AK3" s="27">
        <v>0.28872433384590601</v>
      </c>
      <c r="AL3" s="27">
        <v>0</v>
      </c>
      <c r="AM3" s="27">
        <v>989.01297574364696</v>
      </c>
      <c r="AN3" s="27">
        <v>101.09918724405701</v>
      </c>
      <c r="AO3" s="27">
        <v>1098.9033511047901</v>
      </c>
      <c r="AP3" s="27">
        <v>0</v>
      </c>
      <c r="AQ3" s="27">
        <v>1.5048306576938499</v>
      </c>
      <c r="AR3" s="27">
        <v>0</v>
      </c>
      <c r="AS3" s="27">
        <v>27.485153768746098</v>
      </c>
      <c r="AT3" s="27">
        <v>0.680138119567675</v>
      </c>
      <c r="AU3" s="27">
        <v>0</v>
      </c>
      <c r="AV3" s="27">
        <v>2.5221379321747999</v>
      </c>
      <c r="AW3" s="27">
        <v>2.77435084354349E-2</v>
      </c>
      <c r="AX3" s="27">
        <v>0</v>
      </c>
      <c r="AY3" s="27">
        <v>0</v>
      </c>
      <c r="AZ3" s="27">
        <v>38.485468203729098</v>
      </c>
      <c r="BA3" s="27">
        <v>35.5621900961767</v>
      </c>
      <c r="BB3" s="27">
        <v>2.9232781075524601</v>
      </c>
      <c r="BC3" s="27">
        <v>0.11854091502835699</v>
      </c>
      <c r="BD3" s="27">
        <v>0</v>
      </c>
      <c r="BE3" s="27">
        <v>8.8762587564829598</v>
      </c>
      <c r="BF3" s="27">
        <v>0</v>
      </c>
      <c r="BG3" s="27">
        <v>3.78321377668283</v>
      </c>
      <c r="BH3" s="27">
        <v>0</v>
      </c>
      <c r="BI3" s="27">
        <v>0</v>
      </c>
      <c r="BJ3" s="27">
        <v>15.132842474247299</v>
      </c>
      <c r="BK3" s="27">
        <v>1.86162786530729</v>
      </c>
      <c r="BL3" s="27">
        <v>0.121062773304232</v>
      </c>
      <c r="BM3" s="27">
        <v>4.2952075376025602</v>
      </c>
      <c r="BN3" s="27">
        <v>5.0443026505067896E-3</v>
      </c>
      <c r="BO3" s="27">
        <v>30.979036311226398</v>
      </c>
      <c r="BP3" s="27">
        <v>12.996983756646801</v>
      </c>
      <c r="BQ3" s="27">
        <v>0</v>
      </c>
      <c r="BR3" s="27">
        <v>0</v>
      </c>
      <c r="BS3" s="27">
        <v>5.4552632871090001</v>
      </c>
      <c r="BT3" s="27">
        <v>5.1553829888721801</v>
      </c>
      <c r="BU3" s="27">
        <v>49.729900075508198</v>
      </c>
      <c r="BV3" s="27">
        <v>5.7151507078930797</v>
      </c>
      <c r="BX3" s="36">
        <f t="shared" ref="BX3:BX34" si="0">AE3/AO3</f>
        <v>7.9999647905788958E-3</v>
      </c>
      <c r="BY3" s="24">
        <f t="shared" ref="BY3:BY34" si="1">IF(B3=0,"",(X3-B3)/B3)</f>
        <v>-3.6442243859500611E-7</v>
      </c>
      <c r="BZ3" s="24">
        <f t="shared" ref="BZ3:BZ34" si="2">IF(C3=0,"",(AK3-C3)/C3)</f>
        <v>5.4289151537957733E-7</v>
      </c>
      <c r="CA3" s="24">
        <f t="shared" ref="CA3:CA34" si="3">IF(D3=0,"",(AO3-D3)/D3)</f>
        <v>5.522825321693898E-7</v>
      </c>
      <c r="CB3" s="24">
        <f t="shared" ref="CB3:CB34" si="4">IF(E3=0,"",(AZ3-E3)/E3)</f>
        <v>7.1344572961042117E-8</v>
      </c>
      <c r="CC3" s="24">
        <f t="shared" ref="CC3:CC34" si="5">IF(F3=0,"",(BA3-F3)/F3)</f>
        <v>2.1824241897651727E-7</v>
      </c>
      <c r="CD3" s="24">
        <f t="shared" ref="CD3:CD34" si="6">IF(G3=0,"",(BO3-G3)/G3)</f>
        <v>5.9433198248775569E-6</v>
      </c>
      <c r="CE3" s="24">
        <f t="shared" ref="CE3:CE34" si="7">IF(H3=0,"",(BU3-H3)/H3)</f>
        <v>1.2066199440307593E-7</v>
      </c>
      <c r="CF3" s="24">
        <f t="shared" ref="CF3:CF34" si="8">IF(I3=0,"",(T3-I3)/I3)</f>
        <v>-5.1201274631422851E-6</v>
      </c>
      <c r="CG3" s="24">
        <f t="shared" ref="CG3:CG34" si="9">IF(J3=0,"",(V3-J3)/J3)</f>
        <v>1.0322261796932944E-4</v>
      </c>
      <c r="CH3" s="24">
        <f t="shared" ref="CH3:CH34" si="10">IF(K3=0,"",(AD3-K3)/K3)</f>
        <v>-2.5482296146602826E-6</v>
      </c>
      <c r="CI3" s="24" t="str">
        <f>IF(M3=0,"",(#REF!-M3)/M3)</f>
        <v/>
      </c>
      <c r="CJ3" s="24" t="str">
        <f>IF(N3=0,"",(#REF!-N3)/N3)</f>
        <v/>
      </c>
      <c r="CK3" s="24">
        <f t="shared" ref="CK3:CK34" si="11">IF(O3=0,"",(AJ3-O3)/O3)</f>
        <v>2.7869651676638824E-5</v>
      </c>
    </row>
    <row r="4" spans="1:89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30"/>
      <c r="O4" s="30"/>
      <c r="P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X4" s="36" t="e">
        <f t="shared" si="0"/>
        <v>#DIV/0!</v>
      </c>
      <c r="BY4" s="24" t="str">
        <f t="shared" si="1"/>
        <v/>
      </c>
      <c r="BZ4" s="24" t="str">
        <f t="shared" si="2"/>
        <v/>
      </c>
      <c r="CA4" s="24" t="str">
        <f t="shared" si="3"/>
        <v/>
      </c>
      <c r="CB4" s="24" t="str">
        <f t="shared" si="4"/>
        <v/>
      </c>
      <c r="CC4" s="24" t="str">
        <f t="shared" si="5"/>
        <v/>
      </c>
      <c r="CD4" s="24" t="str">
        <f t="shared" si="6"/>
        <v/>
      </c>
      <c r="CE4" s="24" t="str">
        <f t="shared" si="7"/>
        <v/>
      </c>
      <c r="CF4" s="24" t="str">
        <f t="shared" si="8"/>
        <v/>
      </c>
      <c r="CG4" s="24" t="str">
        <f t="shared" si="9"/>
        <v/>
      </c>
      <c r="CH4" s="24" t="str">
        <f t="shared" si="10"/>
        <v/>
      </c>
      <c r="CI4" s="24" t="str">
        <f>IF(M4=0,"",(#REF!-M4)/M4)</f>
        <v/>
      </c>
      <c r="CJ4" s="24" t="str">
        <f>IF(N4=0,"",(#REF!-N4)/N4)</f>
        <v/>
      </c>
      <c r="CK4" s="24" t="str">
        <f t="shared" si="11"/>
        <v/>
      </c>
    </row>
    <row r="5" spans="1:89" x14ac:dyDescent="0.25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30"/>
      <c r="O5" s="30"/>
      <c r="P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X5" s="36" t="e">
        <f t="shared" si="0"/>
        <v>#DIV/0!</v>
      </c>
      <c r="BY5" s="24" t="str">
        <f t="shared" si="1"/>
        <v/>
      </c>
      <c r="BZ5" s="24" t="str">
        <f t="shared" si="2"/>
        <v/>
      </c>
      <c r="CA5" s="24" t="str">
        <f t="shared" si="3"/>
        <v/>
      </c>
      <c r="CB5" s="24" t="str">
        <f t="shared" si="4"/>
        <v/>
      </c>
      <c r="CC5" s="24" t="str">
        <f t="shared" si="5"/>
        <v/>
      </c>
      <c r="CD5" s="24" t="str">
        <f t="shared" si="6"/>
        <v/>
      </c>
      <c r="CE5" s="24" t="str">
        <f t="shared" si="7"/>
        <v/>
      </c>
      <c r="CF5" s="24" t="str">
        <f t="shared" si="8"/>
        <v/>
      </c>
      <c r="CG5" s="24" t="str">
        <f t="shared" si="9"/>
        <v/>
      </c>
      <c r="CH5" s="24" t="str">
        <f t="shared" si="10"/>
        <v/>
      </c>
      <c r="CI5" s="24" t="str">
        <f>IF(M5=0,"",(#REF!-M5)/M5)</f>
        <v/>
      </c>
      <c r="CJ5" s="24" t="str">
        <f>IF(N5=0,"",(#REF!-N5)/N5)</f>
        <v/>
      </c>
      <c r="CK5" s="24" t="str">
        <f t="shared" si="11"/>
        <v/>
      </c>
    </row>
    <row r="6" spans="1:89" x14ac:dyDescent="0.25">
      <c r="A6" s="27" t="s">
        <v>4</v>
      </c>
      <c r="B6" s="27">
        <v>2.7094499000000001</v>
      </c>
      <c r="C6" s="27">
        <v>1.4746E-3</v>
      </c>
      <c r="D6" s="27">
        <v>26.795441</v>
      </c>
      <c r="E6" s="27">
        <v>0.94032420000000005</v>
      </c>
      <c r="F6" s="27">
        <v>0.87939783999999999</v>
      </c>
      <c r="G6" s="27">
        <v>0.73854651000000004</v>
      </c>
      <c r="H6" s="27">
        <v>1.2275161299999999</v>
      </c>
      <c r="I6" s="27">
        <v>2.6976600000000001E-4</v>
      </c>
      <c r="J6" s="27">
        <v>1.1911595E-3</v>
      </c>
      <c r="K6" s="27">
        <v>1.9043743E-3</v>
      </c>
      <c r="L6" s="30"/>
      <c r="M6" s="27"/>
      <c r="N6" s="30"/>
      <c r="O6" s="30">
        <v>5.3578900000000003E-5</v>
      </c>
      <c r="P6" s="27"/>
      <c r="Q6" s="29" t="s">
        <v>4</v>
      </c>
      <c r="R6" s="27">
        <v>0</v>
      </c>
      <c r="S6" s="27">
        <v>2.6975462243555501E-4</v>
      </c>
      <c r="T6" s="27">
        <v>2.6975462243555501E-4</v>
      </c>
      <c r="U6" s="27">
        <v>0</v>
      </c>
      <c r="V6" s="27">
        <v>1.19125266253023E-3</v>
      </c>
      <c r="W6" s="27">
        <v>0</v>
      </c>
      <c r="X6" s="27">
        <v>2.7094510491244801</v>
      </c>
      <c r="Y6" s="27">
        <v>1.8843273867127301E-2</v>
      </c>
      <c r="Z6" s="27">
        <v>4.0595200042328597E-2</v>
      </c>
      <c r="AA6" s="27">
        <v>2.7569146652953801E-2</v>
      </c>
      <c r="AB6" s="27">
        <v>0</v>
      </c>
      <c r="AC6" s="27">
        <v>1.9046237315674299E-3</v>
      </c>
      <c r="AD6" s="27">
        <v>1.9046237315674299E-3</v>
      </c>
      <c r="AE6" s="27">
        <v>0.214364056504461</v>
      </c>
      <c r="AF6" s="27">
        <v>1.50070278226602E-2</v>
      </c>
      <c r="AG6" s="27">
        <v>1.21031043369103E-2</v>
      </c>
      <c r="AH6" s="27">
        <v>0</v>
      </c>
      <c r="AI6" s="27">
        <v>0</v>
      </c>
      <c r="AJ6" s="27">
        <v>5.35791189822253E-5</v>
      </c>
      <c r="AK6" s="27">
        <v>1.47464695734608E-3</v>
      </c>
      <c r="AL6" s="27">
        <v>0</v>
      </c>
      <c r="AM6" s="27">
        <v>24.115928911963898</v>
      </c>
      <c r="AN6" s="27">
        <v>2.4651762423320398</v>
      </c>
      <c r="AO6" s="27">
        <v>26.795469210800398</v>
      </c>
      <c r="AP6" s="27">
        <v>0</v>
      </c>
      <c r="AQ6" s="27">
        <v>3.7108980009590002E-2</v>
      </c>
      <c r="AR6" s="27">
        <v>0</v>
      </c>
      <c r="AS6" s="27">
        <v>0.67777976828982001</v>
      </c>
      <c r="AT6" s="27">
        <v>1.6818777647337701E-2</v>
      </c>
      <c r="AU6" s="27">
        <v>0</v>
      </c>
      <c r="AV6" s="27">
        <v>6.2368511384116899E-2</v>
      </c>
      <c r="AW6" s="27">
        <v>6.8605775007302898E-4</v>
      </c>
      <c r="AX6" s="27">
        <v>0</v>
      </c>
      <c r="AY6" s="27">
        <v>0</v>
      </c>
      <c r="AZ6" s="27">
        <v>0.94032309155243898</v>
      </c>
      <c r="BA6" s="27">
        <v>0.87939674995728501</v>
      </c>
      <c r="BB6" s="27">
        <v>6.0926341595154199E-2</v>
      </c>
      <c r="BC6" s="27">
        <v>2.9313329695707102E-3</v>
      </c>
      <c r="BD6" s="27">
        <v>0</v>
      </c>
      <c r="BE6" s="27">
        <v>0.21949656134085099</v>
      </c>
      <c r="BF6" s="27">
        <v>0</v>
      </c>
      <c r="BG6" s="27">
        <v>9.3552945650556205E-2</v>
      </c>
      <c r="BH6" s="27">
        <v>0</v>
      </c>
      <c r="BI6" s="27">
        <v>0</v>
      </c>
      <c r="BJ6" s="27">
        <v>0.37421111901100601</v>
      </c>
      <c r="BK6" s="27">
        <v>4.5907682423496902E-2</v>
      </c>
      <c r="BL6" s="27">
        <v>2.9937000722013701E-3</v>
      </c>
      <c r="BM6" s="27">
        <v>0.10621300506511901</v>
      </c>
      <c r="BN6" s="27">
        <v>1.2473906645281801E-4</v>
      </c>
      <c r="BO6" s="27">
        <v>0.73854848658211802</v>
      </c>
      <c r="BP6" s="27">
        <v>0.32050331638228102</v>
      </c>
      <c r="BQ6" s="27">
        <v>0</v>
      </c>
      <c r="BR6" s="27">
        <v>0</v>
      </c>
      <c r="BS6" s="27">
        <v>0.134526243385858</v>
      </c>
      <c r="BT6" s="27">
        <v>0.12713114007837301</v>
      </c>
      <c r="BU6" s="27">
        <v>1.2275214757739501</v>
      </c>
      <c r="BV6" s="27">
        <v>0.14093406236820499</v>
      </c>
      <c r="BX6" s="36">
        <f t="shared" si="0"/>
        <v>8.000011301091816E-3</v>
      </c>
      <c r="BY6" s="24">
        <f t="shared" si="1"/>
        <v>4.2411726454712197E-7</v>
      </c>
      <c r="BZ6" s="24">
        <f t="shared" si="2"/>
        <v>3.1844124562653224E-5</v>
      </c>
      <c r="CA6" s="24">
        <f t="shared" si="3"/>
        <v>1.0528209033000466E-6</v>
      </c>
      <c r="CB6" s="24">
        <f t="shared" si="4"/>
        <v>-1.1787929748816437E-6</v>
      </c>
      <c r="CC6" s="24">
        <f t="shared" si="5"/>
        <v>-1.2395330820685081E-6</v>
      </c>
      <c r="CD6" s="24">
        <f t="shared" si="6"/>
        <v>2.6763136663926217E-6</v>
      </c>
      <c r="CE6" s="24">
        <f t="shared" si="7"/>
        <v>4.3549521016653863E-6</v>
      </c>
      <c r="CF6" s="24">
        <f t="shared" si="8"/>
        <v>-4.2175679829916173E-5</v>
      </c>
      <c r="CG6" s="24">
        <f t="shared" si="9"/>
        <v>7.821163347981346E-5</v>
      </c>
      <c r="CH6" s="24">
        <f t="shared" si="10"/>
        <v>1.3097822598736084E-4</v>
      </c>
      <c r="CI6" s="24" t="str">
        <f>IF(M6=0,"",(#REF!-M6)/M6)</f>
        <v/>
      </c>
      <c r="CJ6" s="24" t="str">
        <f>IF(N6=0,"",(#REF!-N6)/N6)</f>
        <v/>
      </c>
      <c r="CK6" s="24">
        <f t="shared" si="11"/>
        <v>4.0870981915877724E-6</v>
      </c>
    </row>
    <row r="7" spans="1:89" x14ac:dyDescent="0.2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0"/>
      <c r="O7" s="30"/>
      <c r="P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X7" s="36" t="e">
        <f t="shared" si="0"/>
        <v>#DIV/0!</v>
      </c>
      <c r="BY7" s="24" t="str">
        <f t="shared" si="1"/>
        <v/>
      </c>
      <c r="BZ7" s="24" t="str">
        <f t="shared" si="2"/>
        <v/>
      </c>
      <c r="CA7" s="24" t="str">
        <f t="shared" si="3"/>
        <v/>
      </c>
      <c r="CB7" s="24" t="str">
        <f t="shared" si="4"/>
        <v/>
      </c>
      <c r="CC7" s="24" t="str">
        <f t="shared" si="5"/>
        <v/>
      </c>
      <c r="CD7" s="24" t="str">
        <f t="shared" si="6"/>
        <v/>
      </c>
      <c r="CE7" s="24" t="str">
        <f t="shared" si="7"/>
        <v/>
      </c>
      <c r="CF7" s="24" t="str">
        <f t="shared" si="8"/>
        <v/>
      </c>
      <c r="CG7" s="24" t="str">
        <f t="shared" si="9"/>
        <v/>
      </c>
      <c r="CH7" s="24" t="str">
        <f t="shared" si="10"/>
        <v/>
      </c>
      <c r="CI7" s="24" t="str">
        <f>IF(M7=0,"",(#REF!-M7)/M7)</f>
        <v/>
      </c>
      <c r="CJ7" s="24" t="str">
        <f>IF(N7=0,"",(#REF!-N7)/N7)</f>
        <v/>
      </c>
      <c r="CK7" s="24" t="str">
        <f t="shared" si="11"/>
        <v/>
      </c>
    </row>
    <row r="8" spans="1:89" x14ac:dyDescent="0.25">
      <c r="A8" s="27" t="s">
        <v>6</v>
      </c>
      <c r="B8" s="27">
        <v>57.354373389000003</v>
      </c>
      <c r="C8" s="27">
        <v>0.1024856079</v>
      </c>
      <c r="D8" s="27">
        <v>599.09553582000001</v>
      </c>
      <c r="E8" s="27">
        <v>18.848046944</v>
      </c>
      <c r="F8" s="27">
        <v>17.550676005</v>
      </c>
      <c r="G8" s="27">
        <v>15.191928016</v>
      </c>
      <c r="H8" s="27">
        <v>25.597937846000001</v>
      </c>
      <c r="I8" s="27">
        <v>5.8619320000000003E-3</v>
      </c>
      <c r="J8" s="27">
        <v>2.5087070000000001E-4</v>
      </c>
      <c r="K8" s="27">
        <v>4.0188841099999997E-2</v>
      </c>
      <c r="L8" s="27"/>
      <c r="M8" s="27"/>
      <c r="N8" s="30"/>
      <c r="O8" s="30">
        <v>3.4927949999999998E-4</v>
      </c>
      <c r="P8" s="27"/>
      <c r="Q8" s="29" t="s">
        <v>6</v>
      </c>
      <c r="R8" s="27">
        <v>0</v>
      </c>
      <c r="S8" s="27">
        <v>5.8620553017146504E-3</v>
      </c>
      <c r="T8" s="27">
        <v>5.8620553017146504E-3</v>
      </c>
      <c r="U8" s="27">
        <v>0</v>
      </c>
      <c r="V8" s="27">
        <v>2.5087336735554402E-4</v>
      </c>
      <c r="W8" s="27">
        <v>0</v>
      </c>
      <c r="X8" s="27">
        <v>57.354364368899397</v>
      </c>
      <c r="Y8" s="27">
        <v>0.393325170038195</v>
      </c>
      <c r="Z8" s="27">
        <v>0.84737381996031702</v>
      </c>
      <c r="AA8" s="27">
        <v>0.575467742839332</v>
      </c>
      <c r="AB8" s="27">
        <v>0</v>
      </c>
      <c r="AC8" s="27">
        <v>4.0188751049014197E-2</v>
      </c>
      <c r="AD8" s="27">
        <v>4.0188751049014197E-2</v>
      </c>
      <c r="AE8" s="27">
        <v>4.7927461278570496</v>
      </c>
      <c r="AF8" s="27">
        <v>0.313244851706101</v>
      </c>
      <c r="AG8" s="27">
        <v>0.25263738079333298</v>
      </c>
      <c r="AH8" s="27">
        <v>0</v>
      </c>
      <c r="AI8" s="27">
        <v>0</v>
      </c>
      <c r="AJ8" s="27">
        <v>3.4928409199722201E-4</v>
      </c>
      <c r="AK8" s="27">
        <v>0.102485551789326</v>
      </c>
      <c r="AL8" s="27">
        <v>0</v>
      </c>
      <c r="AM8" s="27">
        <v>539.18572044290795</v>
      </c>
      <c r="AN8" s="27">
        <v>55.1165825493146</v>
      </c>
      <c r="AO8" s="27">
        <v>599.09504912008003</v>
      </c>
      <c r="AP8" s="27">
        <v>0</v>
      </c>
      <c r="AQ8" s="27">
        <v>0.77459380261468103</v>
      </c>
      <c r="AR8" s="27">
        <v>0</v>
      </c>
      <c r="AS8" s="27">
        <v>14.147633697647001</v>
      </c>
      <c r="AT8" s="27">
        <v>0.33566253630736798</v>
      </c>
      <c r="AU8" s="27">
        <v>0</v>
      </c>
      <c r="AV8" s="27">
        <v>1.24473256281794</v>
      </c>
      <c r="AW8" s="27">
        <v>1.3692066888231101E-2</v>
      </c>
      <c r="AX8" s="27">
        <v>0</v>
      </c>
      <c r="AY8" s="27">
        <v>0</v>
      </c>
      <c r="AZ8" s="27">
        <v>18.848039869155599</v>
      </c>
      <c r="BA8" s="27">
        <v>17.5506692887338</v>
      </c>
      <c r="BB8" s="27">
        <v>1.2973705804218501</v>
      </c>
      <c r="BC8" s="27">
        <v>5.8502341859708797E-2</v>
      </c>
      <c r="BD8" s="27">
        <v>0</v>
      </c>
      <c r="BE8" s="27">
        <v>4.3806142076864196</v>
      </c>
      <c r="BF8" s="27">
        <v>0</v>
      </c>
      <c r="BG8" s="27">
        <v>1.86708297646015</v>
      </c>
      <c r="BH8" s="27">
        <v>0</v>
      </c>
      <c r="BI8" s="27">
        <v>0</v>
      </c>
      <c r="BJ8" s="27">
        <v>7.4683750282467098</v>
      </c>
      <c r="BK8" s="27">
        <v>0.95825344072311502</v>
      </c>
      <c r="BL8" s="27">
        <v>5.97468961678157E-2</v>
      </c>
      <c r="BM8" s="27">
        <v>2.11977121535298</v>
      </c>
      <c r="BN8" s="27">
        <v>2.4894569464883102E-3</v>
      </c>
      <c r="BO8" s="27">
        <v>15.191868260608301</v>
      </c>
      <c r="BP8" s="27">
        <v>6.6900377962221498</v>
      </c>
      <c r="BQ8" s="27">
        <v>0</v>
      </c>
      <c r="BR8" s="27">
        <v>0</v>
      </c>
      <c r="BS8" s="27">
        <v>2.80804471653278</v>
      </c>
      <c r="BT8" s="27">
        <v>2.65367729426743</v>
      </c>
      <c r="BU8" s="27">
        <v>25.597934820350801</v>
      </c>
      <c r="BV8" s="27">
        <v>2.9417882941891702</v>
      </c>
      <c r="BX8" s="36">
        <f t="shared" si="0"/>
        <v>7.9999761889142443E-3</v>
      </c>
      <c r="BY8" s="24">
        <f t="shared" si="1"/>
        <v>-1.5726962170463179E-7</v>
      </c>
      <c r="BZ8" s="24">
        <f t="shared" si="2"/>
        <v>-5.4749808432393333E-7</v>
      </c>
      <c r="CA8" s="24">
        <f t="shared" si="3"/>
        <v>-8.1239116447211147E-7</v>
      </c>
      <c r="CB8" s="24">
        <f t="shared" si="4"/>
        <v>-3.7536220182439381E-7</v>
      </c>
      <c r="CC8" s="24">
        <f t="shared" si="5"/>
        <v>-3.8267849040561916E-7</v>
      </c>
      <c r="CD8" s="24">
        <f t="shared" si="6"/>
        <v>-3.9333645891906236E-6</v>
      </c>
      <c r="CE8" s="24">
        <f t="shared" si="7"/>
        <v>-1.1819894312701946E-7</v>
      </c>
      <c r="CF8" s="24">
        <f t="shared" si="8"/>
        <v>2.1034313371445155E-5</v>
      </c>
      <c r="CG8" s="24">
        <f t="shared" si="9"/>
        <v>1.0632391682301287E-5</v>
      </c>
      <c r="CH8" s="24">
        <f t="shared" si="10"/>
        <v>-2.2406962563574991E-6</v>
      </c>
      <c r="CI8" s="24" t="str">
        <f>IF(M8=0,"",(#REF!-M8)/M8)</f>
        <v/>
      </c>
      <c r="CJ8" s="24" t="str">
        <f>IF(N8=0,"",(#REF!-N8)/N8)</f>
        <v/>
      </c>
      <c r="CK8" s="24">
        <f t="shared" si="11"/>
        <v>1.3147056217245743E-5</v>
      </c>
    </row>
    <row r="9" spans="1:89" x14ac:dyDescent="0.25">
      <c r="A9" s="27" t="s">
        <v>7</v>
      </c>
      <c r="B9" s="27">
        <v>219.95562446</v>
      </c>
      <c r="C9" s="27">
        <v>0.79163588679999997</v>
      </c>
      <c r="D9" s="27">
        <v>2329.1612955000001</v>
      </c>
      <c r="E9" s="27">
        <v>222.4400407</v>
      </c>
      <c r="F9" s="27">
        <v>205.04592450000001</v>
      </c>
      <c r="G9" s="27">
        <v>170.02167305</v>
      </c>
      <c r="H9" s="27">
        <v>93.258415838999994</v>
      </c>
      <c r="I9" s="27">
        <v>2.1356231100000001E-2</v>
      </c>
      <c r="J9" s="27">
        <v>9.1388649999999999E-4</v>
      </c>
      <c r="K9" s="27">
        <v>0.14641567120000001</v>
      </c>
      <c r="L9" s="27"/>
      <c r="M9" s="27"/>
      <c r="N9" s="30"/>
      <c r="O9" s="30">
        <v>4.0804029000000002E-3</v>
      </c>
      <c r="P9" s="27"/>
      <c r="Q9" s="29" t="s">
        <v>7</v>
      </c>
      <c r="R9" s="27">
        <v>0</v>
      </c>
      <c r="S9" s="27">
        <v>2.1356098922865701E-2</v>
      </c>
      <c r="T9" s="27">
        <v>2.1356098922865701E-2</v>
      </c>
      <c r="U9" s="27">
        <v>0</v>
      </c>
      <c r="V9" s="27">
        <v>9.1389604856231203E-4</v>
      </c>
      <c r="W9" s="27">
        <v>0</v>
      </c>
      <c r="X9" s="27">
        <v>219.95594547969799</v>
      </c>
      <c r="Y9" s="27">
        <v>1.4329241156831301</v>
      </c>
      <c r="Z9" s="27">
        <v>3.0870503905752402</v>
      </c>
      <c r="AA9" s="27">
        <v>2.0964884427321802</v>
      </c>
      <c r="AB9" s="27">
        <v>0</v>
      </c>
      <c r="AC9" s="27">
        <v>0.146415942157332</v>
      </c>
      <c r="AD9" s="27">
        <v>0.146415942157332</v>
      </c>
      <c r="AE9" s="27">
        <v>18.633304783478501</v>
      </c>
      <c r="AF9" s="27">
        <v>1.1411811850978499</v>
      </c>
      <c r="AG9" s="27">
        <v>0.92038084157762701</v>
      </c>
      <c r="AH9" s="27">
        <v>0</v>
      </c>
      <c r="AI9" s="27">
        <v>0</v>
      </c>
      <c r="AJ9" s="27">
        <v>4.0804386291440004E-3</v>
      </c>
      <c r="AK9" s="27">
        <v>0.79163581628884905</v>
      </c>
      <c r="AL9" s="27">
        <v>0</v>
      </c>
      <c r="AM9" s="27">
        <v>2096.2433730716498</v>
      </c>
      <c r="AN9" s="27">
        <v>214.28282500261699</v>
      </c>
      <c r="AO9" s="27">
        <v>2329.1595028577399</v>
      </c>
      <c r="AP9" s="27">
        <v>0</v>
      </c>
      <c r="AQ9" s="27">
        <v>2.82190337296139</v>
      </c>
      <c r="AR9" s="27">
        <v>0</v>
      </c>
      <c r="AS9" s="27">
        <v>51.541296959275002</v>
      </c>
      <c r="AT9" s="27">
        <v>3.92155723474264</v>
      </c>
      <c r="AU9" s="27">
        <v>0</v>
      </c>
      <c r="AV9" s="27">
        <v>14.542264477477</v>
      </c>
      <c r="AW9" s="27">
        <v>0.15996489249711901</v>
      </c>
      <c r="AX9" s="27">
        <v>0</v>
      </c>
      <c r="AY9" s="27">
        <v>0</v>
      </c>
      <c r="AZ9" s="27">
        <v>222.43994508507001</v>
      </c>
      <c r="BA9" s="27">
        <v>205.04582117429101</v>
      </c>
      <c r="BB9" s="27">
        <v>17.394123910778902</v>
      </c>
      <c r="BC9" s="27">
        <v>0.68348632307632795</v>
      </c>
      <c r="BD9" s="27">
        <v>0</v>
      </c>
      <c r="BE9" s="27">
        <v>51.1790510204642</v>
      </c>
      <c r="BF9" s="27">
        <v>0</v>
      </c>
      <c r="BG9" s="27">
        <v>21.813388889807399</v>
      </c>
      <c r="BH9" s="27">
        <v>0</v>
      </c>
      <c r="BI9" s="27">
        <v>0</v>
      </c>
      <c r="BJ9" s="27">
        <v>87.253532410698895</v>
      </c>
      <c r="BK9" s="27">
        <v>3.4909930476539999</v>
      </c>
      <c r="BL9" s="27">
        <v>0.69802760186731405</v>
      </c>
      <c r="BM9" s="27">
        <v>24.765463824908899</v>
      </c>
      <c r="BN9" s="27">
        <v>2.9084498751632701E-2</v>
      </c>
      <c r="BO9" s="27">
        <v>170.022098689903</v>
      </c>
      <c r="BP9" s="27">
        <v>24.372452178170999</v>
      </c>
      <c r="BQ9" s="27">
        <v>0</v>
      </c>
      <c r="BR9" s="27">
        <v>0</v>
      </c>
      <c r="BS9" s="27">
        <v>10.229952995366901</v>
      </c>
      <c r="BT9" s="27">
        <v>9.6675380287372601</v>
      </c>
      <c r="BU9" s="27">
        <v>93.258441111790901</v>
      </c>
      <c r="BV9" s="27">
        <v>10.717273105061199</v>
      </c>
      <c r="BX9" s="36">
        <f t="shared" si="0"/>
        <v>8.0000123480665642E-3</v>
      </c>
      <c r="BY9" s="24">
        <f t="shared" si="1"/>
        <v>1.459474831708707E-6</v>
      </c>
      <c r="BZ9" s="24">
        <f t="shared" si="2"/>
        <v>-8.9070179982713693E-8</v>
      </c>
      <c r="CA9" s="24">
        <f t="shared" si="3"/>
        <v>-7.6965140354763213E-7</v>
      </c>
      <c r="CB9" s="24">
        <f t="shared" si="4"/>
        <v>-4.2984585728657195E-7</v>
      </c>
      <c r="CC9" s="24">
        <f t="shared" si="5"/>
        <v>-5.0391496079567513E-7</v>
      </c>
      <c r="CD9" s="24">
        <f t="shared" si="6"/>
        <v>2.5034449747747568E-6</v>
      </c>
      <c r="CE9" s="24">
        <f t="shared" si="7"/>
        <v>2.7099742880866401E-7</v>
      </c>
      <c r="CF9" s="24">
        <f t="shared" si="8"/>
        <v>-6.1891601416596948E-6</v>
      </c>
      <c r="CG9" s="24">
        <f t="shared" si="9"/>
        <v>1.0448302181984515E-5</v>
      </c>
      <c r="CH9" s="24">
        <f t="shared" si="10"/>
        <v>1.8506033525468669E-6</v>
      </c>
      <c r="CI9" s="24" t="str">
        <f>IF(M9=0,"",(#REF!-M9)/M9)</f>
        <v/>
      </c>
      <c r="CJ9" s="24" t="str">
        <f>IF(N9=0,"",(#REF!-N9)/N9)</f>
        <v/>
      </c>
      <c r="CK9" s="24">
        <f t="shared" si="11"/>
        <v>8.7562784548011351E-6</v>
      </c>
    </row>
    <row r="10" spans="1:89" x14ac:dyDescent="0.25">
      <c r="A10" s="27" t="s">
        <v>8</v>
      </c>
      <c r="B10" s="27">
        <v>7.1816381000000002E-3</v>
      </c>
      <c r="C10" s="27">
        <v>1.1011E-5</v>
      </c>
      <c r="D10" s="27">
        <v>7.5407263000000002E-2</v>
      </c>
      <c r="E10" s="27">
        <v>2.3083823E-3</v>
      </c>
      <c r="F10" s="27">
        <v>2.1544908000000001E-3</v>
      </c>
      <c r="G10" s="27">
        <v>1.8569645199999999E-3</v>
      </c>
      <c r="H10" s="27">
        <v>3.2409689000000002E-3</v>
      </c>
      <c r="I10" s="27">
        <v>7.4218172999999997E-7</v>
      </c>
      <c r="J10" s="27">
        <v>3.1761547000000001E-8</v>
      </c>
      <c r="K10" s="27">
        <v>5.0883149000000003E-6</v>
      </c>
      <c r="L10" s="27"/>
      <c r="M10" s="27"/>
      <c r="N10" s="30"/>
      <c r="O10" s="30">
        <v>4.2874333000000001E-8</v>
      </c>
      <c r="P10" s="27"/>
      <c r="Q10" s="29" t="s">
        <v>8</v>
      </c>
      <c r="R10" s="27">
        <v>0</v>
      </c>
      <c r="S10" s="27">
        <v>7.42200007334776E-7</v>
      </c>
      <c r="T10" s="27">
        <v>7.42200007334776E-7</v>
      </c>
      <c r="U10" s="27">
        <v>0</v>
      </c>
      <c r="V10" s="27">
        <v>3.1762391438526803E-8</v>
      </c>
      <c r="W10" s="27">
        <v>0</v>
      </c>
      <c r="X10" s="27">
        <v>7.1815230631017898E-3</v>
      </c>
      <c r="Y10" s="27">
        <v>4.9799413105375403E-5</v>
      </c>
      <c r="Z10" s="27">
        <v>1.07288211217116E-4</v>
      </c>
      <c r="AA10" s="27">
        <v>7.2861840232146507E-5</v>
      </c>
      <c r="AB10" s="27">
        <v>0</v>
      </c>
      <c r="AC10" s="27">
        <v>5.0883227925946897E-6</v>
      </c>
      <c r="AD10" s="27">
        <v>5.0883227925946897E-6</v>
      </c>
      <c r="AE10" s="27">
        <v>6.0325089149401397E-4</v>
      </c>
      <c r="AF10" s="27">
        <v>3.9658958812149501E-5</v>
      </c>
      <c r="AG10" s="27">
        <v>3.1979703278823998E-5</v>
      </c>
      <c r="AH10" s="27">
        <v>0</v>
      </c>
      <c r="AI10" s="27">
        <v>0</v>
      </c>
      <c r="AJ10" s="27">
        <v>4.2874391046479E-8</v>
      </c>
      <c r="AK10" s="27">
        <v>1.10109613805342E-5</v>
      </c>
      <c r="AL10" s="27">
        <v>0</v>
      </c>
      <c r="AM10" s="27">
        <v>6.7866379404420904E-2</v>
      </c>
      <c r="AN10" s="27">
        <v>6.9373882945595201E-3</v>
      </c>
      <c r="AO10" s="27">
        <v>7.5407018590474398E-2</v>
      </c>
      <c r="AP10" s="27">
        <v>0</v>
      </c>
      <c r="AQ10" s="27">
        <v>9.8071435208915404E-5</v>
      </c>
      <c r="AR10" s="27">
        <v>0</v>
      </c>
      <c r="AS10" s="27">
        <v>1.7913903702111501E-3</v>
      </c>
      <c r="AT10" s="27">
        <v>4.12044731780175E-5</v>
      </c>
      <c r="AU10" s="27">
        <v>0</v>
      </c>
      <c r="AV10" s="27">
        <v>1.5280301151363799E-4</v>
      </c>
      <c r="AW10" s="27">
        <v>1.68084238606238E-6</v>
      </c>
      <c r="AX10" s="27">
        <v>0</v>
      </c>
      <c r="AY10" s="27">
        <v>0</v>
      </c>
      <c r="AZ10" s="27">
        <v>2.3083798047807101E-3</v>
      </c>
      <c r="BA10" s="27">
        <v>2.1544858360753199E-3</v>
      </c>
      <c r="BB10" s="27">
        <v>1.5389396870538999E-4</v>
      </c>
      <c r="BC10" s="27">
        <v>7.1821734265888501E-6</v>
      </c>
      <c r="BD10" s="27">
        <v>0</v>
      </c>
      <c r="BE10" s="27">
        <v>5.3775569481417603E-4</v>
      </c>
      <c r="BF10" s="27">
        <v>0</v>
      </c>
      <c r="BG10" s="27">
        <v>2.2919602947579499E-4</v>
      </c>
      <c r="BH10" s="27">
        <v>0</v>
      </c>
      <c r="BI10" s="27">
        <v>0</v>
      </c>
      <c r="BJ10" s="27">
        <v>9.1680142418580299E-4</v>
      </c>
      <c r="BK10" s="27">
        <v>1.21324625711404E-4</v>
      </c>
      <c r="BL10" s="27">
        <v>7.33457894475772E-6</v>
      </c>
      <c r="BM10" s="27">
        <v>2.6022200543439198E-4</v>
      </c>
      <c r="BN10" s="27">
        <v>3.0560271609429302E-7</v>
      </c>
      <c r="BO10" s="27">
        <v>1.85698379051681E-3</v>
      </c>
      <c r="BP10" s="27">
        <v>8.4707861483820598E-4</v>
      </c>
      <c r="BQ10" s="27">
        <v>0</v>
      </c>
      <c r="BR10" s="27">
        <v>0</v>
      </c>
      <c r="BS10" s="27">
        <v>3.5551332303333701E-4</v>
      </c>
      <c r="BT10" s="27">
        <v>3.3599009970402898E-4</v>
      </c>
      <c r="BU10" s="27">
        <v>3.24097323037748E-3</v>
      </c>
      <c r="BV10" s="27">
        <v>3.7246134526033598E-4</v>
      </c>
      <c r="BX10" s="36">
        <f t="shared" si="0"/>
        <v>7.9999302819567797E-3</v>
      </c>
      <c r="BY10" s="24">
        <f t="shared" si="1"/>
        <v>-1.6018197604578003E-5</v>
      </c>
      <c r="BZ10" s="24">
        <f t="shared" si="2"/>
        <v>-3.50735317409381E-6</v>
      </c>
      <c r="CA10" s="24">
        <f t="shared" si="3"/>
        <v>-3.2411934325787533E-6</v>
      </c>
      <c r="CB10" s="24">
        <f t="shared" si="4"/>
        <v>-1.0809384952696861E-6</v>
      </c>
      <c r="CC10" s="24">
        <f t="shared" si="5"/>
        <v>-2.30398973165982E-6</v>
      </c>
      <c r="CD10" s="24">
        <f t="shared" si="6"/>
        <v>1.0377428649039692E-5</v>
      </c>
      <c r="CE10" s="24">
        <f t="shared" si="7"/>
        <v>1.3361366965838237E-6</v>
      </c>
      <c r="CF10" s="24">
        <f t="shared" si="8"/>
        <v>2.4626495152376618E-5</v>
      </c>
      <c r="CG10" s="24">
        <f t="shared" si="9"/>
        <v>2.6586819804519286E-5</v>
      </c>
      <c r="CH10" s="24">
        <f t="shared" si="10"/>
        <v>1.5511215096729468E-6</v>
      </c>
      <c r="CI10" s="24" t="str">
        <f>IF(M10=0,"",(#REF!-M10)/M10)</f>
        <v/>
      </c>
      <c r="CJ10" s="24" t="str">
        <f>IF(N10=0,"",(#REF!-N10)/N10)</f>
        <v/>
      </c>
      <c r="CK10" s="24">
        <f t="shared" si="11"/>
        <v>1.3538747996224936E-6</v>
      </c>
    </row>
    <row r="11" spans="1:89" x14ac:dyDescent="0.25">
      <c r="A11" s="27" t="s">
        <v>9</v>
      </c>
      <c r="B11" s="27">
        <v>3149.5728082999999</v>
      </c>
      <c r="C11" s="27">
        <v>6.3389340234000002</v>
      </c>
      <c r="D11" s="27">
        <v>33002.518543999999</v>
      </c>
      <c r="E11" s="27">
        <v>1062.7864184</v>
      </c>
      <c r="F11" s="27">
        <v>987.58057729999996</v>
      </c>
      <c r="G11" s="27">
        <v>859.56141403000004</v>
      </c>
      <c r="H11" s="27">
        <v>1392.2412468</v>
      </c>
      <c r="I11" s="27">
        <v>0.31882368950000001</v>
      </c>
      <c r="J11" s="27">
        <v>1.3643931E-2</v>
      </c>
      <c r="K11" s="27">
        <v>2.1858197902000001</v>
      </c>
      <c r="L11" s="27"/>
      <c r="M11" s="27"/>
      <c r="N11" s="30"/>
      <c r="O11" s="30">
        <v>1.9652779299999999E-2</v>
      </c>
      <c r="P11" s="27"/>
      <c r="Q11" s="29" t="s">
        <v>9</v>
      </c>
      <c r="R11" s="27">
        <v>0</v>
      </c>
      <c r="S11" s="27">
        <v>0.31882494172936898</v>
      </c>
      <c r="T11" s="27">
        <v>0.31882494172936898</v>
      </c>
      <c r="U11" s="27">
        <v>0</v>
      </c>
      <c r="V11" s="27">
        <v>1.3644657305981999E-2</v>
      </c>
      <c r="W11" s="27">
        <v>0</v>
      </c>
      <c r="X11" s="27">
        <v>3149.5826059597498</v>
      </c>
      <c r="Y11" s="27">
        <v>21.392488545692402</v>
      </c>
      <c r="Z11" s="27">
        <v>46.087737086653597</v>
      </c>
      <c r="AA11" s="27">
        <v>31.298796172578601</v>
      </c>
      <c r="AB11" s="27">
        <v>0</v>
      </c>
      <c r="AC11" s="27">
        <v>2.1858067996392601</v>
      </c>
      <c r="AD11" s="27">
        <v>2.1858067996392601</v>
      </c>
      <c r="AE11" s="27">
        <v>264.02028885155698</v>
      </c>
      <c r="AF11" s="27">
        <v>17.0368650592095</v>
      </c>
      <c r="AG11" s="27">
        <v>13.7406040700227</v>
      </c>
      <c r="AH11" s="27">
        <v>0</v>
      </c>
      <c r="AI11" s="27">
        <v>0</v>
      </c>
      <c r="AJ11" s="27">
        <v>1.9652835680864799E-2</v>
      </c>
      <c r="AK11" s="27">
        <v>6.3388936796022799</v>
      </c>
      <c r="AL11" s="27">
        <v>0</v>
      </c>
      <c r="AM11" s="27">
        <v>29702.121931608199</v>
      </c>
      <c r="AN11" s="27">
        <v>3036.2309607881398</v>
      </c>
      <c r="AO11" s="27">
        <v>33002.373181247902</v>
      </c>
      <c r="AP11" s="27">
        <v>0</v>
      </c>
      <c r="AQ11" s="27">
        <v>42.129145614379503</v>
      </c>
      <c r="AR11" s="27">
        <v>0</v>
      </c>
      <c r="AS11" s="27">
        <v>769.47552104615602</v>
      </c>
      <c r="AT11" s="27">
        <v>18.8877085779637</v>
      </c>
      <c r="AU11" s="27">
        <v>0</v>
      </c>
      <c r="AV11" s="27">
        <v>70.041005252401703</v>
      </c>
      <c r="AW11" s="27">
        <v>0.77044821701196597</v>
      </c>
      <c r="AX11" s="27">
        <v>0</v>
      </c>
      <c r="AY11" s="27">
        <v>0</v>
      </c>
      <c r="AZ11" s="27">
        <v>1062.7831077138301</v>
      </c>
      <c r="BA11" s="27">
        <v>987.57758175187303</v>
      </c>
      <c r="BB11" s="27">
        <v>75.205525961959196</v>
      </c>
      <c r="BC11" s="27">
        <v>3.2919306947315001</v>
      </c>
      <c r="BD11" s="27">
        <v>0</v>
      </c>
      <c r="BE11" s="27">
        <v>246.49723435330199</v>
      </c>
      <c r="BF11" s="27">
        <v>0</v>
      </c>
      <c r="BG11" s="27">
        <v>105.061581149158</v>
      </c>
      <c r="BH11" s="27">
        <v>0</v>
      </c>
      <c r="BI11" s="27">
        <v>0</v>
      </c>
      <c r="BJ11" s="27">
        <v>420.24639092136601</v>
      </c>
      <c r="BK11" s="27">
        <v>52.117919604055501</v>
      </c>
      <c r="BL11" s="27">
        <v>3.3619769372288899</v>
      </c>
      <c r="BM11" s="27">
        <v>119.279224135319</v>
      </c>
      <c r="BN11" s="27">
        <v>0.14008151338922001</v>
      </c>
      <c r="BO11" s="27">
        <v>859.56318086917099</v>
      </c>
      <c r="BP11" s="27">
        <v>363.86108917652598</v>
      </c>
      <c r="BQ11" s="27">
        <v>0</v>
      </c>
      <c r="BR11" s="27">
        <v>0</v>
      </c>
      <c r="BS11" s="27">
        <v>152.72537564333399</v>
      </c>
      <c r="BT11" s="27">
        <v>144.329916715937</v>
      </c>
      <c r="BU11" s="27">
        <v>1392.2390973009799</v>
      </c>
      <c r="BV11" s="27">
        <v>159.99980321330401</v>
      </c>
      <c r="BX11" s="36">
        <f t="shared" si="0"/>
        <v>8.0000394941771788E-3</v>
      </c>
      <c r="BY11" s="24">
        <f t="shared" si="1"/>
        <v>3.1107900487562046E-6</v>
      </c>
      <c r="BZ11" s="24">
        <f t="shared" si="2"/>
        <v>-6.3644451214359476E-6</v>
      </c>
      <c r="CA11" s="24">
        <f t="shared" si="3"/>
        <v>-4.4045957251123638E-6</v>
      </c>
      <c r="CB11" s="24">
        <f t="shared" si="4"/>
        <v>-3.1151001862720527E-6</v>
      </c>
      <c r="CC11" s="24">
        <f t="shared" si="5"/>
        <v>-3.0332189552798634E-6</v>
      </c>
      <c r="CD11" s="24">
        <f t="shared" si="6"/>
        <v>2.055512430078924E-6</v>
      </c>
      <c r="CE11" s="24">
        <f t="shared" si="7"/>
        <v>-1.5439127558150036E-6</v>
      </c>
      <c r="CF11" s="24">
        <f t="shared" si="8"/>
        <v>3.9276547201973186E-6</v>
      </c>
      <c r="CG11" s="24">
        <f t="shared" si="9"/>
        <v>5.3232897615772077E-5</v>
      </c>
      <c r="CH11" s="24">
        <f t="shared" si="10"/>
        <v>-5.9431069286877802E-6</v>
      </c>
      <c r="CI11" s="24" t="str">
        <f>IF(M11=0,"",(#REF!-M11)/M11)</f>
        <v/>
      </c>
      <c r="CJ11" s="24" t="str">
        <f>IF(N11=0,"",(#REF!-N11)/N11)</f>
        <v/>
      </c>
      <c r="CK11" s="24">
        <f t="shared" si="11"/>
        <v>2.8688494354476419E-6</v>
      </c>
    </row>
    <row r="12" spans="1:89" x14ac:dyDescent="0.25">
      <c r="A12" s="27" t="s">
        <v>10</v>
      </c>
      <c r="B12" s="27">
        <v>343.60142177</v>
      </c>
      <c r="C12" s="27">
        <v>0.88509877250000002</v>
      </c>
      <c r="D12" s="27">
        <v>3611.7914209999999</v>
      </c>
      <c r="E12" s="27">
        <v>123.60784001</v>
      </c>
      <c r="F12" s="27">
        <v>114.27431086</v>
      </c>
      <c r="G12" s="27">
        <v>100.63881175</v>
      </c>
      <c r="H12" s="27">
        <v>147.42881252000001</v>
      </c>
      <c r="I12" s="27">
        <v>3.3761217900000001E-2</v>
      </c>
      <c r="J12" s="27">
        <v>1.4447761999999999E-3</v>
      </c>
      <c r="K12" s="27">
        <v>0.23146331989999999</v>
      </c>
      <c r="L12" s="27"/>
      <c r="M12" s="27"/>
      <c r="N12" s="30"/>
      <c r="O12" s="30">
        <v>2.2740955E-3</v>
      </c>
      <c r="P12" s="27"/>
      <c r="Q12" s="29" t="s">
        <v>10</v>
      </c>
      <c r="R12" s="27">
        <v>0</v>
      </c>
      <c r="S12" s="27">
        <v>3.3760992240103198E-2</v>
      </c>
      <c r="T12" s="27">
        <v>3.3760992240103198E-2</v>
      </c>
      <c r="U12" s="27">
        <v>0</v>
      </c>
      <c r="V12" s="27">
        <v>1.4447902459804301E-3</v>
      </c>
      <c r="W12" s="27">
        <v>0</v>
      </c>
      <c r="X12" s="27">
        <v>343.601294201293</v>
      </c>
      <c r="Y12" s="27">
        <v>2.26532205129616</v>
      </c>
      <c r="Z12" s="27">
        <v>4.8803445794874198</v>
      </c>
      <c r="AA12" s="27">
        <v>3.31432869040228</v>
      </c>
      <c r="AB12" s="27">
        <v>0</v>
      </c>
      <c r="AC12" s="27">
        <v>0.231465291730794</v>
      </c>
      <c r="AD12" s="27">
        <v>0.231465291730794</v>
      </c>
      <c r="AE12" s="27">
        <v>28.894260149803898</v>
      </c>
      <c r="AF12" s="27">
        <v>1.80410082176733</v>
      </c>
      <c r="AG12" s="27">
        <v>1.4550469978507099</v>
      </c>
      <c r="AH12" s="27">
        <v>0</v>
      </c>
      <c r="AI12" s="27">
        <v>0</v>
      </c>
      <c r="AJ12" s="27">
        <v>2.2740674186016501E-3</v>
      </c>
      <c r="AK12" s="27">
        <v>0.885097127157082</v>
      </c>
      <c r="AL12" s="27">
        <v>0</v>
      </c>
      <c r="AM12" s="27">
        <v>3250.6093127642198</v>
      </c>
      <c r="AN12" s="27">
        <v>332.28484062236402</v>
      </c>
      <c r="AO12" s="27">
        <v>3611.7884135363802</v>
      </c>
      <c r="AP12" s="27">
        <v>0</v>
      </c>
      <c r="AQ12" s="27">
        <v>4.4611933943682702</v>
      </c>
      <c r="AR12" s="27">
        <v>0</v>
      </c>
      <c r="AS12" s="27">
        <v>81.481951632136997</v>
      </c>
      <c r="AT12" s="27">
        <v>2.1855239295182298</v>
      </c>
      <c r="AU12" s="27">
        <v>0</v>
      </c>
      <c r="AV12" s="27">
        <v>8.1045531727266198</v>
      </c>
      <c r="AW12" s="27">
        <v>8.9150574579605998E-2</v>
      </c>
      <c r="AX12" s="27">
        <v>0</v>
      </c>
      <c r="AY12" s="27">
        <v>0</v>
      </c>
      <c r="AZ12" s="27">
        <v>123.607794722245</v>
      </c>
      <c r="BA12" s="27">
        <v>114.274263976035</v>
      </c>
      <c r="BB12" s="27">
        <v>9.3335307462094406</v>
      </c>
      <c r="BC12" s="27">
        <v>0.38091515953195898</v>
      </c>
      <c r="BD12" s="27">
        <v>0</v>
      </c>
      <c r="BE12" s="27">
        <v>28.522619642079601</v>
      </c>
      <c r="BF12" s="27">
        <v>0</v>
      </c>
      <c r="BG12" s="27">
        <v>12.1568457150415</v>
      </c>
      <c r="BH12" s="27">
        <v>0</v>
      </c>
      <c r="BI12" s="27">
        <v>0</v>
      </c>
      <c r="BJ12" s="27">
        <v>48.627365201144201</v>
      </c>
      <c r="BK12" s="27">
        <v>5.5189453417717296</v>
      </c>
      <c r="BL12" s="27">
        <v>0.389018836290281</v>
      </c>
      <c r="BM12" s="27">
        <v>13.8020626112644</v>
      </c>
      <c r="BN12" s="27">
        <v>1.62091338591356E-2</v>
      </c>
      <c r="BO12" s="27">
        <v>100.63894033521299</v>
      </c>
      <c r="BP12" s="27">
        <v>38.5306028902368</v>
      </c>
      <c r="BQ12" s="27">
        <v>0</v>
      </c>
      <c r="BR12" s="27">
        <v>0</v>
      </c>
      <c r="BS12" s="27">
        <v>16.172639480499701</v>
      </c>
      <c r="BT12" s="27">
        <v>15.283540723358501</v>
      </c>
      <c r="BU12" s="27">
        <v>147.42869370635501</v>
      </c>
      <c r="BV12" s="27">
        <v>16.942998569305601</v>
      </c>
      <c r="BX12" s="36">
        <f t="shared" si="0"/>
        <v>7.9999869431755834E-3</v>
      </c>
      <c r="BY12" s="24">
        <f t="shared" si="1"/>
        <v>-3.7126943871024929E-7</v>
      </c>
      <c r="BZ12" s="24">
        <f t="shared" si="2"/>
        <v>-1.8589370691075891E-6</v>
      </c>
      <c r="CA12" s="24">
        <f t="shared" si="3"/>
        <v>-8.3267920795145744E-7</v>
      </c>
      <c r="CB12" s="24">
        <f t="shared" si="4"/>
        <v>-3.6638254496382396E-7</v>
      </c>
      <c r="CC12" s="24">
        <f t="shared" si="5"/>
        <v>-4.1027563102734124E-7</v>
      </c>
      <c r="CD12" s="24">
        <f t="shared" si="6"/>
        <v>1.2776900954524992E-6</v>
      </c>
      <c r="CE12" s="24">
        <f t="shared" si="7"/>
        <v>-8.0590518889534332E-7</v>
      </c>
      <c r="CF12" s="24">
        <f t="shared" si="8"/>
        <v>-6.6839975225952524E-6</v>
      </c>
      <c r="CG12" s="24">
        <f t="shared" si="9"/>
        <v>9.7219074000439743E-6</v>
      </c>
      <c r="CH12" s="24">
        <f t="shared" si="10"/>
        <v>8.5189774123101732E-6</v>
      </c>
      <c r="CI12" s="24" t="str">
        <f>IF(M12=0,"",(#REF!-M12)/M12)</f>
        <v/>
      </c>
      <c r="CJ12" s="24" t="str">
        <f>IF(N12=0,"",(#REF!-N12)/N12)</f>
        <v/>
      </c>
      <c r="CK12" s="24">
        <f t="shared" si="11"/>
        <v>-1.2348381301433103E-5</v>
      </c>
    </row>
    <row r="13" spans="1:89" x14ac:dyDescent="0.25">
      <c r="A13" s="27" t="s">
        <v>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30"/>
      <c r="P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X13" s="36" t="e">
        <f t="shared" si="0"/>
        <v>#DIV/0!</v>
      </c>
      <c r="BY13" s="24" t="str">
        <f t="shared" si="1"/>
        <v/>
      </c>
      <c r="BZ13" s="24" t="str">
        <f t="shared" si="2"/>
        <v/>
      </c>
      <c r="CA13" s="24" t="str">
        <f t="shared" si="3"/>
        <v/>
      </c>
      <c r="CB13" s="24" t="str">
        <f t="shared" si="4"/>
        <v/>
      </c>
      <c r="CC13" s="24" t="str">
        <f t="shared" si="5"/>
        <v/>
      </c>
      <c r="CD13" s="24" t="str">
        <f t="shared" si="6"/>
        <v/>
      </c>
      <c r="CE13" s="24" t="str">
        <f t="shared" si="7"/>
        <v/>
      </c>
      <c r="CF13" s="24" t="str">
        <f t="shared" si="8"/>
        <v/>
      </c>
      <c r="CG13" s="24" t="str">
        <f t="shared" si="9"/>
        <v/>
      </c>
      <c r="CH13" s="24" t="str">
        <f t="shared" si="10"/>
        <v/>
      </c>
      <c r="CI13" s="24" t="str">
        <f>IF(M13=0,"",(#REF!-M13)/M13)</f>
        <v/>
      </c>
      <c r="CJ13" s="24" t="str">
        <f>IF(N13=0,"",(#REF!-N13)/N13)</f>
        <v/>
      </c>
      <c r="CK13" s="24" t="str">
        <f t="shared" si="11"/>
        <v/>
      </c>
    </row>
    <row r="14" spans="1:89" x14ac:dyDescent="0.25">
      <c r="A14" s="27" t="s">
        <v>13</v>
      </c>
      <c r="B14" s="27">
        <v>10.364798</v>
      </c>
      <c r="C14" s="27">
        <v>3.8922770000000002E-2</v>
      </c>
      <c r="D14" s="27">
        <v>87.458789999999993</v>
      </c>
      <c r="E14" s="27">
        <v>3.6039639999999999</v>
      </c>
      <c r="F14" s="27">
        <v>3.3156414999999999</v>
      </c>
      <c r="G14" s="27">
        <v>2.8303757999999997</v>
      </c>
      <c r="H14" s="27">
        <v>2.4351096000000001</v>
      </c>
      <c r="I14" s="27">
        <v>5.5764059999999997E-4</v>
      </c>
      <c r="J14" s="27">
        <v>2.3864100000000001E-5</v>
      </c>
      <c r="K14" s="27">
        <v>3.8231250000000001E-3</v>
      </c>
      <c r="L14" s="27"/>
      <c r="M14" s="27"/>
      <c r="N14" s="30"/>
      <c r="O14" s="30">
        <v>6.5981400000000005E-5</v>
      </c>
      <c r="P14" s="27"/>
      <c r="Q14" s="29" t="s">
        <v>13</v>
      </c>
      <c r="R14" s="27">
        <v>0</v>
      </c>
      <c r="S14" s="27">
        <v>5.5764035559582696E-4</v>
      </c>
      <c r="T14" s="27">
        <v>5.5764035559582696E-4</v>
      </c>
      <c r="U14" s="27">
        <v>0</v>
      </c>
      <c r="V14" s="27">
        <v>2.3864737697514702E-5</v>
      </c>
      <c r="W14" s="27">
        <v>0</v>
      </c>
      <c r="X14" s="27">
        <v>10.3647611898345</v>
      </c>
      <c r="Y14" s="27">
        <v>3.7416056928520597E-2</v>
      </c>
      <c r="Z14" s="27">
        <v>8.0608837712925194E-2</v>
      </c>
      <c r="AA14" s="27">
        <v>5.4742934210552201E-2</v>
      </c>
      <c r="AB14" s="27">
        <v>0</v>
      </c>
      <c r="AC14" s="27">
        <v>3.8231911829230002E-3</v>
      </c>
      <c r="AD14" s="27">
        <v>3.8231911829230002E-3</v>
      </c>
      <c r="AE14" s="27">
        <v>0.69966695436983595</v>
      </c>
      <c r="AF14" s="27">
        <v>2.9798143615690199E-2</v>
      </c>
      <c r="AG14" s="27">
        <v>2.4032903906479899E-2</v>
      </c>
      <c r="AH14" s="27">
        <v>0</v>
      </c>
      <c r="AI14" s="27">
        <v>0</v>
      </c>
      <c r="AJ14" s="27">
        <v>6.5985685996626894E-5</v>
      </c>
      <c r="AK14" s="27">
        <v>3.8923013056873602E-2</v>
      </c>
      <c r="AL14" s="27">
        <v>0</v>
      </c>
      <c r="AM14" s="27">
        <v>78.712767517099095</v>
      </c>
      <c r="AN14" s="27">
        <v>8.0462043794815692</v>
      </c>
      <c r="AO14" s="27">
        <v>87.458638850950507</v>
      </c>
      <c r="AP14" s="27">
        <v>0</v>
      </c>
      <c r="AQ14" s="27">
        <v>7.3684920650143093E-2</v>
      </c>
      <c r="AR14" s="27">
        <v>0</v>
      </c>
      <c r="AS14" s="27">
        <v>1.34583642527158</v>
      </c>
      <c r="AT14" s="27">
        <v>6.3412575163830906E-2</v>
      </c>
      <c r="AU14" s="27">
        <v>0</v>
      </c>
      <c r="AV14" s="27">
        <v>0.23515152918092699</v>
      </c>
      <c r="AW14" s="27">
        <v>2.58664814784196E-3</v>
      </c>
      <c r="AX14" s="27">
        <v>0</v>
      </c>
      <c r="AY14" s="27">
        <v>0</v>
      </c>
      <c r="AZ14" s="27">
        <v>3.6039630061122998</v>
      </c>
      <c r="BA14" s="27">
        <v>3.3156404368458299</v>
      </c>
      <c r="BB14" s="27">
        <v>0.28832256926646599</v>
      </c>
      <c r="BC14" s="27">
        <v>1.1052144380694E-2</v>
      </c>
      <c r="BD14" s="27">
        <v>0</v>
      </c>
      <c r="BE14" s="27">
        <v>0.82757887310746703</v>
      </c>
      <c r="BF14" s="27">
        <v>0</v>
      </c>
      <c r="BG14" s="27">
        <v>0.35272821971262702</v>
      </c>
      <c r="BH14" s="27">
        <v>0</v>
      </c>
      <c r="BI14" s="27">
        <v>0</v>
      </c>
      <c r="BJ14" s="27">
        <v>1.4109103876276501</v>
      </c>
      <c r="BK14" s="27">
        <v>9.1156391920941895E-2</v>
      </c>
      <c r="BL14" s="27">
        <v>1.12872922281563E-2</v>
      </c>
      <c r="BM14" s="27">
        <v>0.400462463554839</v>
      </c>
      <c r="BN14" s="27">
        <v>4.7030374179467298E-4</v>
      </c>
      <c r="BO14" s="27">
        <v>2.8303769572909698</v>
      </c>
      <c r="BP14" s="27">
        <v>0.63640838961080604</v>
      </c>
      <c r="BQ14" s="27">
        <v>0</v>
      </c>
      <c r="BR14" s="27">
        <v>0</v>
      </c>
      <c r="BS14" s="27">
        <v>0.26712395535684602</v>
      </c>
      <c r="BT14" s="27">
        <v>0.25243921229517602</v>
      </c>
      <c r="BU14" s="27">
        <v>2.4351073926486899</v>
      </c>
      <c r="BV14" s="27">
        <v>0.27984624020183102</v>
      </c>
      <c r="BX14" s="36">
        <f t="shared" si="0"/>
        <v>7.9999753433417625E-3</v>
      </c>
      <c r="BY14" s="24">
        <f t="shared" si="1"/>
        <v>-3.551459999568872E-6</v>
      </c>
      <c r="BZ14" s="24">
        <f t="shared" si="2"/>
        <v>6.2445934243643218E-6</v>
      </c>
      <c r="CA14" s="24">
        <f t="shared" si="3"/>
        <v>-1.7282316561470954E-6</v>
      </c>
      <c r="CB14" s="24">
        <f t="shared" si="4"/>
        <v>-2.7577625640553171E-7</v>
      </c>
      <c r="CC14" s="24">
        <f t="shared" si="5"/>
        <v>-3.2064810686964874E-7</v>
      </c>
      <c r="CD14" s="24">
        <f t="shared" si="6"/>
        <v>4.0888244245384598E-7</v>
      </c>
      <c r="CE14" s="24">
        <f t="shared" si="7"/>
        <v>-9.0646897789711878E-7</v>
      </c>
      <c r="CF14" s="24">
        <f t="shared" si="8"/>
        <v>-4.382826017449832E-7</v>
      </c>
      <c r="CG14" s="24">
        <f t="shared" si="9"/>
        <v>2.6722043349664556E-5</v>
      </c>
      <c r="CH14" s="24">
        <f t="shared" si="10"/>
        <v>1.7311210855008093E-5</v>
      </c>
      <c r="CI14" s="24" t="str">
        <f>IF(M14=0,"",(#REF!-M14)/M14)</f>
        <v/>
      </c>
      <c r="CJ14" s="24" t="str">
        <f>IF(N14=0,"",(#REF!-N14)/N14)</f>
        <v/>
      </c>
      <c r="CK14" s="24">
        <f t="shared" si="11"/>
        <v>6.49576490782068E-5</v>
      </c>
    </row>
    <row r="15" spans="1:89" x14ac:dyDescent="0.25">
      <c r="A15" s="27" t="s">
        <v>14</v>
      </c>
      <c r="B15" s="27">
        <v>2.1105209999999999</v>
      </c>
      <c r="C15" s="27">
        <v>1.4345076E-2</v>
      </c>
      <c r="D15" s="27">
        <v>17.836580000000001</v>
      </c>
      <c r="E15" s="27">
        <v>1.3282476999999999</v>
      </c>
      <c r="F15" s="27">
        <v>1.2219878</v>
      </c>
      <c r="G15" s="27">
        <v>0.57723579999999997</v>
      </c>
      <c r="H15" s="27">
        <v>0.8974645</v>
      </c>
      <c r="I15" s="27">
        <v>2.055193E-4</v>
      </c>
      <c r="J15" s="27">
        <v>8.7951449999999996E-6</v>
      </c>
      <c r="K15" s="27">
        <v>1.4090196000000001E-3</v>
      </c>
      <c r="L15" s="27"/>
      <c r="M15" s="27"/>
      <c r="N15" s="30"/>
      <c r="O15" s="30">
        <v>2.4317499999999999E-5</v>
      </c>
      <c r="P15" s="27"/>
      <c r="Q15" s="29" t="s">
        <v>14</v>
      </c>
      <c r="R15" s="27">
        <v>0</v>
      </c>
      <c r="S15" s="27">
        <v>2.0551421564509901E-4</v>
      </c>
      <c r="T15" s="27">
        <v>2.0551421564509901E-4</v>
      </c>
      <c r="U15" s="27">
        <v>0</v>
      </c>
      <c r="V15" s="27">
        <v>8.7952215531142993E-6</v>
      </c>
      <c r="W15" s="27">
        <v>0</v>
      </c>
      <c r="X15" s="27">
        <v>2.1105069947144099</v>
      </c>
      <c r="Y15" s="27">
        <v>1.3789687575522E-2</v>
      </c>
      <c r="Z15" s="27">
        <v>2.97083649061658E-2</v>
      </c>
      <c r="AA15" s="27">
        <v>2.01753693771391E-2</v>
      </c>
      <c r="AB15" s="27">
        <v>0</v>
      </c>
      <c r="AC15" s="27">
        <v>1.4090357122747801E-3</v>
      </c>
      <c r="AD15" s="27">
        <v>1.4090357122747801E-3</v>
      </c>
      <c r="AE15" s="27">
        <v>0.14269297001162901</v>
      </c>
      <c r="AF15" s="27">
        <v>1.09826416184129E-2</v>
      </c>
      <c r="AG15" s="27">
        <v>8.8572178027965607E-3</v>
      </c>
      <c r="AH15" s="27">
        <v>0</v>
      </c>
      <c r="AI15" s="27">
        <v>0</v>
      </c>
      <c r="AJ15" s="27">
        <v>2.43178016734735E-5</v>
      </c>
      <c r="AK15" s="27">
        <v>1.4345165870246901E-2</v>
      </c>
      <c r="AL15" s="27">
        <v>0</v>
      </c>
      <c r="AM15" s="27">
        <v>16.052930857542801</v>
      </c>
      <c r="AN15" s="27">
        <v>1.6409662598036701</v>
      </c>
      <c r="AO15" s="27">
        <v>17.8365900873581</v>
      </c>
      <c r="AP15" s="27">
        <v>0</v>
      </c>
      <c r="AQ15" s="27">
        <v>2.7156976377475401E-2</v>
      </c>
      <c r="AR15" s="27">
        <v>0</v>
      </c>
      <c r="AS15" s="27">
        <v>0.496013336668925</v>
      </c>
      <c r="AT15" s="27">
        <v>2.3370832189685602E-2</v>
      </c>
      <c r="AU15" s="27">
        <v>0</v>
      </c>
      <c r="AV15" s="27">
        <v>8.6665438692218405E-2</v>
      </c>
      <c r="AW15" s="27">
        <v>9.5331690889950802E-4</v>
      </c>
      <c r="AX15" s="27">
        <v>0</v>
      </c>
      <c r="AY15" s="27">
        <v>0</v>
      </c>
      <c r="AZ15" s="27">
        <v>1.3282459206997399</v>
      </c>
      <c r="BA15" s="27">
        <v>1.22198630110726</v>
      </c>
      <c r="BB15" s="27">
        <v>0.106259619592475</v>
      </c>
      <c r="BC15" s="27">
        <v>4.0733083108737403E-3</v>
      </c>
      <c r="BD15" s="27">
        <v>0</v>
      </c>
      <c r="BE15" s="27">
        <v>0.30500591610310801</v>
      </c>
      <c r="BF15" s="27">
        <v>0</v>
      </c>
      <c r="BG15" s="27">
        <v>0.12999959545186399</v>
      </c>
      <c r="BH15" s="27">
        <v>0</v>
      </c>
      <c r="BI15" s="27">
        <v>0</v>
      </c>
      <c r="BJ15" s="27">
        <v>0.51999262553944303</v>
      </c>
      <c r="BK15" s="27">
        <v>3.3595714278344499E-2</v>
      </c>
      <c r="BL15" s="27">
        <v>4.1599485220765401E-3</v>
      </c>
      <c r="BM15" s="27">
        <v>0.147591992812932</v>
      </c>
      <c r="BN15" s="27">
        <v>1.73326576166933E-4</v>
      </c>
      <c r="BO15" s="27">
        <v>0.57723787584671404</v>
      </c>
      <c r="BP15" s="27">
        <v>0.234550299578629</v>
      </c>
      <c r="BQ15" s="27">
        <v>0</v>
      </c>
      <c r="BR15" s="27">
        <v>0</v>
      </c>
      <c r="BS15" s="27">
        <v>9.8449100316473401E-2</v>
      </c>
      <c r="BT15" s="27">
        <v>9.3036707822549997E-2</v>
      </c>
      <c r="BU15" s="27">
        <v>0.89746040774483504</v>
      </c>
      <c r="BV15" s="27">
        <v>0.103138194229402</v>
      </c>
      <c r="BX15" s="36">
        <f t="shared" si="0"/>
        <v>8.0000139776023882E-3</v>
      </c>
      <c r="BY15" s="24">
        <f t="shared" si="1"/>
        <v>-6.635937567038755E-6</v>
      </c>
      <c r="BZ15" s="24">
        <f t="shared" si="2"/>
        <v>6.2648846824217047E-6</v>
      </c>
      <c r="CA15" s="24">
        <f t="shared" si="3"/>
        <v>5.6554328795331698E-7</v>
      </c>
      <c r="CB15" s="24">
        <f t="shared" si="4"/>
        <v>-1.3395846723608868E-6</v>
      </c>
      <c r="CC15" s="24">
        <f t="shared" si="5"/>
        <v>-1.2266020494854411E-6</v>
      </c>
      <c r="CD15" s="24">
        <f t="shared" si="6"/>
        <v>3.5961849803460067E-6</v>
      </c>
      <c r="CE15" s="24">
        <f t="shared" si="7"/>
        <v>-4.559796142305145E-6</v>
      </c>
      <c r="CF15" s="24">
        <f t="shared" si="8"/>
        <v>-2.4739062954143199E-5</v>
      </c>
      <c r="CG15" s="24">
        <f t="shared" si="9"/>
        <v>8.7040195812188773E-6</v>
      </c>
      <c r="CH15" s="24">
        <f t="shared" si="10"/>
        <v>1.1435096275454925E-5</v>
      </c>
      <c r="CI15" s="24" t="str">
        <f>IF(M15=0,"",(#REF!-M15)/M15)</f>
        <v/>
      </c>
      <c r="CJ15" s="24" t="str">
        <f>IF(N15=0,"",(#REF!-N15)/N15)</f>
        <v/>
      </c>
      <c r="CK15" s="24">
        <f t="shared" si="11"/>
        <v>1.2405612151783813E-5</v>
      </c>
    </row>
    <row r="16" spans="1:89" x14ac:dyDescent="0.25">
      <c r="A16" s="27" t="s">
        <v>15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30"/>
      <c r="P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X16" s="36" t="e">
        <f t="shared" si="0"/>
        <v>#DIV/0!</v>
      </c>
      <c r="BY16" s="24" t="str">
        <f t="shared" si="1"/>
        <v/>
      </c>
      <c r="BZ16" s="24" t="str">
        <f t="shared" si="2"/>
        <v/>
      </c>
      <c r="CA16" s="24" t="str">
        <f t="shared" si="3"/>
        <v/>
      </c>
      <c r="CB16" s="24" t="str">
        <f t="shared" si="4"/>
        <v/>
      </c>
      <c r="CC16" s="24" t="str">
        <f t="shared" si="5"/>
        <v/>
      </c>
      <c r="CD16" s="24" t="str">
        <f t="shared" si="6"/>
        <v/>
      </c>
      <c r="CE16" s="24" t="str">
        <f t="shared" si="7"/>
        <v/>
      </c>
      <c r="CF16" s="24" t="str">
        <f t="shared" si="8"/>
        <v/>
      </c>
      <c r="CG16" s="24" t="str">
        <f t="shared" si="9"/>
        <v/>
      </c>
      <c r="CH16" s="24" t="str">
        <f t="shared" si="10"/>
        <v/>
      </c>
      <c r="CI16" s="24" t="str">
        <f>IF(M16=0,"",(#REF!-M16)/M16)</f>
        <v/>
      </c>
      <c r="CJ16" s="24" t="str">
        <f>IF(N16=0,"",(#REF!-N16)/N16)</f>
        <v/>
      </c>
      <c r="CK16" s="24" t="str">
        <f t="shared" si="11"/>
        <v/>
      </c>
    </row>
    <row r="17" spans="1:89" x14ac:dyDescent="0.25">
      <c r="A17" s="27" t="s">
        <v>16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30"/>
      <c r="P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X17" s="36" t="e">
        <f t="shared" si="0"/>
        <v>#DIV/0!</v>
      </c>
      <c r="BY17" s="24" t="str">
        <f t="shared" si="1"/>
        <v/>
      </c>
      <c r="BZ17" s="24" t="str">
        <f t="shared" si="2"/>
        <v/>
      </c>
      <c r="CA17" s="24" t="str">
        <f t="shared" si="3"/>
        <v/>
      </c>
      <c r="CB17" s="24" t="str">
        <f t="shared" si="4"/>
        <v/>
      </c>
      <c r="CC17" s="24" t="str">
        <f t="shared" si="5"/>
        <v/>
      </c>
      <c r="CD17" s="24" t="str">
        <f t="shared" si="6"/>
        <v/>
      </c>
      <c r="CE17" s="24" t="str">
        <f t="shared" si="7"/>
        <v/>
      </c>
      <c r="CF17" s="24" t="str">
        <f t="shared" si="8"/>
        <v/>
      </c>
      <c r="CG17" s="24" t="str">
        <f t="shared" si="9"/>
        <v/>
      </c>
      <c r="CH17" s="24" t="str">
        <f t="shared" si="10"/>
        <v/>
      </c>
      <c r="CI17" s="24" t="str">
        <f>IF(M17=0,"",(#REF!-M17)/M17)</f>
        <v/>
      </c>
      <c r="CJ17" s="24" t="str">
        <f>IF(N17=0,"",(#REF!-N17)/N17)</f>
        <v/>
      </c>
      <c r="CK17" s="24" t="str">
        <f t="shared" si="11"/>
        <v/>
      </c>
    </row>
    <row r="18" spans="1:89" x14ac:dyDescent="0.25">
      <c r="A18" s="27" t="s">
        <v>17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0"/>
      <c r="O18" s="30"/>
      <c r="P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X18" s="36" t="e">
        <f t="shared" si="0"/>
        <v>#DIV/0!</v>
      </c>
      <c r="BY18" s="24" t="str">
        <f t="shared" si="1"/>
        <v/>
      </c>
      <c r="BZ18" s="24" t="str">
        <f t="shared" si="2"/>
        <v/>
      </c>
      <c r="CA18" s="24" t="str">
        <f t="shared" si="3"/>
        <v/>
      </c>
      <c r="CB18" s="24" t="str">
        <f t="shared" si="4"/>
        <v/>
      </c>
      <c r="CC18" s="24" t="str">
        <f t="shared" si="5"/>
        <v/>
      </c>
      <c r="CD18" s="24" t="str">
        <f t="shared" si="6"/>
        <v/>
      </c>
      <c r="CE18" s="24" t="str">
        <f t="shared" si="7"/>
        <v/>
      </c>
      <c r="CF18" s="24" t="str">
        <f t="shared" si="8"/>
        <v/>
      </c>
      <c r="CG18" s="24" t="str">
        <f t="shared" si="9"/>
        <v/>
      </c>
      <c r="CH18" s="24" t="str">
        <f t="shared" si="10"/>
        <v/>
      </c>
      <c r="CI18" s="24" t="str">
        <f>IF(M18=0,"",(#REF!-M18)/M18)</f>
        <v/>
      </c>
      <c r="CJ18" s="24" t="str">
        <f>IF(N18=0,"",(#REF!-N18)/N18)</f>
        <v/>
      </c>
      <c r="CK18" s="24" t="str">
        <f t="shared" si="11"/>
        <v/>
      </c>
    </row>
    <row r="19" spans="1:89" x14ac:dyDescent="0.25">
      <c r="A19" s="27" t="s">
        <v>18</v>
      </c>
      <c r="B19" s="27">
        <v>1374.3913897</v>
      </c>
      <c r="C19" s="27">
        <v>2.8687245153999998</v>
      </c>
      <c r="D19" s="27">
        <v>13695.168688</v>
      </c>
      <c r="E19" s="27">
        <v>452.19104293999999</v>
      </c>
      <c r="F19" s="27">
        <v>419.71704204000002</v>
      </c>
      <c r="G19" s="27">
        <v>362.56560311999999</v>
      </c>
      <c r="H19" s="27">
        <v>615.42543129000001</v>
      </c>
      <c r="I19" s="27">
        <v>0.14093252980000001</v>
      </c>
      <c r="J19" s="27">
        <v>6.0311783000000004E-3</v>
      </c>
      <c r="K19" s="27">
        <v>0.96621798729999997</v>
      </c>
      <c r="L19" s="27"/>
      <c r="M19" s="27"/>
      <c r="N19" s="30"/>
      <c r="O19" s="30">
        <v>8.3525075999999997E-3</v>
      </c>
      <c r="P19" s="27"/>
      <c r="Q19" s="29" t="s">
        <v>18</v>
      </c>
      <c r="R19" s="27">
        <v>0</v>
      </c>
      <c r="S19" s="27">
        <v>0.14093318955867001</v>
      </c>
      <c r="T19" s="27">
        <v>0.14093318955867001</v>
      </c>
      <c r="U19" s="27">
        <v>0</v>
      </c>
      <c r="V19" s="27">
        <v>6.0311441779835303E-3</v>
      </c>
      <c r="W19" s="27">
        <v>0</v>
      </c>
      <c r="X19" s="27">
        <v>1374.39052221101</v>
      </c>
      <c r="Y19" s="27">
        <v>9.4563007051068801</v>
      </c>
      <c r="Z19" s="27">
        <v>20.372505127365098</v>
      </c>
      <c r="AA19" s="27">
        <v>13.8353782227361</v>
      </c>
      <c r="AB19" s="27">
        <v>0</v>
      </c>
      <c r="AC19" s="27">
        <v>0.96621559095375298</v>
      </c>
      <c r="AD19" s="27">
        <v>0.96621559095375298</v>
      </c>
      <c r="AE19" s="27">
        <v>109.56103406163</v>
      </c>
      <c r="AF19" s="27">
        <v>7.5310272633658002</v>
      </c>
      <c r="AG19" s="27">
        <v>6.07393066988827</v>
      </c>
      <c r="AH19" s="27">
        <v>0</v>
      </c>
      <c r="AI19" s="27">
        <v>0</v>
      </c>
      <c r="AJ19" s="27">
        <v>8.3524228582272098E-3</v>
      </c>
      <c r="AK19" s="27">
        <v>2.8687130987836</v>
      </c>
      <c r="AL19" s="27">
        <v>0</v>
      </c>
      <c r="AM19" s="27">
        <v>12325.6362768784</v>
      </c>
      <c r="AN19" s="27">
        <v>1259.95383247738</v>
      </c>
      <c r="AO19" s="27">
        <v>13695.151143417401</v>
      </c>
      <c r="AP19" s="27">
        <v>0</v>
      </c>
      <c r="AQ19" s="27">
        <v>18.622755320017401</v>
      </c>
      <c r="AR19" s="27">
        <v>0</v>
      </c>
      <c r="AS19" s="27">
        <v>340.13943737998301</v>
      </c>
      <c r="AT19" s="27">
        <v>8.0272119092577601</v>
      </c>
      <c r="AU19" s="27">
        <v>0</v>
      </c>
      <c r="AV19" s="27">
        <v>29.7671239504621</v>
      </c>
      <c r="AW19" s="27">
        <v>0.32743866984132203</v>
      </c>
      <c r="AX19" s="27">
        <v>0</v>
      </c>
      <c r="AY19" s="27">
        <v>0</v>
      </c>
      <c r="AZ19" s="27">
        <v>452.190693398458</v>
      </c>
      <c r="BA19" s="27">
        <v>419.71671733073202</v>
      </c>
      <c r="BB19" s="27">
        <v>32.473976067725999</v>
      </c>
      <c r="BC19" s="27">
        <v>1.3990552689914399</v>
      </c>
      <c r="BD19" s="27">
        <v>0</v>
      </c>
      <c r="BE19" s="27">
        <v>104.76050848614101</v>
      </c>
      <c r="BF19" s="27">
        <v>0</v>
      </c>
      <c r="BG19" s="27">
        <v>44.650715633525699</v>
      </c>
      <c r="BH19" s="27">
        <v>0</v>
      </c>
      <c r="BI19" s="27">
        <v>0</v>
      </c>
      <c r="BJ19" s="27">
        <v>178.60287228294101</v>
      </c>
      <c r="BK19" s="27">
        <v>23.038179249006099</v>
      </c>
      <c r="BL19" s="27">
        <v>1.42882326614747</v>
      </c>
      <c r="BM19" s="27">
        <v>50.693433583006801</v>
      </c>
      <c r="BN19" s="27">
        <v>5.9534280416894E-2</v>
      </c>
      <c r="BO19" s="27">
        <v>362.564052243368</v>
      </c>
      <c r="BP19" s="27">
        <v>160.841746898286</v>
      </c>
      <c r="BQ19" s="27">
        <v>0</v>
      </c>
      <c r="BR19" s="27">
        <v>0</v>
      </c>
      <c r="BS19" s="27">
        <v>67.511177398279301</v>
      </c>
      <c r="BT19" s="27">
        <v>63.799651153478003</v>
      </c>
      <c r="BU19" s="27">
        <v>615.42444242353997</v>
      </c>
      <c r="BV19" s="27">
        <v>70.726501985334806</v>
      </c>
      <c r="BX19" s="36">
        <f t="shared" si="0"/>
        <v>7.9999872154963916E-3</v>
      </c>
      <c r="BY19" s="24">
        <f t="shared" si="1"/>
        <v>-6.3118046033031494E-7</v>
      </c>
      <c r="BZ19" s="24">
        <f t="shared" si="2"/>
        <v>-3.9796837718363238E-6</v>
      </c>
      <c r="CA19" s="24">
        <f t="shared" si="3"/>
        <v>-1.2810782399710731E-6</v>
      </c>
      <c r="CB19" s="24">
        <f t="shared" si="4"/>
        <v>-7.7299528031514568E-7</v>
      </c>
      <c r="CC19" s="24">
        <f t="shared" si="5"/>
        <v>-7.7363851232167287E-7</v>
      </c>
      <c r="CD19" s="24">
        <f t="shared" si="6"/>
        <v>-4.2775062461787876E-6</v>
      </c>
      <c r="CE19" s="24">
        <f t="shared" si="7"/>
        <v>-1.6068014250908655E-6</v>
      </c>
      <c r="CF19" s="24">
        <f t="shared" si="8"/>
        <v>4.6813796001403892E-6</v>
      </c>
      <c r="CG19" s="24">
        <f t="shared" si="9"/>
        <v>-5.6576036676221378E-6</v>
      </c>
      <c r="CH19" s="24">
        <f t="shared" si="10"/>
        <v>-2.480130031202891E-6</v>
      </c>
      <c r="CI19" s="24" t="str">
        <f>IF(M19=0,"",(#REF!-M19)/M19)</f>
        <v/>
      </c>
      <c r="CJ19" s="24" t="str">
        <f>IF(N19=0,"",(#REF!-N19)/N19)</f>
        <v/>
      </c>
      <c r="CK19" s="24">
        <f t="shared" si="11"/>
        <v>-1.014566844451775E-5</v>
      </c>
    </row>
    <row r="20" spans="1:89" x14ac:dyDescent="0.25">
      <c r="A20" s="27" t="s">
        <v>19</v>
      </c>
      <c r="B20" s="27">
        <v>45.041840153000003</v>
      </c>
      <c r="C20" s="27">
        <v>0.1176901353</v>
      </c>
      <c r="D20" s="27">
        <v>477.14890499000001</v>
      </c>
      <c r="E20" s="27">
        <v>16.233872632000001</v>
      </c>
      <c r="F20" s="27">
        <v>15.012797292</v>
      </c>
      <c r="G20" s="27">
        <v>13.240164687</v>
      </c>
      <c r="H20" s="27">
        <v>19.188855737000001</v>
      </c>
      <c r="I20" s="27">
        <v>4.3942688000000001E-3</v>
      </c>
      <c r="J20" s="27">
        <v>1.880622E-4</v>
      </c>
      <c r="K20" s="27">
        <v>3.0126509199999998E-2</v>
      </c>
      <c r="L20" s="27"/>
      <c r="M20" s="27"/>
      <c r="N20" s="30"/>
      <c r="O20" s="30">
        <v>2.9879059999999999E-4</v>
      </c>
      <c r="P20" s="27"/>
      <c r="Q20" s="29" t="s">
        <v>19</v>
      </c>
      <c r="R20" s="27">
        <v>0</v>
      </c>
      <c r="S20" s="27">
        <v>4.3942523979417503E-3</v>
      </c>
      <c r="T20" s="27">
        <v>4.3942523979417503E-3</v>
      </c>
      <c r="U20" s="27">
        <v>0</v>
      </c>
      <c r="V20" s="27">
        <v>1.8806221886351701E-4</v>
      </c>
      <c r="W20" s="27">
        <v>0</v>
      </c>
      <c r="X20" s="27">
        <v>45.041931777972501</v>
      </c>
      <c r="Y20" s="27">
        <v>0.29484691767092702</v>
      </c>
      <c r="Z20" s="27">
        <v>0.635207435242646</v>
      </c>
      <c r="AA20" s="27">
        <v>0.43138191204120302</v>
      </c>
      <c r="AB20" s="27">
        <v>0</v>
      </c>
      <c r="AC20" s="27">
        <v>3.0126823096942701E-2</v>
      </c>
      <c r="AD20" s="27">
        <v>3.0126823096942701E-2</v>
      </c>
      <c r="AE20" s="27">
        <v>3.81717393850206</v>
      </c>
      <c r="AF20" s="27">
        <v>0.23481588902043099</v>
      </c>
      <c r="AG20" s="27">
        <v>0.18938307793581199</v>
      </c>
      <c r="AH20" s="27">
        <v>0</v>
      </c>
      <c r="AI20" s="27">
        <v>0</v>
      </c>
      <c r="AJ20" s="27">
        <v>2.9878779577291199E-4</v>
      </c>
      <c r="AK20" s="27">
        <v>0.11768997955212999</v>
      </c>
      <c r="AL20" s="27">
        <v>0</v>
      </c>
      <c r="AM20" s="27">
        <v>429.434007661061</v>
      </c>
      <c r="AN20" s="27">
        <v>43.8979032126853</v>
      </c>
      <c r="AO20" s="27">
        <v>477.14908481224899</v>
      </c>
      <c r="AP20" s="27">
        <v>0</v>
      </c>
      <c r="AQ20" s="27">
        <v>0.58065071930201495</v>
      </c>
      <c r="AR20" s="27">
        <v>0</v>
      </c>
      <c r="AS20" s="27">
        <v>10.6054021344598</v>
      </c>
      <c r="AT20" s="27">
        <v>0.28712364291737502</v>
      </c>
      <c r="AU20" s="27">
        <v>0</v>
      </c>
      <c r="AV20" s="27">
        <v>1.06474313838963</v>
      </c>
      <c r="AW20" s="27">
        <v>1.1712032937052501E-2</v>
      </c>
      <c r="AX20" s="27">
        <v>0</v>
      </c>
      <c r="AY20" s="27">
        <v>0</v>
      </c>
      <c r="AZ20" s="27">
        <v>16.2338399386012</v>
      </c>
      <c r="BA20" s="27">
        <v>15.012769352116701</v>
      </c>
      <c r="BB20" s="27">
        <v>1.2210705864845599</v>
      </c>
      <c r="BC20" s="27">
        <v>5.0042498939025598E-2</v>
      </c>
      <c r="BD20" s="27">
        <v>0</v>
      </c>
      <c r="BE20" s="27">
        <v>3.7471636876712</v>
      </c>
      <c r="BF20" s="27">
        <v>0</v>
      </c>
      <c r="BG20" s="27">
        <v>1.59710705093228</v>
      </c>
      <c r="BH20" s="27">
        <v>0</v>
      </c>
      <c r="BI20" s="27">
        <v>0</v>
      </c>
      <c r="BJ20" s="27">
        <v>6.3883969862817196</v>
      </c>
      <c r="BK20" s="27">
        <v>0.71833007877334898</v>
      </c>
      <c r="BL20" s="27">
        <v>5.1107266434079E-2</v>
      </c>
      <c r="BM20" s="27">
        <v>1.8132435721489999</v>
      </c>
      <c r="BN20" s="27">
        <v>2.1294754653130199E-3</v>
      </c>
      <c r="BO20" s="27">
        <v>13.240176660769199</v>
      </c>
      <c r="BP20" s="27">
        <v>5.0150010667429701</v>
      </c>
      <c r="BQ20" s="27">
        <v>0</v>
      </c>
      <c r="BR20" s="27">
        <v>0</v>
      </c>
      <c r="BS20" s="27">
        <v>2.10496923805001</v>
      </c>
      <c r="BT20" s="27">
        <v>1.98925890572926</v>
      </c>
      <c r="BU20" s="27">
        <v>19.1887995282109</v>
      </c>
      <c r="BV20" s="27">
        <v>2.2052289506793001</v>
      </c>
      <c r="BX20" s="36">
        <f t="shared" si="0"/>
        <v>7.999960725072041E-3</v>
      </c>
      <c r="BY20" s="24">
        <f t="shared" si="1"/>
        <v>2.0342191213059544E-6</v>
      </c>
      <c r="BZ20" s="24">
        <f t="shared" si="2"/>
        <v>-1.3233723421823579E-6</v>
      </c>
      <c r="CA20" s="24">
        <f t="shared" si="3"/>
        <v>3.7686820005344624E-7</v>
      </c>
      <c r="CB20" s="24">
        <f t="shared" si="4"/>
        <v>-2.0139001667529969E-6</v>
      </c>
      <c r="CC20" s="24">
        <f t="shared" si="5"/>
        <v>-1.8610711086000613E-6</v>
      </c>
      <c r="CD20" s="24">
        <f t="shared" si="6"/>
        <v>9.0435198370416609E-7</v>
      </c>
      <c r="CE20" s="24">
        <f t="shared" si="7"/>
        <v>-2.929241319591937E-6</v>
      </c>
      <c r="CF20" s="24">
        <f t="shared" si="8"/>
        <v>-3.7326023956005086E-6</v>
      </c>
      <c r="CG20" s="24">
        <f t="shared" si="9"/>
        <v>1.0030467049649083E-7</v>
      </c>
      <c r="CH20" s="24">
        <f t="shared" si="10"/>
        <v>1.041929354040301E-5</v>
      </c>
      <c r="CI20" s="24" t="str">
        <f>IF(M20=0,"",(#REF!-M20)/M20)</f>
        <v/>
      </c>
      <c r="CJ20" s="24" t="str">
        <f>IF(N20=0,"",(#REF!-N20)/N20)</f>
        <v/>
      </c>
      <c r="CK20" s="24">
        <f t="shared" si="11"/>
        <v>-9.3852587330573067E-6</v>
      </c>
    </row>
    <row r="21" spans="1:89" x14ac:dyDescent="0.25">
      <c r="A21" s="27" t="s">
        <v>20</v>
      </c>
      <c r="B21" s="27">
        <v>346.68146854999998</v>
      </c>
      <c r="C21" s="27">
        <v>0.71879253769999996</v>
      </c>
      <c r="D21" s="27">
        <v>3229.6795731000002</v>
      </c>
      <c r="E21" s="27">
        <v>109.76382898999999</v>
      </c>
      <c r="F21" s="27">
        <v>101.76872075</v>
      </c>
      <c r="G21" s="27">
        <v>87.255496340999997</v>
      </c>
      <c r="H21" s="27">
        <v>160.18827116</v>
      </c>
      <c r="I21" s="27">
        <v>3.6683165900000002E-2</v>
      </c>
      <c r="J21" s="27">
        <v>1.5697790000000001E-3</v>
      </c>
      <c r="K21" s="27">
        <v>0.2514956813</v>
      </c>
      <c r="L21" s="27"/>
      <c r="M21" s="27"/>
      <c r="N21" s="30"/>
      <c r="O21" s="30">
        <v>2.0252523000000001E-3</v>
      </c>
      <c r="P21" s="27"/>
      <c r="Q21" s="29" t="s">
        <v>20</v>
      </c>
      <c r="R21" s="27">
        <v>0</v>
      </c>
      <c r="S21" s="27">
        <v>3.6683939860804503E-2</v>
      </c>
      <c r="T21" s="27">
        <v>3.6683939860804503E-2</v>
      </c>
      <c r="U21" s="27">
        <v>0</v>
      </c>
      <c r="V21" s="27">
        <v>1.5697721720638099E-3</v>
      </c>
      <c r="W21" s="27">
        <v>0</v>
      </c>
      <c r="X21" s="27">
        <v>346.68067115086802</v>
      </c>
      <c r="Y21" s="27">
        <v>2.4613796464215101</v>
      </c>
      <c r="Z21" s="27">
        <v>5.3027358532362303</v>
      </c>
      <c r="AA21" s="27">
        <v>3.6011952671233298</v>
      </c>
      <c r="AB21" s="27">
        <v>0</v>
      </c>
      <c r="AC21" s="27">
        <v>0.251495401318515</v>
      </c>
      <c r="AD21" s="27">
        <v>0.251495401318515</v>
      </c>
      <c r="AE21" s="27">
        <v>25.837412048854301</v>
      </c>
      <c r="AF21" s="27">
        <v>1.9602395048099199</v>
      </c>
      <c r="AG21" s="27">
        <v>1.5809776713465999</v>
      </c>
      <c r="AH21" s="27">
        <v>0</v>
      </c>
      <c r="AI21" s="27">
        <v>0</v>
      </c>
      <c r="AJ21" s="27">
        <v>2.0252401100614801E-3</v>
      </c>
      <c r="AK21" s="27">
        <v>0.718793142771321</v>
      </c>
      <c r="AL21" s="27">
        <v>0</v>
      </c>
      <c r="AM21" s="27">
        <v>2906.7105738022501</v>
      </c>
      <c r="AN21" s="27">
        <v>297.13030036343099</v>
      </c>
      <c r="AO21" s="27">
        <v>3229.6782862145401</v>
      </c>
      <c r="AP21" s="27">
        <v>0</v>
      </c>
      <c r="AQ21" s="27">
        <v>4.8472998048148899</v>
      </c>
      <c r="AR21" s="27">
        <v>0</v>
      </c>
      <c r="AS21" s="27">
        <v>88.534420943977295</v>
      </c>
      <c r="AT21" s="27">
        <v>1.9463539133693799</v>
      </c>
      <c r="AU21" s="27">
        <v>0</v>
      </c>
      <c r="AV21" s="27">
        <v>7.2176284827240202</v>
      </c>
      <c r="AW21" s="27">
        <v>7.9394097075017794E-2</v>
      </c>
      <c r="AX21" s="27">
        <v>0</v>
      </c>
      <c r="AY21" s="27">
        <v>0</v>
      </c>
      <c r="AZ21" s="27">
        <v>109.763715784041</v>
      </c>
      <c r="BA21" s="27">
        <v>101.768627396116</v>
      </c>
      <c r="BB21" s="27">
        <v>7.9950883879252999</v>
      </c>
      <c r="BC21" s="27">
        <v>0.339227567056334</v>
      </c>
      <c r="BD21" s="27">
        <v>0</v>
      </c>
      <c r="BE21" s="27">
        <v>25.401257786669699</v>
      </c>
      <c r="BF21" s="27">
        <v>0</v>
      </c>
      <c r="BG21" s="27">
        <v>10.8264466256606</v>
      </c>
      <c r="BH21" s="27">
        <v>0</v>
      </c>
      <c r="BI21" s="27">
        <v>0</v>
      </c>
      <c r="BJ21" s="27">
        <v>43.305808262482202</v>
      </c>
      <c r="BK21" s="27">
        <v>5.9966047123632702</v>
      </c>
      <c r="BL21" s="27">
        <v>0.34644824678538499</v>
      </c>
      <c r="BM21" s="27">
        <v>12.291627142424</v>
      </c>
      <c r="BN21" s="27">
        <v>1.44352718692438E-2</v>
      </c>
      <c r="BO21" s="27">
        <v>87.255433378638401</v>
      </c>
      <c r="BP21" s="27">
        <v>41.8654045390454</v>
      </c>
      <c r="BQ21" s="27">
        <v>0</v>
      </c>
      <c r="BR21" s="27">
        <v>0</v>
      </c>
      <c r="BS21" s="27">
        <v>17.572376135194901</v>
      </c>
      <c r="BT21" s="27">
        <v>16.6063555544502</v>
      </c>
      <c r="BU21" s="27">
        <v>160.18815689501</v>
      </c>
      <c r="BV21" s="27">
        <v>18.409331683050901</v>
      </c>
      <c r="BX21" s="36">
        <f t="shared" si="0"/>
        <v>7.9999955906252078E-3</v>
      </c>
      <c r="BY21" s="24">
        <f t="shared" si="1"/>
        <v>-2.3000915950012201E-6</v>
      </c>
      <c r="BZ21" s="24">
        <f t="shared" si="2"/>
        <v>8.4178854024159536E-7</v>
      </c>
      <c r="CA21" s="24">
        <f t="shared" si="3"/>
        <v>-3.9845607930343065E-7</v>
      </c>
      <c r="CB21" s="24">
        <f t="shared" si="4"/>
        <v>-1.031359419929178E-6</v>
      </c>
      <c r="CC21" s="24">
        <f t="shared" si="5"/>
        <v>-9.1731411488080452E-7</v>
      </c>
      <c r="CD21" s="24">
        <f t="shared" si="6"/>
        <v>-7.2158619498717106E-7</v>
      </c>
      <c r="CE21" s="24">
        <f t="shared" si="7"/>
        <v>-7.133168313495962E-7</v>
      </c>
      <c r="CF21" s="24">
        <f t="shared" si="8"/>
        <v>2.1098528044466951E-5</v>
      </c>
      <c r="CG21" s="24">
        <f t="shared" si="9"/>
        <v>-4.3496162136116316E-6</v>
      </c>
      <c r="CH21" s="24">
        <f t="shared" si="10"/>
        <v>-1.1132655779576825E-6</v>
      </c>
      <c r="CI21" s="24" t="str">
        <f>IF(M21=0,"",(#REF!-M21)/M21)</f>
        <v/>
      </c>
      <c r="CJ21" s="24" t="str">
        <f>IF(N21=0,"",(#REF!-N21)/N21)</f>
        <v/>
      </c>
      <c r="CK21" s="24">
        <f t="shared" si="11"/>
        <v>-6.018972806480649E-6</v>
      </c>
    </row>
    <row r="22" spans="1:89" x14ac:dyDescent="0.25">
      <c r="A22" s="27" t="s">
        <v>21</v>
      </c>
      <c r="B22" s="27">
        <v>147.87437030000001</v>
      </c>
      <c r="C22" s="27">
        <v>0.30159613079999997</v>
      </c>
      <c r="D22" s="27">
        <v>1483.6326105999999</v>
      </c>
      <c r="E22" s="27">
        <v>48.773746492999997</v>
      </c>
      <c r="F22" s="27">
        <v>45.282273813000003</v>
      </c>
      <c r="G22" s="27">
        <v>39.183231507000002</v>
      </c>
      <c r="H22" s="27">
        <v>66.703111027000006</v>
      </c>
      <c r="I22" s="27">
        <v>1.5275034999999999E-2</v>
      </c>
      <c r="J22" s="27">
        <v>6.5366230000000005E-4</v>
      </c>
      <c r="K22" s="27">
        <v>0.1047238585</v>
      </c>
      <c r="L22" s="27"/>
      <c r="M22" s="27"/>
      <c r="N22" s="30"/>
      <c r="O22" s="30">
        <v>9.0108319999999997E-4</v>
      </c>
      <c r="P22" s="27"/>
      <c r="Q22" s="29" t="s">
        <v>129</v>
      </c>
      <c r="R22" s="27">
        <v>0</v>
      </c>
      <c r="S22" s="27">
        <v>1.5274976645708401E-2</v>
      </c>
      <c r="T22" s="27">
        <v>1.5274976645708401E-2</v>
      </c>
      <c r="U22" s="27">
        <v>0</v>
      </c>
      <c r="V22" s="27">
        <v>6.5367017974594E-4</v>
      </c>
      <c r="W22" s="27">
        <v>0</v>
      </c>
      <c r="X22" s="27">
        <v>147.87341737352301</v>
      </c>
      <c r="Y22" s="27">
        <v>1.0249190089776601</v>
      </c>
      <c r="Z22" s="27">
        <v>2.2080593461657698</v>
      </c>
      <c r="AA22" s="27">
        <v>1.4995407410175401</v>
      </c>
      <c r="AB22" s="27">
        <v>0</v>
      </c>
      <c r="AC22" s="27">
        <v>0.10472262996337001</v>
      </c>
      <c r="AD22" s="27">
        <v>0.10472262996337001</v>
      </c>
      <c r="AE22" s="27">
        <v>11.869041974018501</v>
      </c>
      <c r="AF22" s="27">
        <v>0.81625088013690605</v>
      </c>
      <c r="AG22" s="27">
        <v>0.65832178984683398</v>
      </c>
      <c r="AH22" s="27">
        <v>0</v>
      </c>
      <c r="AI22" s="27">
        <v>0</v>
      </c>
      <c r="AJ22" s="27">
        <v>9.0107280990634701E-4</v>
      </c>
      <c r="AK22" s="27">
        <v>0.301593790241241</v>
      </c>
      <c r="AL22" s="27">
        <v>0</v>
      </c>
      <c r="AM22" s="27">
        <v>1335.2583403605599</v>
      </c>
      <c r="AN22" s="27">
        <v>136.49300230493199</v>
      </c>
      <c r="AO22" s="27">
        <v>1483.6203846395099</v>
      </c>
      <c r="AP22" s="27">
        <v>0</v>
      </c>
      <c r="AQ22" s="27">
        <v>2.0184189206666701</v>
      </c>
      <c r="AR22" s="27">
        <v>0</v>
      </c>
      <c r="AS22" s="27">
        <v>36.8659617795266</v>
      </c>
      <c r="AT22" s="27">
        <v>0.86602847710224595</v>
      </c>
      <c r="AU22" s="27">
        <v>0</v>
      </c>
      <c r="AV22" s="27">
        <v>3.2114834052591199</v>
      </c>
      <c r="AW22" s="27">
        <v>3.5326480486339497E-2</v>
      </c>
      <c r="AX22" s="27">
        <v>0</v>
      </c>
      <c r="AY22" s="27">
        <v>0</v>
      </c>
      <c r="AZ22" s="27">
        <v>48.773387544976998</v>
      </c>
      <c r="BA22" s="27">
        <v>45.281936721826298</v>
      </c>
      <c r="BB22" s="27">
        <v>3.4914508231507302</v>
      </c>
      <c r="BC22" s="27">
        <v>0.15093911605681301</v>
      </c>
      <c r="BD22" s="27">
        <v>0</v>
      </c>
      <c r="BE22" s="27">
        <v>11.3022926084536</v>
      </c>
      <c r="BF22" s="27">
        <v>0</v>
      </c>
      <c r="BG22" s="27">
        <v>4.8172207399813702</v>
      </c>
      <c r="BH22" s="27">
        <v>0</v>
      </c>
      <c r="BI22" s="27">
        <v>0</v>
      </c>
      <c r="BJ22" s="27">
        <v>19.268901668347699</v>
      </c>
      <c r="BK22" s="27">
        <v>2.49699405072879</v>
      </c>
      <c r="BL22" s="27">
        <v>0.154151772901888</v>
      </c>
      <c r="BM22" s="27">
        <v>5.4691694836224096</v>
      </c>
      <c r="BN22" s="27">
        <v>6.4229696147974297E-3</v>
      </c>
      <c r="BO22" s="27">
        <v>39.182921721148404</v>
      </c>
      <c r="BP22" s="27">
        <v>17.432724603031598</v>
      </c>
      <c r="BQ22" s="27">
        <v>0</v>
      </c>
      <c r="BR22" s="27">
        <v>0</v>
      </c>
      <c r="BS22" s="27">
        <v>7.3171463820702503</v>
      </c>
      <c r="BT22" s="27">
        <v>6.9149216614031399</v>
      </c>
      <c r="BU22" s="27">
        <v>66.702786091039798</v>
      </c>
      <c r="BV22" s="27">
        <v>7.6656735351907299</v>
      </c>
      <c r="BX22" s="36">
        <f t="shared" si="0"/>
        <v>8.0000531786319721E-3</v>
      </c>
      <c r="BY22" s="24">
        <f t="shared" si="1"/>
        <v>-6.444162535162949E-6</v>
      </c>
      <c r="BZ22" s="24">
        <f t="shared" si="2"/>
        <v>-7.7605728984806307E-6</v>
      </c>
      <c r="CA22" s="24">
        <f t="shared" si="3"/>
        <v>-8.2405579404656935E-6</v>
      </c>
      <c r="CB22" s="24">
        <f t="shared" si="4"/>
        <v>-7.3594515248195843E-6</v>
      </c>
      <c r="CC22" s="24">
        <f t="shared" si="5"/>
        <v>-7.4442192345978671E-6</v>
      </c>
      <c r="CD22" s="24">
        <f t="shared" si="6"/>
        <v>-7.9060822623380024E-6</v>
      </c>
      <c r="CE22" s="24">
        <f t="shared" si="7"/>
        <v>-4.8713763901726818E-6</v>
      </c>
      <c r="CF22" s="24">
        <f t="shared" si="8"/>
        <v>-3.8202394690743375E-6</v>
      </c>
      <c r="CG22" s="24">
        <f t="shared" si="9"/>
        <v>1.2054765801766539E-5</v>
      </c>
      <c r="CH22" s="24">
        <f t="shared" si="10"/>
        <v>-1.1731200965979831E-5</v>
      </c>
      <c r="CI22" s="24" t="str">
        <f>IF(M22=0,"",(#REF!-M22)/M22)</f>
        <v/>
      </c>
      <c r="CJ22" s="24" t="str">
        <f>IF(N22=0,"",(#REF!-N22)/N22)</f>
        <v/>
      </c>
      <c r="CK22" s="24">
        <f t="shared" si="11"/>
        <v>-1.153067070050638E-5</v>
      </c>
    </row>
    <row r="23" spans="1:89" x14ac:dyDescent="0.25">
      <c r="A23" s="27" t="s">
        <v>22</v>
      </c>
      <c r="B23" s="27">
        <v>4.6430482529999999</v>
      </c>
      <c r="C23" s="27">
        <v>1.1941308100000001E-2</v>
      </c>
      <c r="D23" s="27">
        <v>36.691236160000003</v>
      </c>
      <c r="E23" s="27">
        <v>1.1056759809000001</v>
      </c>
      <c r="F23" s="27">
        <v>1.0172221841</v>
      </c>
      <c r="G23" s="27">
        <v>1.1874177007</v>
      </c>
      <c r="H23" s="27">
        <v>0.74707859850000002</v>
      </c>
      <c r="I23" s="27">
        <v>1.710809E-4</v>
      </c>
      <c r="J23" s="27">
        <v>7.3213762999999999E-6</v>
      </c>
      <c r="K23" s="27">
        <v>1.1729132000000001E-3</v>
      </c>
      <c r="L23" s="27"/>
      <c r="M23" s="27"/>
      <c r="N23" s="30"/>
      <c r="O23" s="30">
        <v>2.0242699999999998E-5</v>
      </c>
      <c r="P23" s="27"/>
      <c r="Q23" s="29" t="s">
        <v>22</v>
      </c>
      <c r="R23" s="27">
        <v>0</v>
      </c>
      <c r="S23" s="27">
        <v>1.7107265142683099E-4</v>
      </c>
      <c r="T23" s="27">
        <v>1.7107265142683099E-4</v>
      </c>
      <c r="U23" s="27">
        <v>0</v>
      </c>
      <c r="V23" s="27">
        <v>7.3215696038482801E-6</v>
      </c>
      <c r="W23" s="27">
        <v>0</v>
      </c>
      <c r="X23" s="27">
        <v>4.6430283623155102</v>
      </c>
      <c r="Y23" s="27">
        <v>1.14791691715293E-2</v>
      </c>
      <c r="Z23" s="27">
        <v>2.4730453894936201E-2</v>
      </c>
      <c r="AA23" s="27">
        <v>1.6794787021577499E-2</v>
      </c>
      <c r="AB23" s="27">
        <v>0</v>
      </c>
      <c r="AC23" s="27">
        <v>1.1729137743842E-3</v>
      </c>
      <c r="AD23" s="27">
        <v>1.1729137743842E-3</v>
      </c>
      <c r="AE23" s="27">
        <v>0.29353220265007002</v>
      </c>
      <c r="AF23" s="27">
        <v>9.1421557227886405E-3</v>
      </c>
      <c r="AG23" s="27">
        <v>7.37306491001085E-3</v>
      </c>
      <c r="AH23" s="27">
        <v>0</v>
      </c>
      <c r="AI23" s="27">
        <v>0</v>
      </c>
      <c r="AJ23" s="27">
        <v>2.0242649468203502E-5</v>
      </c>
      <c r="AK23" s="27">
        <v>1.19412283366424E-2</v>
      </c>
      <c r="AL23" s="27">
        <v>0</v>
      </c>
      <c r="AM23" s="27">
        <v>33.021926338699103</v>
      </c>
      <c r="AN23" s="27">
        <v>3.3755728741493201</v>
      </c>
      <c r="AO23" s="27">
        <v>36.6910314154985</v>
      </c>
      <c r="AP23" s="27">
        <v>0</v>
      </c>
      <c r="AQ23" s="27">
        <v>2.2606496385591798E-2</v>
      </c>
      <c r="AR23" s="27">
        <v>0</v>
      </c>
      <c r="AS23" s="27">
        <v>0.41289619632080499</v>
      </c>
      <c r="AT23" s="27">
        <v>1.9454641298456199E-2</v>
      </c>
      <c r="AU23" s="27">
        <v>0</v>
      </c>
      <c r="AV23" s="27">
        <v>7.2143016711034305E-2</v>
      </c>
      <c r="AW23" s="27">
        <v>7.9357960172180898E-4</v>
      </c>
      <c r="AX23" s="27">
        <v>0</v>
      </c>
      <c r="AY23" s="27">
        <v>0</v>
      </c>
      <c r="AZ23" s="27">
        <v>1.1056727530865</v>
      </c>
      <c r="BA23" s="27">
        <v>1.0172190277952999</v>
      </c>
      <c r="BB23" s="27">
        <v>8.8453725291203406E-2</v>
      </c>
      <c r="BC23" s="27">
        <v>3.3907354160904401E-3</v>
      </c>
      <c r="BD23" s="27">
        <v>0</v>
      </c>
      <c r="BE23" s="27">
        <v>0.25389690881529098</v>
      </c>
      <c r="BF23" s="27">
        <v>0</v>
      </c>
      <c r="BG23" s="27">
        <v>0.108215526191019</v>
      </c>
      <c r="BH23" s="27">
        <v>0</v>
      </c>
      <c r="BI23" s="27">
        <v>0</v>
      </c>
      <c r="BJ23" s="27">
        <v>0.43285682602247599</v>
      </c>
      <c r="BK23" s="27">
        <v>2.7966070630449699E-2</v>
      </c>
      <c r="BL23" s="27">
        <v>3.4629095009198699E-3</v>
      </c>
      <c r="BM23" s="27">
        <v>0.122860600388895</v>
      </c>
      <c r="BN23" s="27">
        <v>1.4428384940006701E-4</v>
      </c>
      <c r="BO23" s="27">
        <v>1.1874168686468101</v>
      </c>
      <c r="BP23" s="27">
        <v>0.19524714934427501</v>
      </c>
      <c r="BQ23" s="27">
        <v>0</v>
      </c>
      <c r="BR23" s="27">
        <v>0</v>
      </c>
      <c r="BS23" s="27">
        <v>8.1951473765364394E-2</v>
      </c>
      <c r="BT23" s="27">
        <v>7.7447020870524505E-2</v>
      </c>
      <c r="BU23" s="27">
        <v>0.74708208005313104</v>
      </c>
      <c r="BV23" s="27">
        <v>8.5854985954189694E-2</v>
      </c>
      <c r="BX23" s="36">
        <f t="shared" si="0"/>
        <v>8.0001076918780854E-3</v>
      </c>
      <c r="BY23" s="24">
        <f t="shared" si="1"/>
        <v>-4.2839710909438919E-6</v>
      </c>
      <c r="BZ23" s="24">
        <f t="shared" si="2"/>
        <v>-6.6796164149838593E-6</v>
      </c>
      <c r="CA23" s="24">
        <f t="shared" si="3"/>
        <v>-5.580201784684667E-6</v>
      </c>
      <c r="CB23" s="24">
        <f t="shared" si="4"/>
        <v>-2.9193123083059681E-6</v>
      </c>
      <c r="CC23" s="24">
        <f t="shared" si="5"/>
        <v>-3.1028665608976175E-6</v>
      </c>
      <c r="CD23" s="24">
        <f t="shared" si="6"/>
        <v>-7.007249339575998E-7</v>
      </c>
      <c r="CE23" s="24">
        <f t="shared" si="7"/>
        <v>4.6602233526742339E-6</v>
      </c>
      <c r="CF23" s="24">
        <f t="shared" si="8"/>
        <v>-4.8214459761494592E-5</v>
      </c>
      <c r="CG23" s="24">
        <f t="shared" si="9"/>
        <v>2.6402665340418481E-5</v>
      </c>
      <c r="CH23" s="24">
        <f t="shared" si="10"/>
        <v>4.8970733718834422E-7</v>
      </c>
      <c r="CI23" s="24" t="str">
        <f>IF(M23=0,"",(#REF!-M23)/M23)</f>
        <v/>
      </c>
      <c r="CJ23" s="24" t="str">
        <f>IF(N23=0,"",(#REF!-N23)/N23)</f>
        <v/>
      </c>
      <c r="CK23" s="24">
        <f t="shared" si="11"/>
        <v>-2.4962972576221637E-6</v>
      </c>
    </row>
    <row r="24" spans="1:89" x14ac:dyDescent="0.25">
      <c r="A24" s="27" t="s">
        <v>23</v>
      </c>
      <c r="B24" s="27">
        <v>17.550620743</v>
      </c>
      <c r="C24" s="27">
        <v>8.7234329299999996E-2</v>
      </c>
      <c r="D24" s="27">
        <v>149.62116194999999</v>
      </c>
      <c r="E24" s="27">
        <v>8.0772507220000005</v>
      </c>
      <c r="F24" s="27">
        <v>7.4310786159999997</v>
      </c>
      <c r="G24" s="27">
        <v>4.8421242142000001</v>
      </c>
      <c r="H24" s="27">
        <v>5.4576088281999997</v>
      </c>
      <c r="I24" s="27">
        <v>1.2497936999999999E-3</v>
      </c>
      <c r="J24" s="27">
        <v>5.3484599999999999E-5</v>
      </c>
      <c r="K24" s="27">
        <v>8.5684435E-3</v>
      </c>
      <c r="L24" s="27"/>
      <c r="M24" s="27"/>
      <c r="N24" s="30"/>
      <c r="O24" s="30">
        <v>1.478784E-4</v>
      </c>
      <c r="P24" s="27"/>
      <c r="Q24" s="29" t="s">
        <v>23</v>
      </c>
      <c r="R24" s="27">
        <v>0</v>
      </c>
      <c r="S24" s="27">
        <v>1.25002269786369E-3</v>
      </c>
      <c r="T24" s="27">
        <v>1.25002269786369E-3</v>
      </c>
      <c r="U24" s="27">
        <v>0</v>
      </c>
      <c r="V24" s="27">
        <v>5.34855501331834E-5</v>
      </c>
      <c r="W24" s="27">
        <v>0</v>
      </c>
      <c r="X24" s="27">
        <v>17.550556975805399</v>
      </c>
      <c r="Y24" s="27">
        <v>8.3858130205878206E-2</v>
      </c>
      <c r="Z24" s="27">
        <v>0.18066177022058399</v>
      </c>
      <c r="AA24" s="27">
        <v>0.12269014240074901</v>
      </c>
      <c r="AB24" s="27">
        <v>0</v>
      </c>
      <c r="AC24" s="27">
        <v>8.5684721418932495E-3</v>
      </c>
      <c r="AD24" s="27">
        <v>8.5684721418932495E-3</v>
      </c>
      <c r="AE24" s="27">
        <v>1.1969691397445901</v>
      </c>
      <c r="AF24" s="27">
        <v>6.6784339998052E-2</v>
      </c>
      <c r="AG24" s="27">
        <v>5.3863057934025897E-2</v>
      </c>
      <c r="AH24" s="27">
        <v>0</v>
      </c>
      <c r="AI24" s="27">
        <v>0</v>
      </c>
      <c r="AJ24" s="27">
        <v>1.47874631529954E-4</v>
      </c>
      <c r="AK24" s="27">
        <v>8.7233869602396694E-2</v>
      </c>
      <c r="AL24" s="27">
        <v>0</v>
      </c>
      <c r="AM24" s="27">
        <v>134.65897429384299</v>
      </c>
      <c r="AN24" s="27">
        <v>13.7652253051803</v>
      </c>
      <c r="AO24" s="27">
        <v>149.62116873876801</v>
      </c>
      <c r="AP24" s="27">
        <v>0</v>
      </c>
      <c r="AQ24" s="27">
        <v>0.16514369474436599</v>
      </c>
      <c r="AR24" s="27">
        <v>0</v>
      </c>
      <c r="AS24" s="27">
        <v>3.0163155941402802</v>
      </c>
      <c r="AT24" s="27">
        <v>0.142121625750535</v>
      </c>
      <c r="AU24" s="27">
        <v>0</v>
      </c>
      <c r="AV24" s="27">
        <v>0.52702884355340995</v>
      </c>
      <c r="AW24" s="27">
        <v>5.7973075891466601E-3</v>
      </c>
      <c r="AX24" s="27">
        <v>0</v>
      </c>
      <c r="AY24" s="27">
        <v>0</v>
      </c>
      <c r="AZ24" s="27">
        <v>8.0772611331897295</v>
      </c>
      <c r="BA24" s="27">
        <v>7.4310854987039301</v>
      </c>
      <c r="BB24" s="27">
        <v>0.64617563448579796</v>
      </c>
      <c r="BC24" s="27">
        <v>2.4770282751698899E-2</v>
      </c>
      <c r="BD24" s="27">
        <v>0</v>
      </c>
      <c r="BE24" s="27">
        <v>1.8547879219673999</v>
      </c>
      <c r="BF24" s="27">
        <v>0</v>
      </c>
      <c r="BG24" s="27">
        <v>0.79053683546464903</v>
      </c>
      <c r="BH24" s="27">
        <v>0</v>
      </c>
      <c r="BI24" s="27">
        <v>0</v>
      </c>
      <c r="BJ24" s="27">
        <v>3.1621626980715001</v>
      </c>
      <c r="BK24" s="27">
        <v>0.20430210025357501</v>
      </c>
      <c r="BL24" s="27">
        <v>2.52971950720083E-2</v>
      </c>
      <c r="BM24" s="27">
        <v>0.89752872747895796</v>
      </c>
      <c r="BN24" s="27">
        <v>1.05406100461867E-3</v>
      </c>
      <c r="BO24" s="27">
        <v>4.8421242506011399</v>
      </c>
      <c r="BP24" s="27">
        <v>1.4263295434708401</v>
      </c>
      <c r="BQ24" s="27">
        <v>0</v>
      </c>
      <c r="BR24" s="27">
        <v>0</v>
      </c>
      <c r="BS24" s="27">
        <v>0.59868001134402005</v>
      </c>
      <c r="BT24" s="27">
        <v>0.56577125141434204</v>
      </c>
      <c r="BU24" s="27">
        <v>5.4576025067654301</v>
      </c>
      <c r="BV24" s="27">
        <v>0.62719507030035404</v>
      </c>
      <c r="BX24" s="36">
        <f t="shared" si="0"/>
        <v>7.999998595348801E-3</v>
      </c>
      <c r="BY24" s="24">
        <f t="shared" si="1"/>
        <v>-3.6333298710047328E-6</v>
      </c>
      <c r="BZ24" s="24">
        <f t="shared" si="2"/>
        <v>-5.2696869110080699E-6</v>
      </c>
      <c r="CA24" s="24">
        <f t="shared" si="3"/>
        <v>4.5373047036749958E-8</v>
      </c>
      <c r="CB24" s="24">
        <f t="shared" si="4"/>
        <v>1.2889521555448675E-6</v>
      </c>
      <c r="CC24" s="24">
        <f t="shared" si="5"/>
        <v>9.2620523695241333E-7</v>
      </c>
      <c r="CD24" s="24">
        <f t="shared" si="6"/>
        <v>7.5175972919853732E-9</v>
      </c>
      <c r="CE24" s="24">
        <f t="shared" si="7"/>
        <v>-1.1582791600810361E-6</v>
      </c>
      <c r="CF24" s="24">
        <f t="shared" si="8"/>
        <v>1.8322853098876935E-4</v>
      </c>
      <c r="CG24" s="24">
        <f t="shared" si="9"/>
        <v>1.7764612307100349E-5</v>
      </c>
      <c r="CH24" s="24">
        <f t="shared" si="10"/>
        <v>3.3427183419600146E-6</v>
      </c>
      <c r="CI24" s="24" t="str">
        <f>IF(M24=0,"",(#REF!-M24)/M24)</f>
        <v/>
      </c>
      <c r="CJ24" s="24" t="str">
        <f>IF(N24=0,"",(#REF!-N24)/N24)</f>
        <v/>
      </c>
      <c r="CK24" s="24">
        <f t="shared" si="11"/>
        <v>-2.5483573300765134E-5</v>
      </c>
    </row>
    <row r="25" spans="1:89" x14ac:dyDescent="0.25">
      <c r="A25" s="27" t="s">
        <v>24</v>
      </c>
      <c r="B25" s="27">
        <v>99.648658800000007</v>
      </c>
      <c r="C25" s="27">
        <v>0.21799602739999999</v>
      </c>
      <c r="D25" s="27">
        <v>1035.1074490000001</v>
      </c>
      <c r="E25" s="27">
        <v>34.084019599999998</v>
      </c>
      <c r="F25" s="27">
        <v>31.617713699999999</v>
      </c>
      <c r="G25" s="27">
        <v>27.576552199999998</v>
      </c>
      <c r="H25" s="27">
        <v>43.750399600000001</v>
      </c>
      <c r="I25" s="27">
        <v>1.00188437E-2</v>
      </c>
      <c r="J25" s="27">
        <v>4.2881359999999999E-4</v>
      </c>
      <c r="K25" s="27">
        <v>6.8688216400000002E-2</v>
      </c>
      <c r="L25" s="27"/>
      <c r="M25" s="27"/>
      <c r="N25" s="30"/>
      <c r="O25" s="30">
        <v>6.2910289999999996E-4</v>
      </c>
      <c r="P25" s="27"/>
      <c r="Q25" s="29" t="s">
        <v>24</v>
      </c>
      <c r="R25" s="27">
        <v>0</v>
      </c>
      <c r="S25" s="27">
        <v>1.0019019049713E-2</v>
      </c>
      <c r="T25" s="27">
        <v>1.0019019049713E-2</v>
      </c>
      <c r="U25" s="27">
        <v>0</v>
      </c>
      <c r="V25" s="27">
        <v>4.2881237236572499E-4</v>
      </c>
      <c r="W25" s="27">
        <v>0</v>
      </c>
      <c r="X25" s="27">
        <v>99.648558122102997</v>
      </c>
      <c r="Y25" s="27">
        <v>0.67224770841515302</v>
      </c>
      <c r="Z25" s="27">
        <v>1.44827300299938</v>
      </c>
      <c r="AA25" s="27">
        <v>0.98355128054696594</v>
      </c>
      <c r="AB25" s="27">
        <v>0</v>
      </c>
      <c r="AC25" s="27">
        <v>6.8688334639351201E-2</v>
      </c>
      <c r="AD25" s="27">
        <v>6.8688334639351201E-2</v>
      </c>
      <c r="AE25" s="27">
        <v>8.2808638833313903</v>
      </c>
      <c r="AF25" s="27">
        <v>0.535376671295269</v>
      </c>
      <c r="AG25" s="27">
        <v>0.431795118544398</v>
      </c>
      <c r="AH25" s="27">
        <v>0</v>
      </c>
      <c r="AI25" s="27">
        <v>0</v>
      </c>
      <c r="AJ25" s="27">
        <v>6.2909656161477302E-4</v>
      </c>
      <c r="AK25" s="27">
        <v>0.21799606794644899</v>
      </c>
      <c r="AL25" s="27">
        <v>0</v>
      </c>
      <c r="AM25" s="27">
        <v>931.59634451628096</v>
      </c>
      <c r="AN25" s="27">
        <v>95.230041369731396</v>
      </c>
      <c r="AO25" s="27">
        <v>1035.1072497693399</v>
      </c>
      <c r="AP25" s="27">
        <v>0</v>
      </c>
      <c r="AQ25" s="27">
        <v>1.3238903573141001</v>
      </c>
      <c r="AR25" s="27">
        <v>0</v>
      </c>
      <c r="AS25" s="27">
        <v>24.1805144456753</v>
      </c>
      <c r="AT25" s="27">
        <v>0.60469778490605697</v>
      </c>
      <c r="AU25" s="27">
        <v>0</v>
      </c>
      <c r="AV25" s="27">
        <v>2.2423916621196298</v>
      </c>
      <c r="AW25" s="27">
        <v>2.4666306762126802E-2</v>
      </c>
      <c r="AX25" s="27">
        <v>0</v>
      </c>
      <c r="AY25" s="27">
        <v>0</v>
      </c>
      <c r="AZ25" s="27">
        <v>34.084007776142698</v>
      </c>
      <c r="BA25" s="27">
        <v>31.617702689528599</v>
      </c>
      <c r="BB25" s="27">
        <v>2.4663050866140801</v>
      </c>
      <c r="BC25" s="27">
        <v>0.10539277655604901</v>
      </c>
      <c r="BD25" s="27">
        <v>0</v>
      </c>
      <c r="BE25" s="27">
        <v>7.8917207625787498</v>
      </c>
      <c r="BF25" s="27">
        <v>0</v>
      </c>
      <c r="BG25" s="27">
        <v>3.3635856633431902</v>
      </c>
      <c r="BH25" s="27">
        <v>0</v>
      </c>
      <c r="BI25" s="27">
        <v>0</v>
      </c>
      <c r="BJ25" s="27">
        <v>13.454348782221899</v>
      </c>
      <c r="BK25" s="27">
        <v>1.6377827531098901</v>
      </c>
      <c r="BL25" s="27">
        <v>0.107634308327408</v>
      </c>
      <c r="BM25" s="27">
        <v>3.8187798519596301</v>
      </c>
      <c r="BN25" s="27">
        <v>4.4847907538153597E-3</v>
      </c>
      <c r="BO25" s="27">
        <v>27.576591411895102</v>
      </c>
      <c r="BP25" s="27">
        <v>11.434257941571101</v>
      </c>
      <c r="BQ25" s="27">
        <v>0</v>
      </c>
      <c r="BR25" s="27">
        <v>0</v>
      </c>
      <c r="BS25" s="27">
        <v>4.7993382495632098</v>
      </c>
      <c r="BT25" s="27">
        <v>4.5354787401246703</v>
      </c>
      <c r="BU25" s="27">
        <v>43.750381234257503</v>
      </c>
      <c r="BV25" s="27">
        <v>5.0279254125619399</v>
      </c>
      <c r="BX25" s="36">
        <f t="shared" si="0"/>
        <v>8.0000056855718798E-3</v>
      </c>
      <c r="BY25" s="24">
        <f t="shared" si="1"/>
        <v>-1.0103286709705785E-6</v>
      </c>
      <c r="BZ25" s="24">
        <f t="shared" si="2"/>
        <v>1.8599627473699681E-7</v>
      </c>
      <c r="CA25" s="24">
        <f t="shared" si="3"/>
        <v>-1.9247340978275152E-7</v>
      </c>
      <c r="CB25" s="24">
        <f t="shared" si="4"/>
        <v>-3.469032537311283E-7</v>
      </c>
      <c r="CC25" s="24">
        <f t="shared" si="5"/>
        <v>-3.4823743123452606E-7</v>
      </c>
      <c r="CD25" s="24">
        <f t="shared" si="6"/>
        <v>1.4219288480654866E-6</v>
      </c>
      <c r="CE25" s="24">
        <f t="shared" si="7"/>
        <v>-4.1978456577024635E-7</v>
      </c>
      <c r="CF25" s="24">
        <f t="shared" si="8"/>
        <v>1.7501991073052287E-5</v>
      </c>
      <c r="CG25" s="24">
        <f t="shared" si="9"/>
        <v>-2.8628622669567553E-6</v>
      </c>
      <c r="CH25" s="24">
        <f t="shared" si="10"/>
        <v>1.7213920727008899E-6</v>
      </c>
      <c r="CI25" s="24" t="str">
        <f>IF(M25=0,"",(#REF!-M25)/M25)</f>
        <v/>
      </c>
      <c r="CJ25" s="24" t="str">
        <f>IF(N25=0,"",(#REF!-N25)/N25)</f>
        <v/>
      </c>
      <c r="CK25" s="24">
        <f t="shared" si="11"/>
        <v>-1.0075275804551302E-5</v>
      </c>
    </row>
    <row r="26" spans="1:89" x14ac:dyDescent="0.25">
      <c r="A26" s="27" t="s">
        <v>25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30"/>
      <c r="O26" s="30"/>
      <c r="P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X26" s="36" t="e">
        <f t="shared" si="0"/>
        <v>#DIV/0!</v>
      </c>
      <c r="BY26" s="24" t="str">
        <f t="shared" si="1"/>
        <v/>
      </c>
      <c r="BZ26" s="24" t="str">
        <f t="shared" si="2"/>
        <v/>
      </c>
      <c r="CA26" s="24" t="str">
        <f t="shared" si="3"/>
        <v/>
      </c>
      <c r="CB26" s="24" t="str">
        <f t="shared" si="4"/>
        <v/>
      </c>
      <c r="CC26" s="24" t="str">
        <f t="shared" si="5"/>
        <v/>
      </c>
      <c r="CD26" s="24" t="str">
        <f t="shared" si="6"/>
        <v/>
      </c>
      <c r="CE26" s="24" t="str">
        <f t="shared" si="7"/>
        <v/>
      </c>
      <c r="CF26" s="24" t="str">
        <f t="shared" si="8"/>
        <v/>
      </c>
      <c r="CG26" s="24" t="str">
        <f t="shared" si="9"/>
        <v/>
      </c>
      <c r="CH26" s="24" t="str">
        <f t="shared" si="10"/>
        <v/>
      </c>
      <c r="CI26" s="24" t="str">
        <f>IF(M26=0,"",(#REF!-M26)/M26)</f>
        <v/>
      </c>
      <c r="CJ26" s="24" t="str">
        <f>IF(N26=0,"",(#REF!-N26)/N26)</f>
        <v/>
      </c>
      <c r="CK26" s="24" t="str">
        <f t="shared" si="11"/>
        <v/>
      </c>
    </row>
    <row r="27" spans="1:89" x14ac:dyDescent="0.25">
      <c r="A27" s="27" t="s">
        <v>26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0"/>
      <c r="O27" s="30"/>
      <c r="P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X27" s="36" t="e">
        <f t="shared" si="0"/>
        <v>#DIV/0!</v>
      </c>
      <c r="BY27" s="24" t="str">
        <f t="shared" si="1"/>
        <v/>
      </c>
      <c r="BZ27" s="24" t="str">
        <f t="shared" si="2"/>
        <v/>
      </c>
      <c r="CA27" s="24" t="str">
        <f t="shared" si="3"/>
        <v/>
      </c>
      <c r="CB27" s="24" t="str">
        <f t="shared" si="4"/>
        <v/>
      </c>
      <c r="CC27" s="24" t="str">
        <f t="shared" si="5"/>
        <v/>
      </c>
      <c r="CD27" s="24" t="str">
        <f t="shared" si="6"/>
        <v/>
      </c>
      <c r="CE27" s="24" t="str">
        <f t="shared" si="7"/>
        <v/>
      </c>
      <c r="CF27" s="24" t="str">
        <f t="shared" si="8"/>
        <v/>
      </c>
      <c r="CG27" s="24" t="str">
        <f t="shared" si="9"/>
        <v/>
      </c>
      <c r="CH27" s="24" t="str">
        <f t="shared" si="10"/>
        <v/>
      </c>
      <c r="CI27" s="24" t="str">
        <f>IF(M27=0,"",(#REF!-M27)/M27)</f>
        <v/>
      </c>
      <c r="CJ27" s="24" t="str">
        <f>IF(N27=0,"",(#REF!-N27)/N27)</f>
        <v/>
      </c>
      <c r="CK27" s="24" t="str">
        <f t="shared" si="11"/>
        <v/>
      </c>
    </row>
    <row r="28" spans="1:89" x14ac:dyDescent="0.25">
      <c r="A28" s="27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0"/>
      <c r="O28" s="30"/>
      <c r="P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X28" s="36" t="e">
        <f t="shared" si="0"/>
        <v>#DIV/0!</v>
      </c>
      <c r="BY28" s="24" t="str">
        <f t="shared" si="1"/>
        <v/>
      </c>
      <c r="BZ28" s="24" t="str">
        <f t="shared" si="2"/>
        <v/>
      </c>
      <c r="CA28" s="24" t="str">
        <f t="shared" si="3"/>
        <v/>
      </c>
      <c r="CB28" s="24" t="str">
        <f t="shared" si="4"/>
        <v/>
      </c>
      <c r="CC28" s="24" t="str">
        <f t="shared" si="5"/>
        <v/>
      </c>
      <c r="CD28" s="24" t="str">
        <f t="shared" si="6"/>
        <v/>
      </c>
      <c r="CE28" s="24" t="str">
        <f t="shared" si="7"/>
        <v/>
      </c>
      <c r="CF28" s="24" t="str">
        <f t="shared" si="8"/>
        <v/>
      </c>
      <c r="CG28" s="24" t="str">
        <f t="shared" si="9"/>
        <v/>
      </c>
      <c r="CH28" s="24" t="str">
        <f t="shared" si="10"/>
        <v/>
      </c>
      <c r="CI28" s="24" t="str">
        <f>IF(M28=0,"",(#REF!-M28)/M28)</f>
        <v/>
      </c>
      <c r="CJ28" s="24" t="str">
        <f>IF(N28=0,"",(#REF!-N28)/N28)</f>
        <v/>
      </c>
      <c r="CK28" s="24" t="str">
        <f t="shared" si="11"/>
        <v/>
      </c>
    </row>
    <row r="29" spans="1:89" x14ac:dyDescent="0.25">
      <c r="A29" s="2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0"/>
      <c r="O29" s="30"/>
      <c r="P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X29" s="36" t="e">
        <f t="shared" si="0"/>
        <v>#DIV/0!</v>
      </c>
      <c r="BY29" s="24" t="str">
        <f t="shared" si="1"/>
        <v/>
      </c>
      <c r="BZ29" s="24" t="str">
        <f t="shared" si="2"/>
        <v/>
      </c>
      <c r="CA29" s="24" t="str">
        <f t="shared" si="3"/>
        <v/>
      </c>
      <c r="CB29" s="24" t="str">
        <f t="shared" si="4"/>
        <v/>
      </c>
      <c r="CC29" s="24" t="str">
        <f t="shared" si="5"/>
        <v/>
      </c>
      <c r="CD29" s="24" t="str">
        <f t="shared" si="6"/>
        <v/>
      </c>
      <c r="CE29" s="24" t="str">
        <f t="shared" si="7"/>
        <v/>
      </c>
      <c r="CF29" s="24" t="str">
        <f t="shared" si="8"/>
        <v/>
      </c>
      <c r="CG29" s="24" t="str">
        <f t="shared" si="9"/>
        <v/>
      </c>
      <c r="CH29" s="24" t="str">
        <f t="shared" si="10"/>
        <v/>
      </c>
      <c r="CI29" s="24" t="str">
        <f>IF(M29=0,"",(#REF!-M29)/M29)</f>
        <v/>
      </c>
      <c r="CJ29" s="24" t="str">
        <f>IF(N29=0,"",(#REF!-N29)/N29)</f>
        <v/>
      </c>
      <c r="CK29" s="24" t="str">
        <f t="shared" si="11"/>
        <v/>
      </c>
    </row>
    <row r="30" spans="1:89" x14ac:dyDescent="0.25">
      <c r="A30" s="27" t="s">
        <v>29</v>
      </c>
      <c r="B30" s="27">
        <v>22.411999999999999</v>
      </c>
      <c r="C30" s="27">
        <v>0.22715704</v>
      </c>
      <c r="D30" s="27">
        <v>267.66000000000003</v>
      </c>
      <c r="E30" s="27">
        <v>25.821999999999999</v>
      </c>
      <c r="F30" s="27">
        <v>23.709</v>
      </c>
      <c r="G30" s="27">
        <v>20.509</v>
      </c>
      <c r="H30" s="27">
        <v>8.8729999999999993</v>
      </c>
      <c r="I30" s="27">
        <v>2.0319169999999998E-3</v>
      </c>
      <c r="J30" s="27">
        <v>8.6955399999999998E-5</v>
      </c>
      <c r="K30" s="27">
        <v>1.393061E-2</v>
      </c>
      <c r="L30" s="27"/>
      <c r="M30" s="27"/>
      <c r="N30" s="30"/>
      <c r="O30" s="30">
        <v>4.7180909999999999E-4</v>
      </c>
      <c r="P30" s="27"/>
      <c r="Q30" s="29" t="s">
        <v>29</v>
      </c>
      <c r="R30" s="27">
        <v>0</v>
      </c>
      <c r="S30" s="27">
        <v>2.03189178868698E-3</v>
      </c>
      <c r="T30" s="27">
        <v>2.03189178868698E-3</v>
      </c>
      <c r="U30" s="27">
        <v>0</v>
      </c>
      <c r="V30" s="27">
        <v>8.6953251381140505E-5</v>
      </c>
      <c r="W30" s="27">
        <v>0</v>
      </c>
      <c r="X30" s="27">
        <v>22.412071187244099</v>
      </c>
      <c r="Y30" s="27">
        <v>0.136331361358488</v>
      </c>
      <c r="Z30" s="27">
        <v>0.29371266353279701</v>
      </c>
      <c r="AA30" s="27">
        <v>0.19946494278344501</v>
      </c>
      <c r="AB30" s="27">
        <v>0</v>
      </c>
      <c r="AC30" s="27">
        <v>1.3930569956734201E-2</v>
      </c>
      <c r="AD30" s="27">
        <v>1.3930569956734201E-2</v>
      </c>
      <c r="AE30" s="27">
        <v>2.1412549854770502</v>
      </c>
      <c r="AF30" s="27">
        <v>0.108575696677083</v>
      </c>
      <c r="AG30" s="27">
        <v>8.7568021336883003E-2</v>
      </c>
      <c r="AH30" s="27">
        <v>0</v>
      </c>
      <c r="AI30" s="27">
        <v>0</v>
      </c>
      <c r="AJ30" s="27">
        <v>4.7181355565568202E-4</v>
      </c>
      <c r="AK30" s="27">
        <v>0.22715624927660799</v>
      </c>
      <c r="AL30" s="27">
        <v>0</v>
      </c>
      <c r="AM30" s="27">
        <v>240.89357540082699</v>
      </c>
      <c r="AN30" s="27">
        <v>24.624827791464799</v>
      </c>
      <c r="AO30" s="27">
        <v>267.65965817776902</v>
      </c>
      <c r="AP30" s="27">
        <v>0</v>
      </c>
      <c r="AQ30" s="27">
        <v>0.26848593925163999</v>
      </c>
      <c r="AR30" s="27">
        <v>0</v>
      </c>
      <c r="AS30" s="27">
        <v>4.9038204103903897</v>
      </c>
      <c r="AT30" s="27">
        <v>0.453442418029399</v>
      </c>
      <c r="AU30" s="27">
        <v>0</v>
      </c>
      <c r="AV30" s="27">
        <v>1.6814743409558099</v>
      </c>
      <c r="AW30" s="27">
        <v>1.8496390482646799E-2</v>
      </c>
      <c r="AX30" s="27">
        <v>0</v>
      </c>
      <c r="AY30" s="27">
        <v>0</v>
      </c>
      <c r="AZ30" s="27">
        <v>25.821973877323799</v>
      </c>
      <c r="BA30" s="27">
        <v>23.708977961386001</v>
      </c>
      <c r="BB30" s="27">
        <v>2.11299591593776</v>
      </c>
      <c r="BC30" s="27">
        <v>7.9030164740378106E-2</v>
      </c>
      <c r="BD30" s="27">
        <v>0</v>
      </c>
      <c r="BE30" s="27">
        <v>5.9177267040349903</v>
      </c>
      <c r="BF30" s="27">
        <v>0</v>
      </c>
      <c r="BG30" s="27">
        <v>2.5222349355423601</v>
      </c>
      <c r="BH30" s="27">
        <v>0</v>
      </c>
      <c r="BI30" s="27">
        <v>0</v>
      </c>
      <c r="BJ30" s="27">
        <v>10.088926404206401</v>
      </c>
      <c r="BK30" s="27">
        <v>0.33214490472395097</v>
      </c>
      <c r="BL30" s="27">
        <v>8.0711365377514402E-2</v>
      </c>
      <c r="BM30" s="27">
        <v>2.8635722592414901</v>
      </c>
      <c r="BN30" s="27">
        <v>3.3629787750018001E-3</v>
      </c>
      <c r="BO30" s="27">
        <v>20.508995188412499</v>
      </c>
      <c r="BP30" s="27">
        <v>2.3188761218148199</v>
      </c>
      <c r="BQ30" s="27">
        <v>0</v>
      </c>
      <c r="BR30" s="27">
        <v>0</v>
      </c>
      <c r="BS30" s="27">
        <v>0.97330933572975498</v>
      </c>
      <c r="BT30" s="27">
        <v>0.91980615413614697</v>
      </c>
      <c r="BU30" s="27">
        <v>8.8729899634583997</v>
      </c>
      <c r="BV30" s="27">
        <v>1.01967270411217</v>
      </c>
      <c r="BX30" s="36">
        <f t="shared" si="0"/>
        <v>7.9999167601675445E-3</v>
      </c>
      <c r="BY30" s="24">
        <f t="shared" si="1"/>
        <v>3.1763003792383972E-6</v>
      </c>
      <c r="BZ30" s="24">
        <f t="shared" si="2"/>
        <v>-3.4809548144027163E-6</v>
      </c>
      <c r="CA30" s="24">
        <f t="shared" si="3"/>
        <v>-1.2770762572197078E-6</v>
      </c>
      <c r="CB30" s="24">
        <f t="shared" si="4"/>
        <v>-1.0116441871251911E-6</v>
      </c>
      <c r="CC30" s="24">
        <f t="shared" si="5"/>
        <v>-9.295463325585945E-7</v>
      </c>
      <c r="CD30" s="24">
        <f t="shared" si="6"/>
        <v>-2.3460858656018893E-7</v>
      </c>
      <c r="CE30" s="24">
        <f t="shared" si="7"/>
        <v>-1.1311328298872484E-6</v>
      </c>
      <c r="CF30" s="24">
        <f t="shared" si="8"/>
        <v>-1.2407649042694655E-5</v>
      </c>
      <c r="CG30" s="24">
        <f t="shared" si="9"/>
        <v>-2.4709435635881054E-5</v>
      </c>
      <c r="CH30" s="24">
        <f t="shared" si="10"/>
        <v>-2.8744804282577796E-6</v>
      </c>
      <c r="CI30" s="24" t="str">
        <f>IF(M30=0,"",(#REF!-M30)/M30)</f>
        <v/>
      </c>
      <c r="CJ30" s="24" t="str">
        <f>IF(N30=0,"",(#REF!-N30)/N30)</f>
        <v/>
      </c>
      <c r="CK30" s="24">
        <f t="shared" si="11"/>
        <v>9.4437680028452956E-6</v>
      </c>
    </row>
    <row r="31" spans="1:89" x14ac:dyDescent="0.25">
      <c r="A31" s="27" t="s">
        <v>30</v>
      </c>
      <c r="B31" s="27">
        <v>746.54485411999997</v>
      </c>
      <c r="C31" s="27">
        <v>0.77967608320000004</v>
      </c>
      <c r="D31" s="27">
        <v>4430.0204663000004</v>
      </c>
      <c r="E31" s="27">
        <v>142.39477299999999</v>
      </c>
      <c r="F31" s="27">
        <v>131.24036874999999</v>
      </c>
      <c r="G31" s="27">
        <v>157.80886996999999</v>
      </c>
      <c r="H31" s="27">
        <v>519.34184387000005</v>
      </c>
      <c r="I31" s="27">
        <v>0.1189291965</v>
      </c>
      <c r="J31" s="27">
        <v>5.0895771000000001E-3</v>
      </c>
      <c r="K31" s="27">
        <v>0.81536729070000002</v>
      </c>
      <c r="L31" s="27"/>
      <c r="M31" s="27"/>
      <c r="N31" s="30"/>
      <c r="O31" s="30">
        <v>2.6116917E-3</v>
      </c>
      <c r="P31" s="27"/>
      <c r="Q31" s="29" t="s">
        <v>30</v>
      </c>
      <c r="R31" s="27">
        <v>0</v>
      </c>
      <c r="S31" s="27">
        <v>0.1189289016404</v>
      </c>
      <c r="T31" s="27">
        <v>0.1189289016404</v>
      </c>
      <c r="U31" s="27">
        <v>0</v>
      </c>
      <c r="V31" s="27">
        <v>5.08951902558058E-3</v>
      </c>
      <c r="W31" s="27">
        <v>0</v>
      </c>
      <c r="X31" s="27">
        <v>746.54494821276796</v>
      </c>
      <c r="Y31" s="27">
        <v>7.9799712564995504</v>
      </c>
      <c r="Z31" s="27">
        <v>17.1919972357456</v>
      </c>
      <c r="AA31" s="27">
        <v>11.675411576587001</v>
      </c>
      <c r="AB31" s="27">
        <v>0</v>
      </c>
      <c r="AC31" s="27">
        <v>0.815366280977048</v>
      </c>
      <c r="AD31" s="27">
        <v>0.815366280977048</v>
      </c>
      <c r="AE31" s="27">
        <v>35.4401649090318</v>
      </c>
      <c r="AF31" s="27">
        <v>6.3553012980119101</v>
      </c>
      <c r="AG31" s="27">
        <v>5.1256733499676503</v>
      </c>
      <c r="AH31" s="27">
        <v>0</v>
      </c>
      <c r="AI31" s="27">
        <v>0</v>
      </c>
      <c r="AJ31" s="27">
        <v>2.6116770313384901E-3</v>
      </c>
      <c r="AK31" s="27">
        <v>0.77967612223416305</v>
      </c>
      <c r="AL31" s="27">
        <v>0</v>
      </c>
      <c r="AM31" s="27">
        <v>3987.0164201039602</v>
      </c>
      <c r="AN31" s="27">
        <v>407.56159796358901</v>
      </c>
      <c r="AO31" s="27">
        <v>4430.0181829765797</v>
      </c>
      <c r="AP31" s="27">
        <v>0</v>
      </c>
      <c r="AQ31" s="27">
        <v>15.715408092218199</v>
      </c>
      <c r="AR31" s="27">
        <v>0</v>
      </c>
      <c r="AS31" s="27">
        <v>287.03718329686302</v>
      </c>
      <c r="AT31" s="27">
        <v>2.51001432199606</v>
      </c>
      <c r="AU31" s="27">
        <v>0</v>
      </c>
      <c r="AV31" s="27">
        <v>9.3078164168278708</v>
      </c>
      <c r="AW31" s="27">
        <v>0.102386164266384</v>
      </c>
      <c r="AX31" s="27">
        <v>0</v>
      </c>
      <c r="AY31" s="27">
        <v>0</v>
      </c>
      <c r="AZ31" s="27">
        <v>142.394730279474</v>
      </c>
      <c r="BA31" s="27">
        <v>131.24032195956099</v>
      </c>
      <c r="BB31" s="27">
        <v>11.1544083199126</v>
      </c>
      <c r="BC31" s="27">
        <v>0.43746746975534101</v>
      </c>
      <c r="BD31" s="27">
        <v>0</v>
      </c>
      <c r="BE31" s="27">
        <v>32.757350049548798</v>
      </c>
      <c r="BF31" s="27">
        <v>0</v>
      </c>
      <c r="BG31" s="27">
        <v>13.9617376191184</v>
      </c>
      <c r="BH31" s="27">
        <v>0</v>
      </c>
      <c r="BI31" s="27">
        <v>0</v>
      </c>
      <c r="BJ31" s="27">
        <v>55.846945374537597</v>
      </c>
      <c r="BK31" s="27">
        <v>19.4416072912394</v>
      </c>
      <c r="BL31" s="27">
        <v>0.44677554916582601</v>
      </c>
      <c r="BM31" s="27">
        <v>15.851213324404601</v>
      </c>
      <c r="BN31" s="27">
        <v>1.8615669940530301E-2</v>
      </c>
      <c r="BO31" s="27">
        <v>157.80883230653001</v>
      </c>
      <c r="BP31" s="27">
        <v>135.731363506685</v>
      </c>
      <c r="BQ31" s="27">
        <v>0</v>
      </c>
      <c r="BR31" s="27">
        <v>0</v>
      </c>
      <c r="BS31" s="27">
        <v>56.971348376960798</v>
      </c>
      <c r="BT31" s="27">
        <v>53.839219610211799</v>
      </c>
      <c r="BU31" s="27">
        <v>519.34176115786704</v>
      </c>
      <c r="BV31" s="27">
        <v>59.684855020241599</v>
      </c>
      <c r="BX31" s="36">
        <f t="shared" si="0"/>
        <v>8.0000043894219754E-3</v>
      </c>
      <c r="BY31" s="24">
        <f t="shared" si="1"/>
        <v>1.260376620046402E-7</v>
      </c>
      <c r="BZ31" s="24">
        <f t="shared" si="2"/>
        <v>5.0064589454608714E-8</v>
      </c>
      <c r="CA31" s="24">
        <f t="shared" si="3"/>
        <v>-5.1542051284858148E-7</v>
      </c>
      <c r="CB31" s="24">
        <f t="shared" si="4"/>
        <v>-3.0001470617556586E-7</v>
      </c>
      <c r="CC31" s="24">
        <f t="shared" si="5"/>
        <v>-3.5652474498771868E-7</v>
      </c>
      <c r="CD31" s="24">
        <f t="shared" si="6"/>
        <v>-2.3866510158185528E-7</v>
      </c>
      <c r="CE31" s="24">
        <f t="shared" si="7"/>
        <v>-1.5926337148426262E-7</v>
      </c>
      <c r="CF31" s="24">
        <f t="shared" si="8"/>
        <v>-2.4792869091669752E-6</v>
      </c>
      <c r="CG31" s="24">
        <f t="shared" si="9"/>
        <v>-1.1410460688395503E-5</v>
      </c>
      <c r="CH31" s="24">
        <f t="shared" si="10"/>
        <v>-1.2383657813412898E-6</v>
      </c>
      <c r="CI31" s="24" t="str">
        <f>IF(M31=0,"",(#REF!-M31)/M31)</f>
        <v/>
      </c>
      <c r="CJ31" s="24" t="str">
        <f>IF(N31=0,"",(#REF!-N31)/N31)</f>
        <v/>
      </c>
      <c r="CK31" s="24">
        <f t="shared" si="11"/>
        <v>-5.6165364042952815E-6</v>
      </c>
    </row>
    <row r="32" spans="1:89" x14ac:dyDescent="0.25">
      <c r="A32" s="27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30"/>
      <c r="O32" s="30"/>
      <c r="P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X32" s="36" t="e">
        <f t="shared" si="0"/>
        <v>#DIV/0!</v>
      </c>
      <c r="BY32" s="24" t="str">
        <f t="shared" si="1"/>
        <v/>
      </c>
      <c r="BZ32" s="24" t="str">
        <f t="shared" si="2"/>
        <v/>
      </c>
      <c r="CA32" s="24" t="str">
        <f t="shared" si="3"/>
        <v/>
      </c>
      <c r="CB32" s="24" t="str">
        <f t="shared" si="4"/>
        <v/>
      </c>
      <c r="CC32" s="24" t="str">
        <f t="shared" si="5"/>
        <v/>
      </c>
      <c r="CD32" s="24" t="str">
        <f t="shared" si="6"/>
        <v/>
      </c>
      <c r="CE32" s="24" t="str">
        <f t="shared" si="7"/>
        <v/>
      </c>
      <c r="CF32" s="24" t="str">
        <f t="shared" si="8"/>
        <v/>
      </c>
      <c r="CG32" s="24" t="str">
        <f t="shared" si="9"/>
        <v/>
      </c>
      <c r="CH32" s="24" t="str">
        <f t="shared" si="10"/>
        <v/>
      </c>
      <c r="CI32" s="24" t="str">
        <f>IF(M32=0,"",(#REF!-M32)/M32)</f>
        <v/>
      </c>
      <c r="CJ32" s="24" t="str">
        <f>IF(N32=0,"",(#REF!-N32)/N32)</f>
        <v/>
      </c>
      <c r="CK32" s="24" t="str">
        <f t="shared" si="11"/>
        <v/>
      </c>
    </row>
    <row r="33" spans="1:89" x14ac:dyDescent="0.25">
      <c r="A33" s="27" t="s">
        <v>32</v>
      </c>
      <c r="B33" s="27">
        <v>228.07431001</v>
      </c>
      <c r="C33" s="27">
        <v>0.41016519979999999</v>
      </c>
      <c r="D33" s="27">
        <v>2138.7590403999998</v>
      </c>
      <c r="E33" s="27">
        <v>70.468597263999996</v>
      </c>
      <c r="F33" s="27">
        <v>65.503695347000004</v>
      </c>
      <c r="G33" s="27">
        <v>55.795864651999999</v>
      </c>
      <c r="H33" s="27">
        <v>107.22941966</v>
      </c>
      <c r="I33" s="27">
        <v>2.4555456E-2</v>
      </c>
      <c r="J33" s="27">
        <v>1.0509143999999999E-3</v>
      </c>
      <c r="K33" s="27">
        <v>0.16835035740000001</v>
      </c>
      <c r="L33" s="27"/>
      <c r="M33" s="27"/>
      <c r="N33" s="30"/>
      <c r="O33" s="30">
        <v>1.3035334000000001E-3</v>
      </c>
      <c r="P33" s="27"/>
      <c r="Q33" s="29" t="s">
        <v>32</v>
      </c>
      <c r="R33" s="27">
        <v>0</v>
      </c>
      <c r="S33" s="27">
        <v>2.4555148556701899E-2</v>
      </c>
      <c r="T33" s="27">
        <v>2.4555148556701899E-2</v>
      </c>
      <c r="U33" s="27">
        <v>0</v>
      </c>
      <c r="V33" s="27">
        <v>1.0509121964558E-3</v>
      </c>
      <c r="W33" s="27">
        <v>0</v>
      </c>
      <c r="X33" s="27">
        <v>228.073416089049</v>
      </c>
      <c r="Y33" s="27">
        <v>1.64763848344329</v>
      </c>
      <c r="Z33" s="27">
        <v>3.5496305786306599</v>
      </c>
      <c r="AA33" s="27">
        <v>2.41062094397885</v>
      </c>
      <c r="AB33" s="27">
        <v>0</v>
      </c>
      <c r="AC33" s="27">
        <v>0.168350207326704</v>
      </c>
      <c r="AD33" s="27">
        <v>0.168350207326704</v>
      </c>
      <c r="AE33" s="27">
        <v>17.110064988562598</v>
      </c>
      <c r="AF33" s="27">
        <v>1.3121841443820601</v>
      </c>
      <c r="AG33" s="27">
        <v>1.05829885003489</v>
      </c>
      <c r="AH33" s="27">
        <v>0</v>
      </c>
      <c r="AI33" s="27">
        <v>0</v>
      </c>
      <c r="AJ33" s="27">
        <v>1.3035134698380301E-3</v>
      </c>
      <c r="AK33" s="27">
        <v>0.41016637673114298</v>
      </c>
      <c r="AL33" s="27">
        <v>0</v>
      </c>
      <c r="AM33" s="27">
        <v>1924.8810015818599</v>
      </c>
      <c r="AN33" s="27">
        <v>196.76530001582401</v>
      </c>
      <c r="AO33" s="27">
        <v>2138.7563665862399</v>
      </c>
      <c r="AP33" s="27">
        <v>0</v>
      </c>
      <c r="AQ33" s="27">
        <v>3.2447654556853398</v>
      </c>
      <c r="AR33" s="27">
        <v>0</v>
      </c>
      <c r="AS33" s="27">
        <v>59.264336512541</v>
      </c>
      <c r="AT33" s="27">
        <v>1.25277631291974</v>
      </c>
      <c r="AU33" s="27">
        <v>0</v>
      </c>
      <c r="AV33" s="27">
        <v>4.6456351868328802</v>
      </c>
      <c r="AW33" s="27">
        <v>5.1102032571471001E-2</v>
      </c>
      <c r="AX33" s="27">
        <v>0</v>
      </c>
      <c r="AY33" s="27">
        <v>0</v>
      </c>
      <c r="AZ33" s="27">
        <v>70.468453170072294</v>
      </c>
      <c r="BA33" s="27">
        <v>65.503558290698194</v>
      </c>
      <c r="BB33" s="27">
        <v>4.9648948793740901</v>
      </c>
      <c r="BC33" s="27">
        <v>0.21834415984427599</v>
      </c>
      <c r="BD33" s="27">
        <v>0</v>
      </c>
      <c r="BE33" s="27">
        <v>16.3495555238325</v>
      </c>
      <c r="BF33" s="27">
        <v>0</v>
      </c>
      <c r="BG33" s="27">
        <v>6.9684596315305001</v>
      </c>
      <c r="BH33" s="27">
        <v>0</v>
      </c>
      <c r="BI33" s="27">
        <v>0</v>
      </c>
      <c r="BJ33" s="27">
        <v>27.8738609655252</v>
      </c>
      <c r="BK33" s="27">
        <v>4.0141076992617997</v>
      </c>
      <c r="BL33" s="27">
        <v>0.22299091699580501</v>
      </c>
      <c r="BM33" s="27">
        <v>7.9115422763471699</v>
      </c>
      <c r="BN33" s="27">
        <v>9.2912842985576199E-3</v>
      </c>
      <c r="BO33" s="27">
        <v>55.795878685817797</v>
      </c>
      <c r="BP33" s="27">
        <v>28.024610472659202</v>
      </c>
      <c r="BQ33" s="27">
        <v>0</v>
      </c>
      <c r="BR33" s="27">
        <v>0</v>
      </c>
      <c r="BS33" s="27">
        <v>11.7628775910968</v>
      </c>
      <c r="BT33" s="27">
        <v>11.116247521375101</v>
      </c>
      <c r="BU33" s="27">
        <v>107.229281698793</v>
      </c>
      <c r="BV33" s="27">
        <v>12.323146175777699</v>
      </c>
      <c r="BX33" s="36">
        <f t="shared" si="0"/>
        <v>8.0000065719840266E-3</v>
      </c>
      <c r="BY33" s="24">
        <f t="shared" si="1"/>
        <v>-3.9194285010056057E-6</v>
      </c>
      <c r="BZ33" s="24">
        <f t="shared" si="2"/>
        <v>2.8694076034767234E-6</v>
      </c>
      <c r="CA33" s="24">
        <f t="shared" si="3"/>
        <v>-1.2501706407207057E-6</v>
      </c>
      <c r="CB33" s="24">
        <f t="shared" si="4"/>
        <v>-2.0447963106450713E-6</v>
      </c>
      <c r="CC33" s="24">
        <f t="shared" si="5"/>
        <v>-2.0923445781782399E-6</v>
      </c>
      <c r="CD33" s="24">
        <f t="shared" si="6"/>
        <v>2.5152075133254407E-7</v>
      </c>
      <c r="CE33" s="24">
        <f t="shared" si="7"/>
        <v>-1.28659846747221E-6</v>
      </c>
      <c r="CF33" s="24">
        <f t="shared" si="8"/>
        <v>-1.2520366068587361E-5</v>
      </c>
      <c r="CG33" s="24">
        <f t="shared" si="9"/>
        <v>-2.0967875213932862E-6</v>
      </c>
      <c r="CH33" s="24">
        <f t="shared" si="10"/>
        <v>-8.9143437727246014E-7</v>
      </c>
      <c r="CI33" s="24" t="str">
        <f>IF(M33=0,"",(#REF!-M33)/M33)</f>
        <v/>
      </c>
      <c r="CJ33" s="24" t="str">
        <f>IF(N33=0,"",(#REF!-N33)/N33)</f>
        <v/>
      </c>
      <c r="CK33" s="24">
        <f t="shared" si="11"/>
        <v>-1.5289337404005789E-5</v>
      </c>
    </row>
    <row r="34" spans="1:89" x14ac:dyDescent="0.25">
      <c r="A34" s="27" t="s">
        <v>33</v>
      </c>
      <c r="B34" s="27">
        <v>792.34111743000005</v>
      </c>
      <c r="C34" s="27">
        <v>1.2855550377</v>
      </c>
      <c r="D34" s="27">
        <v>8234.3409522000002</v>
      </c>
      <c r="E34" s="27">
        <v>255.41473088999999</v>
      </c>
      <c r="F34" s="27">
        <v>238.15861906000001</v>
      </c>
      <c r="G34" s="27">
        <v>205.29557156999999</v>
      </c>
      <c r="H34" s="27">
        <v>358.03006110000001</v>
      </c>
      <c r="I34" s="27">
        <v>8.1988849200000005E-2</v>
      </c>
      <c r="J34" s="27">
        <v>3.5086548999999998E-3</v>
      </c>
      <c r="K34" s="27">
        <v>0.56210687599999998</v>
      </c>
      <c r="L34" s="27"/>
      <c r="M34" s="27"/>
      <c r="N34" s="30"/>
      <c r="O34" s="30">
        <v>4.7393493999999996E-3</v>
      </c>
      <c r="P34" s="27"/>
      <c r="Q34" s="29" t="s">
        <v>33</v>
      </c>
      <c r="R34" s="27">
        <v>0</v>
      </c>
      <c r="S34" s="27">
        <v>8.1988740611577404E-2</v>
      </c>
      <c r="T34" s="27">
        <v>8.1988740611577404E-2</v>
      </c>
      <c r="U34" s="27">
        <v>0</v>
      </c>
      <c r="V34" s="27">
        <v>3.5086130520580899E-3</v>
      </c>
      <c r="W34" s="27">
        <v>0</v>
      </c>
      <c r="X34" s="27">
        <v>792.34100859251396</v>
      </c>
      <c r="Y34" s="27">
        <v>5.5013124282673296</v>
      </c>
      <c r="Z34" s="27">
        <v>11.851981242907399</v>
      </c>
      <c r="AA34" s="27">
        <v>8.0488680236095096</v>
      </c>
      <c r="AB34" s="27">
        <v>0</v>
      </c>
      <c r="AC34" s="27">
        <v>0.56210636365702704</v>
      </c>
      <c r="AD34" s="27">
        <v>0.56210636365702704</v>
      </c>
      <c r="AE34" s="27">
        <v>65.874768107938195</v>
      </c>
      <c r="AF34" s="27">
        <v>4.3812469299293904</v>
      </c>
      <c r="AG34" s="27">
        <v>3.5335696772216201</v>
      </c>
      <c r="AH34" s="27">
        <v>0</v>
      </c>
      <c r="AI34" s="27">
        <v>0</v>
      </c>
      <c r="AJ34" s="27">
        <v>4.7393647400129002E-3</v>
      </c>
      <c r="AK34" s="27">
        <v>1.28555244101258</v>
      </c>
      <c r="AL34" s="27">
        <v>0</v>
      </c>
      <c r="AM34" s="27">
        <v>7410.9072345772802</v>
      </c>
      <c r="AN34" s="27">
        <v>757.55890701455496</v>
      </c>
      <c r="AO34" s="27">
        <v>8234.3409096997693</v>
      </c>
      <c r="AP34" s="27">
        <v>0</v>
      </c>
      <c r="AQ34" s="27">
        <v>10.8339944834295</v>
      </c>
      <c r="AR34" s="27">
        <v>0</v>
      </c>
      <c r="AS34" s="27">
        <v>197.87944281882901</v>
      </c>
      <c r="AT34" s="27">
        <v>4.5548433494821801</v>
      </c>
      <c r="AU34" s="27">
        <v>0</v>
      </c>
      <c r="AV34" s="27">
        <v>16.890673247463202</v>
      </c>
      <c r="AW34" s="27">
        <v>0.18579792335631601</v>
      </c>
      <c r="AX34" s="27">
        <v>0</v>
      </c>
      <c r="AY34" s="27">
        <v>0</v>
      </c>
      <c r="AZ34" s="27">
        <v>255.41448823260899</v>
      </c>
      <c r="BA34" s="27">
        <v>238.15838456026</v>
      </c>
      <c r="BB34" s="27">
        <v>17.256103672349099</v>
      </c>
      <c r="BC34" s="27">
        <v>0.79386315580614797</v>
      </c>
      <c r="BD34" s="27">
        <v>0</v>
      </c>
      <c r="BE34" s="27">
        <v>59.443899645606997</v>
      </c>
      <c r="BF34" s="27">
        <v>0</v>
      </c>
      <c r="BG34" s="27">
        <v>25.335996351350602</v>
      </c>
      <c r="BH34" s="27">
        <v>0</v>
      </c>
      <c r="BI34" s="27">
        <v>0</v>
      </c>
      <c r="BJ34" s="27">
        <v>101.343973500443</v>
      </c>
      <c r="BK34" s="27">
        <v>13.402738804289701</v>
      </c>
      <c r="BL34" s="27">
        <v>0.81075163059354005</v>
      </c>
      <c r="BM34" s="27">
        <v>28.764804433494799</v>
      </c>
      <c r="BN34" s="27">
        <v>3.3781322662962902E-2</v>
      </c>
      <c r="BO34" s="27">
        <v>205.29482236147999</v>
      </c>
      <c r="BP34" s="27">
        <v>93.571447754596406</v>
      </c>
      <c r="BQ34" s="27">
        <v>0</v>
      </c>
      <c r="BR34" s="27">
        <v>0</v>
      </c>
      <c r="BS34" s="27">
        <v>39.275352222265902</v>
      </c>
      <c r="BT34" s="27">
        <v>37.116172891086102</v>
      </c>
      <c r="BU34" s="27">
        <v>358.02999476402198</v>
      </c>
      <c r="BV34" s="27">
        <v>41.145975283917302</v>
      </c>
      <c r="BX34" s="36">
        <f t="shared" si="0"/>
        <v>8.0000049585437962E-3</v>
      </c>
      <c r="BY34" s="24">
        <f t="shared" si="1"/>
        <v>-1.3736190600407191E-7</v>
      </c>
      <c r="BZ34" s="24">
        <f t="shared" si="2"/>
        <v>-2.0198959545298135E-6</v>
      </c>
      <c r="CA34" s="24">
        <f t="shared" si="3"/>
        <v>-5.1613396984920446E-9</v>
      </c>
      <c r="CB34" s="24">
        <f t="shared" si="4"/>
        <v>-9.5005245058910729E-7</v>
      </c>
      <c r="CC34" s="24">
        <f t="shared" si="5"/>
        <v>-9.8463679764587579E-7</v>
      </c>
      <c r="CD34" s="24">
        <f t="shared" si="6"/>
        <v>-3.6494139365794183E-6</v>
      </c>
      <c r="CE34" s="24">
        <f t="shared" si="7"/>
        <v>-1.8528047010769268E-7</v>
      </c>
      <c r="CF34" s="24">
        <f t="shared" si="8"/>
        <v>-1.324429159093195E-6</v>
      </c>
      <c r="CG34" s="24">
        <f t="shared" si="9"/>
        <v>-1.1927061253568455E-5</v>
      </c>
      <c r="CH34" s="24">
        <f t="shared" si="10"/>
        <v>-9.1146896579841426E-7</v>
      </c>
      <c r="CI34" s="24" t="str">
        <f>IF(M34=0,"",(#REF!-M34)/M34)</f>
        <v/>
      </c>
      <c r="CJ34" s="24" t="str">
        <f>IF(N34=0,"",(#REF!-N34)/N34)</f>
        <v/>
      </c>
      <c r="CK34" s="24">
        <f t="shared" si="11"/>
        <v>3.2367339070966572E-6</v>
      </c>
    </row>
    <row r="35" spans="1:89" x14ac:dyDescent="0.25">
      <c r="A35" s="27" t="s">
        <v>34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30"/>
      <c r="O35" s="30"/>
      <c r="P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X35" s="36" t="e">
        <f t="shared" ref="BX35:BX60" si="12">AE35/AO35</f>
        <v>#DIV/0!</v>
      </c>
      <c r="BY35" s="24" t="str">
        <f t="shared" ref="BY35:BY60" si="13">IF(B35=0,"",(X35-B35)/B35)</f>
        <v/>
      </c>
      <c r="BZ35" s="24" t="str">
        <f t="shared" ref="BZ35:BZ60" si="14">IF(C35=0,"",(AK35-C35)/C35)</f>
        <v/>
      </c>
      <c r="CA35" s="24" t="str">
        <f t="shared" ref="CA35:CA60" si="15">IF(D35=0,"",(AO35-D35)/D35)</f>
        <v/>
      </c>
      <c r="CB35" s="24" t="str">
        <f t="shared" ref="CB35:CB60" si="16">IF(E35=0,"",(AZ35-E35)/E35)</f>
        <v/>
      </c>
      <c r="CC35" s="24" t="str">
        <f t="shared" ref="CC35:CC60" si="17">IF(F35=0,"",(BA35-F35)/F35)</f>
        <v/>
      </c>
      <c r="CD35" s="24" t="str">
        <f t="shared" ref="CD35:CD60" si="18">IF(G35=0,"",(BO35-G35)/G35)</f>
        <v/>
      </c>
      <c r="CE35" s="24" t="str">
        <f t="shared" ref="CE35:CE60" si="19">IF(H35=0,"",(BU35-H35)/H35)</f>
        <v/>
      </c>
      <c r="CF35" s="24" t="str">
        <f t="shared" ref="CF35:CF60" si="20">IF(I35=0,"",(T35-I35)/I35)</f>
        <v/>
      </c>
      <c r="CG35" s="24" t="str">
        <f t="shared" ref="CG35:CG60" si="21">IF(J35=0,"",(V35-J35)/J35)</f>
        <v/>
      </c>
      <c r="CH35" s="24" t="str">
        <f t="shared" ref="CH35:CH60" si="22">IF(K35=0,"",(AD35-K35)/K35)</f>
        <v/>
      </c>
      <c r="CI35" s="24" t="str">
        <f>IF(M35=0,"",(#REF!-M35)/M35)</f>
        <v/>
      </c>
      <c r="CJ35" s="24" t="str">
        <f>IF(N35=0,"",(#REF!-N35)/N35)</f>
        <v/>
      </c>
      <c r="CK35" s="24" t="str">
        <f t="shared" ref="CK35:CK60" si="23">IF(O35=0,"",(AJ35-O35)/O35)</f>
        <v/>
      </c>
    </row>
    <row r="36" spans="1:89" x14ac:dyDescent="0.25">
      <c r="A36" s="27" t="s">
        <v>35</v>
      </c>
      <c r="B36" s="27">
        <v>6.2595290165000002</v>
      </c>
      <c r="C36" s="27">
        <v>4.0331367200000003E-2</v>
      </c>
      <c r="D36" s="27">
        <v>51.514858338000003</v>
      </c>
      <c r="E36" s="27">
        <v>3.7343882136</v>
      </c>
      <c r="F36" s="27">
        <v>3.4356378492999999</v>
      </c>
      <c r="G36" s="27">
        <v>1.6671451873999998</v>
      </c>
      <c r="H36" s="27">
        <v>2.5232402013000002</v>
      </c>
      <c r="I36" s="27">
        <v>5.7782009999999997E-4</v>
      </c>
      <c r="J36" s="27">
        <v>2.47277E-5</v>
      </c>
      <c r="K36" s="27">
        <v>3.9614799999999999E-3</v>
      </c>
      <c r="L36" s="27"/>
      <c r="M36" s="27"/>
      <c r="N36" s="30"/>
      <c r="O36" s="30">
        <v>6.8369199999999996E-5</v>
      </c>
      <c r="P36" s="27"/>
      <c r="Q36" s="29" t="s">
        <v>35</v>
      </c>
      <c r="R36" s="27">
        <v>0</v>
      </c>
      <c r="S36" s="27">
        <v>5.77799541945953E-4</v>
      </c>
      <c r="T36" s="27">
        <v>5.77799541945953E-4</v>
      </c>
      <c r="U36" s="27">
        <v>0</v>
      </c>
      <c r="V36" s="27">
        <v>2.4727236542622999E-5</v>
      </c>
      <c r="W36" s="27">
        <v>0</v>
      </c>
      <c r="X36" s="27">
        <v>6.25952437261199</v>
      </c>
      <c r="Y36" s="27">
        <v>3.87703857604089E-2</v>
      </c>
      <c r="Z36" s="27">
        <v>8.3525927082063106E-2</v>
      </c>
      <c r="AA36" s="27">
        <v>5.6724162736671697E-2</v>
      </c>
      <c r="AB36" s="27">
        <v>0</v>
      </c>
      <c r="AC36" s="27">
        <v>3.96148422337393E-3</v>
      </c>
      <c r="AD36" s="27">
        <v>3.96148422337393E-3</v>
      </c>
      <c r="AE36" s="27">
        <v>0.41212045050127499</v>
      </c>
      <c r="AF36" s="27">
        <v>3.0877017839787701E-2</v>
      </c>
      <c r="AG36" s="27">
        <v>2.4902367990472699E-2</v>
      </c>
      <c r="AH36" s="27">
        <v>0</v>
      </c>
      <c r="AI36" s="27">
        <v>0</v>
      </c>
      <c r="AJ36" s="27">
        <v>6.8369021795814199E-5</v>
      </c>
      <c r="AK36" s="27">
        <v>4.0331342451010499E-2</v>
      </c>
      <c r="AL36" s="27">
        <v>0</v>
      </c>
      <c r="AM36" s="27">
        <v>46.363298873879003</v>
      </c>
      <c r="AN36" s="27">
        <v>4.7393986362913898</v>
      </c>
      <c r="AO36" s="27">
        <v>51.514817960671699</v>
      </c>
      <c r="AP36" s="27">
        <v>0</v>
      </c>
      <c r="AQ36" s="27">
        <v>7.6352277636091995E-2</v>
      </c>
      <c r="AR36" s="27">
        <v>0</v>
      </c>
      <c r="AS36" s="27">
        <v>1.3945473587060899</v>
      </c>
      <c r="AT36" s="27">
        <v>6.5707352821971404E-2</v>
      </c>
      <c r="AU36" s="27">
        <v>0</v>
      </c>
      <c r="AV36" s="27">
        <v>0.24366165995249001</v>
      </c>
      <c r="AW36" s="27">
        <v>2.6802858251844899E-3</v>
      </c>
      <c r="AX36" s="27">
        <v>0</v>
      </c>
      <c r="AY36" s="27">
        <v>0</v>
      </c>
      <c r="AZ36" s="27">
        <v>3.7343888366120499</v>
      </c>
      <c r="BA36" s="27">
        <v>3.4356386585425298</v>
      </c>
      <c r="BB36" s="27">
        <v>0.29875017806952198</v>
      </c>
      <c r="BC36" s="27">
        <v>1.14521635258519E-2</v>
      </c>
      <c r="BD36" s="27">
        <v>0</v>
      </c>
      <c r="BE36" s="27">
        <v>0.85753453860017503</v>
      </c>
      <c r="BF36" s="27">
        <v>0</v>
      </c>
      <c r="BG36" s="27">
        <v>0.36549336792385301</v>
      </c>
      <c r="BH36" s="27">
        <v>0</v>
      </c>
      <c r="BI36" s="27">
        <v>0</v>
      </c>
      <c r="BJ36" s="27">
        <v>1.46196868517447</v>
      </c>
      <c r="BK36" s="27">
        <v>9.4455537162434405E-2</v>
      </c>
      <c r="BL36" s="27">
        <v>1.16956870636088E-2</v>
      </c>
      <c r="BM36" s="27">
        <v>0.41495759404972499</v>
      </c>
      <c r="BN36" s="27">
        <v>4.8732360520290798E-4</v>
      </c>
      <c r="BO36" s="27">
        <v>1.6671484637263601</v>
      </c>
      <c r="BP36" s="27">
        <v>0.659441922619731</v>
      </c>
      <c r="BQ36" s="27">
        <v>0</v>
      </c>
      <c r="BR36" s="27">
        <v>0</v>
      </c>
      <c r="BS36" s="27">
        <v>0.27679100308746801</v>
      </c>
      <c r="BT36" s="27">
        <v>0.26157661531695803</v>
      </c>
      <c r="BU36" s="27">
        <v>2.5232340878872499</v>
      </c>
      <c r="BV36" s="27">
        <v>0.28997428059853297</v>
      </c>
      <c r="BX36" s="36">
        <f t="shared" si="12"/>
        <v>8.0000370149012831E-3</v>
      </c>
      <c r="BY36" s="24">
        <f t="shared" si="13"/>
        <v>-7.4189096302534342E-7</v>
      </c>
      <c r="BZ36" s="24">
        <f t="shared" si="14"/>
        <v>-6.136412232414735E-7</v>
      </c>
      <c r="CA36" s="24">
        <f t="shared" si="15"/>
        <v>-7.8379965716009848E-7</v>
      </c>
      <c r="CB36" s="24">
        <f t="shared" si="16"/>
        <v>1.6683108833747388E-7</v>
      </c>
      <c r="CC36" s="24">
        <f t="shared" si="17"/>
        <v>2.3554360656506802E-7</v>
      </c>
      <c r="CD36" s="24">
        <f t="shared" si="18"/>
        <v>1.9652315736955914E-6</v>
      </c>
      <c r="CE36" s="24">
        <f t="shared" si="19"/>
        <v>-2.4228421642549065E-6</v>
      </c>
      <c r="CF36" s="24">
        <f t="shared" si="20"/>
        <v>-3.5578641253519926E-5</v>
      </c>
      <c r="CG36" s="24">
        <f t="shared" si="21"/>
        <v>-1.8742437711627199E-5</v>
      </c>
      <c r="CH36" s="24">
        <f t="shared" si="22"/>
        <v>1.0661101230077815E-6</v>
      </c>
      <c r="CI36" s="24" t="str">
        <f>IF(M36=0,"",(#REF!-M36)/M36)</f>
        <v/>
      </c>
      <c r="CJ36" s="24" t="str">
        <f>IF(N36=0,"",(#REF!-N36)/N36)</f>
        <v/>
      </c>
      <c r="CK36" s="24">
        <f t="shared" si="23"/>
        <v>-2.6064980400004858E-6</v>
      </c>
    </row>
    <row r="37" spans="1:89" x14ac:dyDescent="0.25">
      <c r="A37" s="27" t="s">
        <v>36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30"/>
      <c r="O37" s="30"/>
      <c r="P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X37" s="36" t="e">
        <f t="shared" si="12"/>
        <v>#DIV/0!</v>
      </c>
      <c r="BY37" s="24" t="str">
        <f t="shared" si="13"/>
        <v/>
      </c>
      <c r="BZ37" s="24" t="str">
        <f t="shared" si="14"/>
        <v/>
      </c>
      <c r="CA37" s="24" t="str">
        <f t="shared" si="15"/>
        <v/>
      </c>
      <c r="CB37" s="24" t="str">
        <f t="shared" si="16"/>
        <v/>
      </c>
      <c r="CC37" s="24" t="str">
        <f t="shared" si="17"/>
        <v/>
      </c>
      <c r="CD37" s="24" t="str">
        <f t="shared" si="18"/>
        <v/>
      </c>
      <c r="CE37" s="24" t="str">
        <f t="shared" si="19"/>
        <v/>
      </c>
      <c r="CF37" s="24" t="str">
        <f t="shared" si="20"/>
        <v/>
      </c>
      <c r="CG37" s="24" t="str">
        <f t="shared" si="21"/>
        <v/>
      </c>
      <c r="CH37" s="24" t="str">
        <f t="shared" si="22"/>
        <v/>
      </c>
      <c r="CI37" s="24" t="str">
        <f>IF(M37=0,"",(#REF!-M37)/M37)</f>
        <v/>
      </c>
      <c r="CJ37" s="24" t="str">
        <f>IF(N37=0,"",(#REF!-N37)/N37)</f>
        <v/>
      </c>
      <c r="CK37" s="24" t="str">
        <f t="shared" si="23"/>
        <v/>
      </c>
    </row>
    <row r="38" spans="1:89" x14ac:dyDescent="0.25">
      <c r="A38" s="27" t="s">
        <v>37</v>
      </c>
      <c r="B38" s="27">
        <v>91.543436409999998</v>
      </c>
      <c r="C38" s="27">
        <v>0.263230884</v>
      </c>
      <c r="D38" s="27">
        <v>799.26162079999995</v>
      </c>
      <c r="E38" s="27">
        <v>30.317173500999999</v>
      </c>
      <c r="F38" s="27">
        <v>27.901403677000001</v>
      </c>
      <c r="G38" s="27">
        <v>23.955997394000001</v>
      </c>
      <c r="H38" s="27">
        <v>41.007682828</v>
      </c>
      <c r="I38" s="27">
        <v>9.3908580999999998E-3</v>
      </c>
      <c r="J38" s="27">
        <v>4.0187779999999998E-4</v>
      </c>
      <c r="K38" s="27">
        <v>6.4382170500000002E-2</v>
      </c>
      <c r="L38" s="27"/>
      <c r="M38" s="27"/>
      <c r="N38" s="30"/>
      <c r="O38" s="30">
        <v>5.5525690000000005E-4</v>
      </c>
      <c r="P38" s="27"/>
      <c r="Q38" s="29" t="s">
        <v>37</v>
      </c>
      <c r="R38" s="27">
        <v>0</v>
      </c>
      <c r="S38" s="27">
        <v>9.3911503464342901E-3</v>
      </c>
      <c r="T38" s="27">
        <v>9.3911503464342901E-3</v>
      </c>
      <c r="U38" s="27">
        <v>0</v>
      </c>
      <c r="V38" s="27">
        <v>4.0187498836244102E-4</v>
      </c>
      <c r="W38" s="27">
        <v>0</v>
      </c>
      <c r="X38" s="27">
        <v>91.543705594779397</v>
      </c>
      <c r="Y38" s="27">
        <v>0.63010127220721202</v>
      </c>
      <c r="Z38" s="27">
        <v>1.3574799593710201</v>
      </c>
      <c r="AA38" s="27">
        <v>0.92189145068503098</v>
      </c>
      <c r="AB38" s="27">
        <v>0</v>
      </c>
      <c r="AC38" s="27">
        <v>6.4381938619796103E-2</v>
      </c>
      <c r="AD38" s="27">
        <v>6.4381938619796103E-2</v>
      </c>
      <c r="AE38" s="27">
        <v>6.3940686157729596</v>
      </c>
      <c r="AF38" s="27">
        <v>0.50181694930140897</v>
      </c>
      <c r="AG38" s="27">
        <v>0.40472257089854902</v>
      </c>
      <c r="AH38" s="27">
        <v>0</v>
      </c>
      <c r="AI38" s="27">
        <v>0</v>
      </c>
      <c r="AJ38" s="27">
        <v>5.5525001723160197E-4</v>
      </c>
      <c r="AK38" s="27">
        <v>0.26323137044814399</v>
      </c>
      <c r="AL38" s="27">
        <v>0</v>
      </c>
      <c r="AM38" s="27">
        <v>719.335262068926</v>
      </c>
      <c r="AN38" s="27">
        <v>73.5323185414222</v>
      </c>
      <c r="AO38" s="27">
        <v>799.26164922612099</v>
      </c>
      <c r="AP38" s="27">
        <v>0</v>
      </c>
      <c r="AQ38" s="27">
        <v>1.24089303272761</v>
      </c>
      <c r="AR38" s="27">
        <v>0</v>
      </c>
      <c r="AS38" s="27">
        <v>22.664479973213801</v>
      </c>
      <c r="AT38" s="27">
        <v>0.53362216416717601</v>
      </c>
      <c r="AU38" s="27">
        <v>0</v>
      </c>
      <c r="AV38" s="27">
        <v>1.97883482420895</v>
      </c>
      <c r="AW38" s="27">
        <v>2.1766987659628399E-2</v>
      </c>
      <c r="AX38" s="27">
        <v>0</v>
      </c>
      <c r="AY38" s="27">
        <v>0</v>
      </c>
      <c r="AZ38" s="27">
        <v>30.317152221652702</v>
      </c>
      <c r="BA38" s="27">
        <v>27.901381336993001</v>
      </c>
      <c r="BB38" s="27">
        <v>2.4157708846596799</v>
      </c>
      <c r="BC38" s="27">
        <v>9.3004655830949495E-2</v>
      </c>
      <c r="BD38" s="27">
        <v>0</v>
      </c>
      <c r="BE38" s="27">
        <v>6.96413668656339</v>
      </c>
      <c r="BF38" s="27">
        <v>0</v>
      </c>
      <c r="BG38" s="27">
        <v>2.96823622524622</v>
      </c>
      <c r="BH38" s="27">
        <v>0</v>
      </c>
      <c r="BI38" s="27">
        <v>0</v>
      </c>
      <c r="BJ38" s="27">
        <v>11.8729234500129</v>
      </c>
      <c r="BK38" s="27">
        <v>1.5351140137317001</v>
      </c>
      <c r="BL38" s="27">
        <v>9.4983329861053595E-2</v>
      </c>
      <c r="BM38" s="27">
        <v>3.3699153755849198</v>
      </c>
      <c r="BN38" s="27">
        <v>3.9576378577688004E-3</v>
      </c>
      <c r="BO38" s="27">
        <v>23.956039766971401</v>
      </c>
      <c r="BP38" s="27">
        <v>10.717311281091501</v>
      </c>
      <c r="BQ38" s="27">
        <v>0</v>
      </c>
      <c r="BR38" s="27">
        <v>0</v>
      </c>
      <c r="BS38" s="27">
        <v>4.4984535887268704</v>
      </c>
      <c r="BT38" s="27">
        <v>4.2511767943252998</v>
      </c>
      <c r="BU38" s="27">
        <v>41.007646731372297</v>
      </c>
      <c r="BV38" s="27">
        <v>4.7127117049135396</v>
      </c>
      <c r="BX38" s="36">
        <f t="shared" si="12"/>
        <v>7.9999692490737764E-3</v>
      </c>
      <c r="BY38" s="24">
        <f t="shared" si="13"/>
        <v>2.9405142515372778E-6</v>
      </c>
      <c r="BZ38" s="24">
        <f t="shared" si="14"/>
        <v>1.847990390018701E-6</v>
      </c>
      <c r="CA38" s="24">
        <f t="shared" si="15"/>
        <v>3.5565477321042161E-8</v>
      </c>
      <c r="CB38" s="24">
        <f t="shared" si="16"/>
        <v>-7.0189087042902814E-7</v>
      </c>
      <c r="CC38" s="24">
        <f t="shared" si="17"/>
        <v>-8.0067681391493172E-7</v>
      </c>
      <c r="CD38" s="24">
        <f t="shared" si="18"/>
        <v>1.7687834366978569E-6</v>
      </c>
      <c r="CE38" s="24">
        <f t="shared" si="19"/>
        <v>-8.8024060891898044E-7</v>
      </c>
      <c r="CF38" s="24">
        <f t="shared" si="20"/>
        <v>3.1120312028816176E-5</v>
      </c>
      <c r="CG38" s="24">
        <f t="shared" si="21"/>
        <v>-6.9962500017445077E-6</v>
      </c>
      <c r="CH38" s="24">
        <f t="shared" si="22"/>
        <v>-3.6016214131704823E-6</v>
      </c>
      <c r="CI38" s="24" t="str">
        <f>IF(M38=0,"",(#REF!-M38)/M38)</f>
        <v/>
      </c>
      <c r="CJ38" s="24" t="str">
        <f>IF(N38=0,"",(#REF!-N38)/N38)</f>
        <v/>
      </c>
      <c r="CK38" s="24">
        <f t="shared" si="23"/>
        <v>-1.2395646768333952E-5</v>
      </c>
    </row>
    <row r="39" spans="1:89" x14ac:dyDescent="0.25">
      <c r="A39" s="27" t="s">
        <v>38</v>
      </c>
      <c r="B39" s="27">
        <v>114.15758738</v>
      </c>
      <c r="C39" s="27">
        <v>0.42047722360000001</v>
      </c>
      <c r="D39" s="27">
        <v>1191.7365004999999</v>
      </c>
      <c r="E39" s="27">
        <v>44.741099542000001</v>
      </c>
      <c r="F39" s="27">
        <v>41.070745551999998</v>
      </c>
      <c r="G39" s="27">
        <v>36.739103782000001</v>
      </c>
      <c r="H39" s="27">
        <v>46.618739189000003</v>
      </c>
      <c r="I39" s="27">
        <v>1.06756931E-2</v>
      </c>
      <c r="J39" s="27">
        <v>4.568943E-4</v>
      </c>
      <c r="K39" s="27">
        <v>7.3191346000000004E-2</v>
      </c>
      <c r="L39" s="27"/>
      <c r="M39" s="27"/>
      <c r="N39" s="30"/>
      <c r="O39" s="30">
        <v>8.1728279999999996E-4</v>
      </c>
      <c r="P39" s="27"/>
      <c r="Q39" s="29" t="s">
        <v>130</v>
      </c>
      <c r="R39" s="27">
        <v>0</v>
      </c>
      <c r="S39" s="27">
        <v>1.06755221299466E-2</v>
      </c>
      <c r="T39" s="27">
        <v>1.06755221299466E-2</v>
      </c>
      <c r="U39" s="27">
        <v>0</v>
      </c>
      <c r="V39" s="27">
        <v>4.5689543872357198E-4</v>
      </c>
      <c r="W39" s="27">
        <v>0</v>
      </c>
      <c r="X39" s="27">
        <v>114.157420137678</v>
      </c>
      <c r="Y39" s="27">
        <v>0.71632072924049595</v>
      </c>
      <c r="Z39" s="27">
        <v>1.5431908756441699</v>
      </c>
      <c r="AA39" s="27">
        <v>1.0480292440902399</v>
      </c>
      <c r="AB39" s="27">
        <v>0</v>
      </c>
      <c r="AC39" s="27">
        <v>7.3191210786130598E-2</v>
      </c>
      <c r="AD39" s="27">
        <v>7.3191210786130598E-2</v>
      </c>
      <c r="AE39" s="27">
        <v>9.5338855175074393</v>
      </c>
      <c r="AF39" s="27">
        <v>0.57047674587630703</v>
      </c>
      <c r="AG39" s="27">
        <v>0.46009977727762302</v>
      </c>
      <c r="AH39" s="27">
        <v>0</v>
      </c>
      <c r="AI39" s="27">
        <v>0</v>
      </c>
      <c r="AJ39" s="27">
        <v>8.1730047220772504E-4</v>
      </c>
      <c r="AK39" s="27">
        <v>0.42047624150531299</v>
      </c>
      <c r="AL39" s="27">
        <v>0</v>
      </c>
      <c r="AM39" s="27">
        <v>1072.5619776010301</v>
      </c>
      <c r="AN39" s="27">
        <v>109.639472989743</v>
      </c>
      <c r="AO39" s="27">
        <v>1191.7353361082801</v>
      </c>
      <c r="AP39" s="27">
        <v>0</v>
      </c>
      <c r="AQ39" s="27">
        <v>1.41067772354426</v>
      </c>
      <c r="AR39" s="27">
        <v>0</v>
      </c>
      <c r="AS39" s="27">
        <v>25.7656103667059</v>
      </c>
      <c r="AT39" s="27">
        <v>0.78548397658691504</v>
      </c>
      <c r="AU39" s="27">
        <v>0</v>
      </c>
      <c r="AV39" s="27">
        <v>2.9128170659788202</v>
      </c>
      <c r="AW39" s="27">
        <v>3.2041018028296502E-2</v>
      </c>
      <c r="AX39" s="27">
        <v>0</v>
      </c>
      <c r="AY39" s="27">
        <v>0</v>
      </c>
      <c r="AZ39" s="27">
        <v>44.741029439273198</v>
      </c>
      <c r="BA39" s="27">
        <v>41.070676812410902</v>
      </c>
      <c r="BB39" s="27">
        <v>3.67035262686223</v>
      </c>
      <c r="BC39" s="27">
        <v>0.13690224474611001</v>
      </c>
      <c r="BD39" s="27">
        <v>0</v>
      </c>
      <c r="BE39" s="27">
        <v>10.2511642315514</v>
      </c>
      <c r="BF39" s="27">
        <v>0</v>
      </c>
      <c r="BG39" s="27">
        <v>4.3692176935244698</v>
      </c>
      <c r="BH39" s="27">
        <v>0</v>
      </c>
      <c r="BI39" s="27">
        <v>0</v>
      </c>
      <c r="BJ39" s="27">
        <v>17.4768867375452</v>
      </c>
      <c r="BK39" s="27">
        <v>1.74514771101973</v>
      </c>
      <c r="BL39" s="27">
        <v>0.13981592244139801</v>
      </c>
      <c r="BM39" s="27">
        <v>4.9605223126484503</v>
      </c>
      <c r="BN39" s="27">
        <v>5.8256093597226499E-3</v>
      </c>
      <c r="BO39" s="27">
        <v>36.739078498873099</v>
      </c>
      <c r="BP39" s="27">
        <v>12.1837661948876</v>
      </c>
      <c r="BQ39" s="27">
        <v>0</v>
      </c>
      <c r="BR39" s="27">
        <v>0</v>
      </c>
      <c r="BS39" s="27">
        <v>5.1140165464457903</v>
      </c>
      <c r="BT39" s="27">
        <v>4.8328435257990296</v>
      </c>
      <c r="BU39" s="27">
        <v>46.618684054520102</v>
      </c>
      <c r="BV39" s="27">
        <v>5.3575888369172997</v>
      </c>
      <c r="BX39" s="36">
        <f t="shared" si="12"/>
        <v>8.0000023735481464E-3</v>
      </c>
      <c r="BY39" s="24">
        <f t="shared" si="13"/>
        <v>-1.4650127585145906E-6</v>
      </c>
      <c r="BZ39" s="24">
        <f t="shared" si="14"/>
        <v>-2.3356667897735533E-6</v>
      </c>
      <c r="CA39" s="24">
        <f t="shared" si="15"/>
        <v>-9.7705467555228364E-7</v>
      </c>
      <c r="CB39" s="24">
        <f t="shared" si="16"/>
        <v>-1.5668530170203459E-6</v>
      </c>
      <c r="CC39" s="24">
        <f t="shared" si="17"/>
        <v>-1.6736873940926002E-6</v>
      </c>
      <c r="CD39" s="24">
        <f t="shared" si="18"/>
        <v>-6.8818028475415058E-7</v>
      </c>
      <c r="CE39" s="24">
        <f t="shared" si="19"/>
        <v>-1.1826677610727046E-6</v>
      </c>
      <c r="CF39" s="24">
        <f t="shared" si="20"/>
        <v>-1.6014890255644766E-5</v>
      </c>
      <c r="CG39" s="24">
        <f t="shared" si="21"/>
        <v>2.4923129309758586E-6</v>
      </c>
      <c r="CH39" s="24">
        <f t="shared" si="22"/>
        <v>-1.8474024156711801E-6</v>
      </c>
      <c r="CI39" s="24" t="str">
        <f>IF(M39=0,"",(#REF!-M39)/M39)</f>
        <v/>
      </c>
      <c r="CJ39" s="24" t="str">
        <f>IF(N39=0,"",(#REF!-N39)/N39)</f>
        <v/>
      </c>
      <c r="CK39" s="24">
        <f t="shared" si="23"/>
        <v>2.1623124486506857E-5</v>
      </c>
    </row>
    <row r="40" spans="1:89" x14ac:dyDescent="0.25">
      <c r="A40" s="27" t="s">
        <v>39</v>
      </c>
      <c r="B40" s="27">
        <v>42.002385869999998</v>
      </c>
      <c r="C40" s="27">
        <v>8.2044827599999995E-2</v>
      </c>
      <c r="D40" s="27">
        <v>428.60703310000002</v>
      </c>
      <c r="E40" s="27">
        <v>13.846686883</v>
      </c>
      <c r="F40" s="27">
        <v>12.870003578</v>
      </c>
      <c r="G40" s="27">
        <v>11.143570972999999</v>
      </c>
      <c r="H40" s="27">
        <v>18.780296759999999</v>
      </c>
      <c r="I40" s="27">
        <v>4.3007321000000003E-3</v>
      </c>
      <c r="J40" s="27">
        <v>1.8409350000000001E-4</v>
      </c>
      <c r="K40" s="27">
        <v>2.94851135E-2</v>
      </c>
      <c r="L40" s="27"/>
      <c r="M40" s="27"/>
      <c r="N40" s="30"/>
      <c r="O40" s="30">
        <v>2.5614749999999998E-4</v>
      </c>
      <c r="P40" s="27"/>
      <c r="Q40" s="29" t="s">
        <v>39</v>
      </c>
      <c r="R40" s="27">
        <v>0</v>
      </c>
      <c r="S40" s="27">
        <v>4.30073561171713E-3</v>
      </c>
      <c r="T40" s="27">
        <v>4.30073561171713E-3</v>
      </c>
      <c r="U40" s="27">
        <v>0</v>
      </c>
      <c r="V40" s="27">
        <v>1.84091605225423E-4</v>
      </c>
      <c r="W40" s="27">
        <v>0</v>
      </c>
      <c r="X40" s="27">
        <v>42.002318772907302</v>
      </c>
      <c r="Y40" s="27">
        <v>0.28856781834686401</v>
      </c>
      <c r="Z40" s="27">
        <v>0.62168821980389599</v>
      </c>
      <c r="AA40" s="27">
        <v>0.42220171159443898</v>
      </c>
      <c r="AB40" s="27">
        <v>0</v>
      </c>
      <c r="AC40" s="27">
        <v>2.9484942193819301E-2</v>
      </c>
      <c r="AD40" s="27">
        <v>2.9484942193819301E-2</v>
      </c>
      <c r="AE40" s="27">
        <v>3.4288555972596502</v>
      </c>
      <c r="AF40" s="27">
        <v>0.22981774318700099</v>
      </c>
      <c r="AG40" s="27">
        <v>0.18535090684332201</v>
      </c>
      <c r="AH40" s="27">
        <v>0</v>
      </c>
      <c r="AI40" s="27">
        <v>0</v>
      </c>
      <c r="AJ40" s="27">
        <v>2.5615097335438599E-4</v>
      </c>
      <c r="AK40" s="27">
        <v>8.2044716259638301E-2</v>
      </c>
      <c r="AL40" s="27">
        <v>0</v>
      </c>
      <c r="AM40" s="27">
        <v>385.746298362517</v>
      </c>
      <c r="AN40" s="27">
        <v>39.431848482944503</v>
      </c>
      <c r="AO40" s="27">
        <v>428.60700244272101</v>
      </c>
      <c r="AP40" s="27">
        <v>0</v>
      </c>
      <c r="AQ40" s="27">
        <v>0.56829228772521501</v>
      </c>
      <c r="AR40" s="27">
        <v>0</v>
      </c>
      <c r="AS40" s="27">
        <v>10.3796516452652</v>
      </c>
      <c r="AT40" s="27">
        <v>0.24614284870230399</v>
      </c>
      <c r="AU40" s="27">
        <v>0</v>
      </c>
      <c r="AV40" s="27">
        <v>0.91276514161940403</v>
      </c>
      <c r="AW40" s="27">
        <v>1.0040413807547501E-2</v>
      </c>
      <c r="AX40" s="27">
        <v>0</v>
      </c>
      <c r="AY40" s="27">
        <v>0</v>
      </c>
      <c r="AZ40" s="27">
        <v>13.8466641648065</v>
      </c>
      <c r="BA40" s="27">
        <v>12.8699825508027</v>
      </c>
      <c r="BB40" s="27">
        <v>0.97668161400376097</v>
      </c>
      <c r="BC40" s="27">
        <v>4.2899926475856602E-2</v>
      </c>
      <c r="BD40" s="27">
        <v>0</v>
      </c>
      <c r="BE40" s="27">
        <v>3.2123262465759499</v>
      </c>
      <c r="BF40" s="27">
        <v>0</v>
      </c>
      <c r="BG40" s="27">
        <v>1.3691437512745399</v>
      </c>
      <c r="BH40" s="27">
        <v>0</v>
      </c>
      <c r="BI40" s="27">
        <v>0</v>
      </c>
      <c r="BJ40" s="27">
        <v>5.4765907791685198</v>
      </c>
      <c r="BK40" s="27">
        <v>0.70303291761129405</v>
      </c>
      <c r="BL40" s="27">
        <v>4.38126374444021E-2</v>
      </c>
      <c r="BM40" s="27">
        <v>1.5544352827703201</v>
      </c>
      <c r="BN40" s="27">
        <v>1.8255229638938001E-3</v>
      </c>
      <c r="BO40" s="27">
        <v>11.1435561037715</v>
      </c>
      <c r="BP40" s="27">
        <v>4.9082497317051503</v>
      </c>
      <c r="BQ40" s="27">
        <v>0</v>
      </c>
      <c r="BR40" s="27">
        <v>0</v>
      </c>
      <c r="BS40" s="27">
        <v>2.0601730167826799</v>
      </c>
      <c r="BT40" s="27">
        <v>1.9469057482498</v>
      </c>
      <c r="BU40" s="27">
        <v>18.780287537823</v>
      </c>
      <c r="BV40" s="27">
        <v>2.1582958720999499</v>
      </c>
      <c r="BX40" s="36">
        <f t="shared" si="12"/>
        <v>7.9999990147568388E-3</v>
      </c>
      <c r="BY40" s="24">
        <f t="shared" si="13"/>
        <v>-1.5974590801535461E-6</v>
      </c>
      <c r="BZ40" s="24">
        <f t="shared" si="14"/>
        <v>-1.3570674099904555E-6</v>
      </c>
      <c r="CA40" s="24">
        <f t="shared" si="15"/>
        <v>-7.1527708704560566E-8</v>
      </c>
      <c r="CB40" s="24">
        <f t="shared" si="16"/>
        <v>-1.6406952574719448E-6</v>
      </c>
      <c r="CC40" s="24">
        <f t="shared" si="17"/>
        <v>-1.6338144098597226E-6</v>
      </c>
      <c r="CD40" s="24">
        <f t="shared" si="18"/>
        <v>-1.3343324626516888E-6</v>
      </c>
      <c r="CE40" s="24">
        <f t="shared" si="19"/>
        <v>-4.9105597833729077E-7</v>
      </c>
      <c r="CF40" s="24">
        <f t="shared" si="20"/>
        <v>8.1653938169341056E-7</v>
      </c>
      <c r="CG40" s="24">
        <f t="shared" si="21"/>
        <v>-1.0292457783742333E-5</v>
      </c>
      <c r="CH40" s="24">
        <f t="shared" si="22"/>
        <v>-5.8099210199427927E-6</v>
      </c>
      <c r="CI40" s="24" t="str">
        <f>IF(M40=0,"",(#REF!-M40)/M40)</f>
        <v/>
      </c>
      <c r="CJ40" s="24" t="str">
        <f>IF(N40=0,"",(#REF!-N40)/N40)</f>
        <v/>
      </c>
      <c r="CK40" s="24">
        <f t="shared" si="23"/>
        <v>1.3559977692574595E-5</v>
      </c>
    </row>
    <row r="41" spans="1:89" x14ac:dyDescent="0.25">
      <c r="A41" s="27" t="s">
        <v>40</v>
      </c>
      <c r="B41" s="27">
        <v>680.36373896999999</v>
      </c>
      <c r="C41" s="27">
        <v>1.1926474657999999</v>
      </c>
      <c r="D41" s="27">
        <v>7108.7586054000003</v>
      </c>
      <c r="E41" s="27">
        <v>223.8908208</v>
      </c>
      <c r="F41" s="27">
        <v>208.45874191999999</v>
      </c>
      <c r="G41" s="27">
        <v>180.56506548999999</v>
      </c>
      <c r="H41" s="27">
        <v>304.16844271999997</v>
      </c>
      <c r="I41" s="27">
        <v>6.9654566099999995E-2</v>
      </c>
      <c r="J41" s="27">
        <v>2.9808485000000001E-3</v>
      </c>
      <c r="K41" s="27">
        <v>0.47754430520000002</v>
      </c>
      <c r="L41" s="27"/>
      <c r="M41" s="27"/>
      <c r="N41" s="30"/>
      <c r="O41" s="30">
        <v>4.1483307000000002E-3</v>
      </c>
      <c r="P41" s="27"/>
      <c r="Q41" s="29" t="s">
        <v>40</v>
      </c>
      <c r="R41" s="27">
        <v>0</v>
      </c>
      <c r="S41" s="27">
        <v>6.9654990117640703E-2</v>
      </c>
      <c r="T41" s="27">
        <v>6.9654990117640703E-2</v>
      </c>
      <c r="U41" s="27">
        <v>0</v>
      </c>
      <c r="V41" s="27">
        <v>2.9807769752859602E-3</v>
      </c>
      <c r="W41" s="27">
        <v>0</v>
      </c>
      <c r="X41" s="27">
        <v>680.36315988469698</v>
      </c>
      <c r="Y41" s="27">
        <v>4.6737077262884599</v>
      </c>
      <c r="Z41" s="27">
        <v>10.0689103084938</v>
      </c>
      <c r="AA41" s="27">
        <v>6.8379946311976001</v>
      </c>
      <c r="AB41" s="27">
        <v>0</v>
      </c>
      <c r="AC41" s="27">
        <v>0.47754514985873903</v>
      </c>
      <c r="AD41" s="27">
        <v>0.47754514985873903</v>
      </c>
      <c r="AE41" s="27">
        <v>56.870229964119503</v>
      </c>
      <c r="AF41" s="27">
        <v>3.7221409189768302</v>
      </c>
      <c r="AG41" s="27">
        <v>3.0019821569089999</v>
      </c>
      <c r="AH41" s="27">
        <v>0</v>
      </c>
      <c r="AI41" s="27">
        <v>0</v>
      </c>
      <c r="AJ41" s="27">
        <v>4.1484204143653197E-3</v>
      </c>
      <c r="AK41" s="27">
        <v>1.19264950842441</v>
      </c>
      <c r="AL41" s="27">
        <v>0</v>
      </c>
      <c r="AM41" s="27">
        <v>6397.8812533275996</v>
      </c>
      <c r="AN41" s="27">
        <v>654.00680121474602</v>
      </c>
      <c r="AO41" s="27">
        <v>7108.7582845064699</v>
      </c>
      <c r="AP41" s="27">
        <v>0</v>
      </c>
      <c r="AQ41" s="27">
        <v>9.2041571511874594</v>
      </c>
      <c r="AR41" s="27">
        <v>0</v>
      </c>
      <c r="AS41" s="27">
        <v>168.11043115759199</v>
      </c>
      <c r="AT41" s="27">
        <v>3.9868237680296601</v>
      </c>
      <c r="AU41" s="27">
        <v>0</v>
      </c>
      <c r="AV41" s="27">
        <v>14.784313497246901</v>
      </c>
      <c r="AW41" s="27">
        <v>0.162627381515347</v>
      </c>
      <c r="AX41" s="27">
        <v>0</v>
      </c>
      <c r="AY41" s="27">
        <v>0</v>
      </c>
      <c r="AZ41" s="27">
        <v>223.89059583612999</v>
      </c>
      <c r="BA41" s="27">
        <v>208.45852534334199</v>
      </c>
      <c r="BB41" s="27">
        <v>15.4320704927881</v>
      </c>
      <c r="BC41" s="27">
        <v>0.694860967718822</v>
      </c>
      <c r="BD41" s="27">
        <v>0</v>
      </c>
      <c r="BE41" s="27">
        <v>52.030874628658701</v>
      </c>
      <c r="BF41" s="27">
        <v>0</v>
      </c>
      <c r="BG41" s="27">
        <v>22.1764388740995</v>
      </c>
      <c r="BH41" s="27">
        <v>0</v>
      </c>
      <c r="BI41" s="27">
        <v>0</v>
      </c>
      <c r="BJ41" s="27">
        <v>88.705714380198103</v>
      </c>
      <c r="BK41" s="27">
        <v>11.3864349635057</v>
      </c>
      <c r="BL41" s="27">
        <v>0.70964618021682402</v>
      </c>
      <c r="BM41" s="27">
        <v>25.1776571482112</v>
      </c>
      <c r="BN41" s="27">
        <v>2.9568517446827199E-2</v>
      </c>
      <c r="BO41" s="27">
        <v>180.56501163489199</v>
      </c>
      <c r="BP41" s="27">
        <v>79.494323560234903</v>
      </c>
      <c r="BQ41" s="27">
        <v>0</v>
      </c>
      <c r="BR41" s="27">
        <v>0</v>
      </c>
      <c r="BS41" s="27">
        <v>33.366834001563099</v>
      </c>
      <c r="BT41" s="27">
        <v>31.532502774847401</v>
      </c>
      <c r="BU41" s="27">
        <v>304.16821122483299</v>
      </c>
      <c r="BV41" s="27">
        <v>34.955947689016</v>
      </c>
      <c r="BX41" s="36">
        <f t="shared" si="12"/>
        <v>8.000023026253137E-3</v>
      </c>
      <c r="BY41" s="24">
        <f t="shared" si="13"/>
        <v>-8.5114074991529914E-7</v>
      </c>
      <c r="BZ41" s="24">
        <f t="shared" si="14"/>
        <v>1.7126807951492574E-6</v>
      </c>
      <c r="CA41" s="24">
        <f t="shared" si="15"/>
        <v>-4.5140586177604327E-8</v>
      </c>
      <c r="CB41" s="24">
        <f t="shared" si="16"/>
        <v>-1.0047927342749598E-6</v>
      </c>
      <c r="CC41" s="24">
        <f t="shared" si="17"/>
        <v>-1.0389425552995617E-6</v>
      </c>
      <c r="CD41" s="24">
        <f t="shared" si="18"/>
        <v>-2.9825873493735624E-7</v>
      </c>
      <c r="CE41" s="24">
        <f t="shared" si="19"/>
        <v>-7.6107555706905549E-7</v>
      </c>
      <c r="CF41" s="24">
        <f t="shared" si="20"/>
        <v>6.0874349586567634E-6</v>
      </c>
      <c r="CG41" s="24">
        <f t="shared" si="21"/>
        <v>-2.3994749830438609E-5</v>
      </c>
      <c r="CH41" s="24">
        <f t="shared" si="22"/>
        <v>1.7687547098983414E-6</v>
      </c>
      <c r="CI41" s="24" t="str">
        <f>IF(M41=0,"",(#REF!-M41)/M41)</f>
        <v/>
      </c>
      <c r="CJ41" s="24" t="str">
        <f>IF(N41=0,"",(#REF!-N41)/N41)</f>
        <v/>
      </c>
      <c r="CK41" s="24">
        <f t="shared" si="23"/>
        <v>2.162661846595175E-5</v>
      </c>
    </row>
    <row r="42" spans="1:89" x14ac:dyDescent="0.25">
      <c r="A42" s="27" t="s">
        <v>41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30"/>
      <c r="O42" s="30"/>
      <c r="P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X42" s="36" t="e">
        <f t="shared" si="12"/>
        <v>#DIV/0!</v>
      </c>
      <c r="BY42" s="24" t="str">
        <f t="shared" si="13"/>
        <v/>
      </c>
      <c r="BZ42" s="24" t="str">
        <f t="shared" si="14"/>
        <v/>
      </c>
      <c r="CA42" s="24" t="str">
        <f t="shared" si="15"/>
        <v/>
      </c>
      <c r="CB42" s="24" t="str">
        <f t="shared" si="16"/>
        <v/>
      </c>
      <c r="CC42" s="24" t="str">
        <f t="shared" si="17"/>
        <v/>
      </c>
      <c r="CD42" s="24" t="str">
        <f t="shared" si="18"/>
        <v/>
      </c>
      <c r="CE42" s="24" t="str">
        <f t="shared" si="19"/>
        <v/>
      </c>
      <c r="CF42" s="24" t="str">
        <f t="shared" si="20"/>
        <v/>
      </c>
      <c r="CG42" s="24" t="str">
        <f t="shared" si="21"/>
        <v/>
      </c>
      <c r="CH42" s="24" t="str">
        <f t="shared" si="22"/>
        <v/>
      </c>
      <c r="CI42" s="24" t="str">
        <f>IF(M42=0,"",(#REF!-M42)/M42)</f>
        <v/>
      </c>
      <c r="CJ42" s="24" t="str">
        <f>IF(N42=0,"",(#REF!-N42)/N42)</f>
        <v/>
      </c>
      <c r="CK42" s="24" t="str">
        <f t="shared" si="23"/>
        <v/>
      </c>
    </row>
    <row r="43" spans="1:89" x14ac:dyDescent="0.25">
      <c r="A43" s="27" t="s">
        <v>42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0"/>
      <c r="O43" s="30"/>
      <c r="P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X43" s="36" t="e">
        <f t="shared" si="12"/>
        <v>#DIV/0!</v>
      </c>
      <c r="BY43" s="24" t="str">
        <f t="shared" si="13"/>
        <v/>
      </c>
      <c r="BZ43" s="24" t="str">
        <f t="shared" si="14"/>
        <v/>
      </c>
      <c r="CA43" s="24" t="str">
        <f t="shared" si="15"/>
        <v/>
      </c>
      <c r="CB43" s="24" t="str">
        <f t="shared" si="16"/>
        <v/>
      </c>
      <c r="CC43" s="24" t="str">
        <f t="shared" si="17"/>
        <v/>
      </c>
      <c r="CD43" s="24" t="str">
        <f t="shared" si="18"/>
        <v/>
      </c>
      <c r="CE43" s="24" t="str">
        <f t="shared" si="19"/>
        <v/>
      </c>
      <c r="CF43" s="24" t="str">
        <f t="shared" si="20"/>
        <v/>
      </c>
      <c r="CG43" s="24" t="str">
        <f t="shared" si="21"/>
        <v/>
      </c>
      <c r="CH43" s="24" t="str">
        <f t="shared" si="22"/>
        <v/>
      </c>
      <c r="CI43" s="24" t="str">
        <f>IF(M43=0,"",(#REF!-M43)/M43)</f>
        <v/>
      </c>
      <c r="CJ43" s="24" t="str">
        <f>IF(N43=0,"",(#REF!-N43)/N43)</f>
        <v/>
      </c>
      <c r="CK43" s="24" t="str">
        <f t="shared" si="23"/>
        <v/>
      </c>
    </row>
    <row r="44" spans="1:89" x14ac:dyDescent="0.25">
      <c r="A44" s="27" t="s">
        <v>43</v>
      </c>
      <c r="B44" s="27">
        <v>752.47654423999995</v>
      </c>
      <c r="C44" s="27">
        <v>1.4364353757999999</v>
      </c>
      <c r="D44" s="27">
        <v>7357.4045415000001</v>
      </c>
      <c r="E44" s="27">
        <v>303.01130551</v>
      </c>
      <c r="F44" s="27">
        <v>276.98444169999999</v>
      </c>
      <c r="G44" s="27">
        <v>233.38739971000001</v>
      </c>
      <c r="H44" s="27">
        <v>360.64428856000001</v>
      </c>
      <c r="I44" s="27">
        <v>8.2587460200000004E-2</v>
      </c>
      <c r="J44" s="27">
        <v>3.5343115999999998E-3</v>
      </c>
      <c r="K44" s="27">
        <v>0.56621063969999996</v>
      </c>
      <c r="L44" s="27"/>
      <c r="M44" s="27"/>
      <c r="N44" s="30"/>
      <c r="O44" s="30">
        <v>5.5120198000000002E-3</v>
      </c>
      <c r="P44" s="27"/>
      <c r="Q44" s="29" t="s">
        <v>43</v>
      </c>
      <c r="R44" s="27">
        <v>0</v>
      </c>
      <c r="S44" s="27">
        <v>8.25874040753318E-2</v>
      </c>
      <c r="T44" s="27">
        <v>8.25874040753318E-2</v>
      </c>
      <c r="U44" s="27">
        <v>0</v>
      </c>
      <c r="V44" s="27">
        <v>3.5343472860809998E-3</v>
      </c>
      <c r="W44" s="27">
        <v>0</v>
      </c>
      <c r="X44" s="27">
        <v>752.473763609407</v>
      </c>
      <c r="Y44" s="27">
        <v>5.5414698887316298</v>
      </c>
      <c r="Z44" s="27">
        <v>11.9384336359572</v>
      </c>
      <c r="AA44" s="27">
        <v>8.1076062396593809</v>
      </c>
      <c r="AB44" s="27">
        <v>0</v>
      </c>
      <c r="AC44" s="27">
        <v>0.56620863113345199</v>
      </c>
      <c r="AD44" s="27">
        <v>0.56620863113345199</v>
      </c>
      <c r="AE44" s="27">
        <v>58.858779497235901</v>
      </c>
      <c r="AF44" s="27">
        <v>4.4132137930653599</v>
      </c>
      <c r="AG44" s="27">
        <v>3.5593570583795899</v>
      </c>
      <c r="AH44" s="27">
        <v>0</v>
      </c>
      <c r="AI44" s="27">
        <v>0</v>
      </c>
      <c r="AJ44" s="27">
        <v>5.5119085452257901E-3</v>
      </c>
      <c r="AK44" s="27">
        <v>1.4364258242806001</v>
      </c>
      <c r="AL44" s="27">
        <v>0</v>
      </c>
      <c r="AM44" s="27">
        <v>6621.6256447802698</v>
      </c>
      <c r="AN44" s="27">
        <v>676.87885176232101</v>
      </c>
      <c r="AO44" s="27">
        <v>7357.3632760398305</v>
      </c>
      <c r="AP44" s="27">
        <v>0</v>
      </c>
      <c r="AQ44" s="27">
        <v>10.913056720035</v>
      </c>
      <c r="AR44" s="27">
        <v>0</v>
      </c>
      <c r="AS44" s="27">
        <v>199.32356087600499</v>
      </c>
      <c r="AT44" s="27">
        <v>5.2973976972723396</v>
      </c>
      <c r="AU44" s="27">
        <v>0</v>
      </c>
      <c r="AV44" s="27">
        <v>19.644196354657499</v>
      </c>
      <c r="AW44" s="27">
        <v>0.216086670194061</v>
      </c>
      <c r="AX44" s="27">
        <v>0</v>
      </c>
      <c r="AY44" s="27">
        <v>0</v>
      </c>
      <c r="AZ44" s="27">
        <v>303.01007351565499</v>
      </c>
      <c r="BA44" s="27">
        <v>276.983277966787</v>
      </c>
      <c r="BB44" s="27">
        <v>26.026795548868101</v>
      </c>
      <c r="BC44" s="27">
        <v>0.92327774930141004</v>
      </c>
      <c r="BD44" s="27">
        <v>0</v>
      </c>
      <c r="BE44" s="27">
        <v>69.134391276310893</v>
      </c>
      <c r="BF44" s="27">
        <v>0</v>
      </c>
      <c r="BG44" s="27">
        <v>29.466340305450402</v>
      </c>
      <c r="BH44" s="27">
        <v>0</v>
      </c>
      <c r="BI44" s="27">
        <v>0</v>
      </c>
      <c r="BJ44" s="27">
        <v>117.86533349867901</v>
      </c>
      <c r="BK44" s="27">
        <v>13.5005763902145</v>
      </c>
      <c r="BL44" s="27">
        <v>0.94292816536869295</v>
      </c>
      <c r="BM44" s="27">
        <v>33.454037798244002</v>
      </c>
      <c r="BN44" s="27">
        <v>3.9288451308167403E-2</v>
      </c>
      <c r="BO44" s="27">
        <v>233.38669312213</v>
      </c>
      <c r="BP44" s="27">
        <v>94.254594215185506</v>
      </c>
      <c r="BQ44" s="27">
        <v>0</v>
      </c>
      <c r="BR44" s="27">
        <v>0</v>
      </c>
      <c r="BS44" s="27">
        <v>39.5617746240911</v>
      </c>
      <c r="BT44" s="27">
        <v>37.387069094330201</v>
      </c>
      <c r="BU44" s="27">
        <v>360.64300038029802</v>
      </c>
      <c r="BV44" s="27">
        <v>41.4461689819695</v>
      </c>
      <c r="BX44" s="36">
        <f t="shared" si="12"/>
        <v>7.9999827776503635E-3</v>
      </c>
      <c r="BY44" s="24">
        <f t="shared" si="13"/>
        <v>-3.6953053410589304E-6</v>
      </c>
      <c r="BZ44" s="24">
        <f t="shared" si="14"/>
        <v>-6.6494598787873942E-6</v>
      </c>
      <c r="CA44" s="24">
        <f t="shared" si="15"/>
        <v>-5.608698004416731E-6</v>
      </c>
      <c r="CB44" s="24">
        <f t="shared" si="16"/>
        <v>-4.0658362331782595E-6</v>
      </c>
      <c r="CC44" s="24">
        <f t="shared" si="17"/>
        <v>-4.2014389178263795E-6</v>
      </c>
      <c r="CD44" s="24">
        <f t="shared" si="18"/>
        <v>-3.0275322099273275E-6</v>
      </c>
      <c r="CE44" s="24">
        <f t="shared" si="19"/>
        <v>-3.5718843826163447E-6</v>
      </c>
      <c r="CF44" s="24">
        <f t="shared" si="20"/>
        <v>-6.7957857123439541E-7</v>
      </c>
      <c r="CG44" s="24">
        <f t="shared" si="21"/>
        <v>1.0097038699124246E-5</v>
      </c>
      <c r="CH44" s="24">
        <f t="shared" si="22"/>
        <v>-3.5473839718681462E-6</v>
      </c>
      <c r="CI44" s="24" t="str">
        <f>IF(M44=0,"",(#REF!-M44)/M44)</f>
        <v/>
      </c>
      <c r="CJ44" s="24" t="str">
        <f>IF(N44=0,"",(#REF!-N44)/N44)</f>
        <v/>
      </c>
      <c r="CK44" s="24">
        <f t="shared" si="23"/>
        <v>-2.018403021884953E-5</v>
      </c>
    </row>
    <row r="45" spans="1:89" x14ac:dyDescent="0.25">
      <c r="A45" s="27" t="s">
        <v>44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0"/>
      <c r="O45" s="30"/>
      <c r="P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X45" s="36" t="e">
        <f t="shared" si="12"/>
        <v>#DIV/0!</v>
      </c>
      <c r="BY45" s="24" t="str">
        <f t="shared" si="13"/>
        <v/>
      </c>
      <c r="BZ45" s="24" t="str">
        <f t="shared" si="14"/>
        <v/>
      </c>
      <c r="CA45" s="24" t="str">
        <f t="shared" si="15"/>
        <v/>
      </c>
      <c r="CB45" s="24" t="str">
        <f t="shared" si="16"/>
        <v/>
      </c>
      <c r="CC45" s="24" t="str">
        <f t="shared" si="17"/>
        <v/>
      </c>
      <c r="CD45" s="24" t="str">
        <f t="shared" si="18"/>
        <v/>
      </c>
      <c r="CE45" s="24" t="str">
        <f t="shared" si="19"/>
        <v/>
      </c>
      <c r="CF45" s="24" t="str">
        <f t="shared" si="20"/>
        <v/>
      </c>
      <c r="CG45" s="24" t="str">
        <f t="shared" si="21"/>
        <v/>
      </c>
      <c r="CH45" s="24" t="str">
        <f t="shared" si="22"/>
        <v/>
      </c>
      <c r="CI45" s="24" t="str">
        <f>IF(M45=0,"",(#REF!-M45)/M45)</f>
        <v/>
      </c>
      <c r="CJ45" s="24" t="str">
        <f>IF(N45=0,"",(#REF!-N45)/N45)</f>
        <v/>
      </c>
      <c r="CK45" s="24" t="str">
        <f t="shared" si="23"/>
        <v/>
      </c>
    </row>
    <row r="46" spans="1:89" x14ac:dyDescent="0.25">
      <c r="A46" s="27" t="s">
        <v>45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30"/>
      <c r="O46" s="30"/>
      <c r="P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X46" s="36" t="e">
        <f t="shared" si="12"/>
        <v>#DIV/0!</v>
      </c>
      <c r="BY46" s="24" t="str">
        <f t="shared" si="13"/>
        <v/>
      </c>
      <c r="BZ46" s="24" t="str">
        <f t="shared" si="14"/>
        <v/>
      </c>
      <c r="CA46" s="24" t="str">
        <f t="shared" si="15"/>
        <v/>
      </c>
      <c r="CB46" s="24" t="str">
        <f t="shared" si="16"/>
        <v/>
      </c>
      <c r="CC46" s="24" t="str">
        <f t="shared" si="17"/>
        <v/>
      </c>
      <c r="CD46" s="24" t="str">
        <f t="shared" si="18"/>
        <v/>
      </c>
      <c r="CE46" s="24" t="str">
        <f t="shared" si="19"/>
        <v/>
      </c>
      <c r="CF46" s="24" t="str">
        <f t="shared" si="20"/>
        <v/>
      </c>
      <c r="CG46" s="24" t="str">
        <f t="shared" si="21"/>
        <v/>
      </c>
      <c r="CH46" s="24" t="str">
        <f t="shared" si="22"/>
        <v/>
      </c>
      <c r="CI46" s="24" t="str">
        <f>IF(M46=0,"",(#REF!-M46)/M46)</f>
        <v/>
      </c>
      <c r="CJ46" s="24" t="str">
        <f>IF(N46=0,"",(#REF!-N46)/N46)</f>
        <v/>
      </c>
      <c r="CK46" s="24" t="str">
        <f t="shared" si="23"/>
        <v/>
      </c>
    </row>
    <row r="47" spans="1:89" x14ac:dyDescent="0.25">
      <c r="A47" s="27" t="s">
        <v>46</v>
      </c>
      <c r="B47" s="27">
        <v>453.25586134999998</v>
      </c>
      <c r="C47" s="27">
        <v>0.94451659379999997</v>
      </c>
      <c r="D47" s="27">
        <v>4132.0187368999996</v>
      </c>
      <c r="E47" s="27">
        <v>142.50087456</v>
      </c>
      <c r="F47" s="27">
        <v>132.02702178999999</v>
      </c>
      <c r="G47" s="27">
        <v>112.72295733999999</v>
      </c>
      <c r="H47" s="27">
        <v>211.10412359</v>
      </c>
      <c r="I47" s="27">
        <v>4.8342764500000003E-2</v>
      </c>
      <c r="J47" s="27">
        <v>2.0688424000000001E-3</v>
      </c>
      <c r="K47" s="27">
        <v>0.3314336148</v>
      </c>
      <c r="L47" s="27"/>
      <c r="M47" s="27"/>
      <c r="N47" s="30"/>
      <c r="O47" s="30">
        <v>2.6273727E-3</v>
      </c>
      <c r="P47" s="27"/>
      <c r="Q47" s="29" t="s">
        <v>46</v>
      </c>
      <c r="R47" s="27">
        <v>0</v>
      </c>
      <c r="S47" s="27">
        <v>4.8342658808782198E-2</v>
      </c>
      <c r="T47" s="27">
        <v>4.8342658808782198E-2</v>
      </c>
      <c r="U47" s="27">
        <v>0</v>
      </c>
      <c r="V47" s="27">
        <v>2.0688606771119E-3</v>
      </c>
      <c r="W47" s="27">
        <v>0</v>
      </c>
      <c r="X47" s="27">
        <v>453.254594298185</v>
      </c>
      <c r="Y47" s="27">
        <v>3.2437241959608798</v>
      </c>
      <c r="Z47" s="27">
        <v>6.9881965555351604</v>
      </c>
      <c r="AA47" s="27">
        <v>4.7458256966438404</v>
      </c>
      <c r="AB47" s="27">
        <v>0</v>
      </c>
      <c r="AC47" s="27">
        <v>0.33143320530846898</v>
      </c>
      <c r="AD47" s="27">
        <v>0.33143320530846898</v>
      </c>
      <c r="AE47" s="27">
        <v>33.056161137783299</v>
      </c>
      <c r="AF47" s="27">
        <v>2.5833070380733201</v>
      </c>
      <c r="AG47" s="27">
        <v>2.0834890793926801</v>
      </c>
      <c r="AH47" s="27">
        <v>0</v>
      </c>
      <c r="AI47" s="27">
        <v>0</v>
      </c>
      <c r="AJ47" s="27">
        <v>2.6272823441321198E-3</v>
      </c>
      <c r="AK47" s="27">
        <v>0.94451551808351897</v>
      </c>
      <c r="AL47" s="27">
        <v>0</v>
      </c>
      <c r="AM47" s="27">
        <v>3718.81085973467</v>
      </c>
      <c r="AN47" s="27">
        <v>380.14629935349399</v>
      </c>
      <c r="AO47" s="27">
        <v>4132.0133202259503</v>
      </c>
      <c r="AP47" s="27">
        <v>0</v>
      </c>
      <c r="AQ47" s="27">
        <v>6.3880285170187898</v>
      </c>
      <c r="AR47" s="27">
        <v>0</v>
      </c>
      <c r="AS47" s="27">
        <v>116.67514945700501</v>
      </c>
      <c r="AT47" s="27">
        <v>2.5250512292641498</v>
      </c>
      <c r="AU47" s="27">
        <v>0</v>
      </c>
      <c r="AV47" s="27">
        <v>9.3636178391397706</v>
      </c>
      <c r="AW47" s="27">
        <v>0.103000033958894</v>
      </c>
      <c r="AX47" s="27">
        <v>0</v>
      </c>
      <c r="AY47" s="27">
        <v>0</v>
      </c>
      <c r="AZ47" s="27">
        <v>142.500739576162</v>
      </c>
      <c r="BA47" s="27">
        <v>132.02691968484999</v>
      </c>
      <c r="BB47" s="27">
        <v>10.4738198913121</v>
      </c>
      <c r="BC47" s="27">
        <v>0.44009044935487102</v>
      </c>
      <c r="BD47" s="27">
        <v>0</v>
      </c>
      <c r="BE47" s="27">
        <v>32.953678100056699</v>
      </c>
      <c r="BF47" s="27">
        <v>0</v>
      </c>
      <c r="BG47" s="27">
        <v>14.0454078978378</v>
      </c>
      <c r="BH47" s="27">
        <v>0</v>
      </c>
      <c r="BI47" s="27">
        <v>0</v>
      </c>
      <c r="BJ47" s="27">
        <v>56.181649461135102</v>
      </c>
      <c r="BK47" s="27">
        <v>7.9026251886415704</v>
      </c>
      <c r="BL47" s="27">
        <v>0.44945338710406302</v>
      </c>
      <c r="BM47" s="27">
        <v>15.9462441656332</v>
      </c>
      <c r="BN47" s="27">
        <v>1.8727121366094002E-2</v>
      </c>
      <c r="BO47" s="27">
        <v>112.72315655871699</v>
      </c>
      <c r="BP47" s="27">
        <v>55.172110238487797</v>
      </c>
      <c r="BQ47" s="27">
        <v>0</v>
      </c>
      <c r="BR47" s="27">
        <v>0</v>
      </c>
      <c r="BS47" s="27">
        <v>23.1577363885905</v>
      </c>
      <c r="BT47" s="27">
        <v>21.8847251479785</v>
      </c>
      <c r="BU47" s="27">
        <v>211.10403141685501</v>
      </c>
      <c r="BV47" s="27">
        <v>24.260807006541601</v>
      </c>
      <c r="BX47" s="36">
        <f t="shared" si="12"/>
        <v>8.000013208083195E-3</v>
      </c>
      <c r="BY47" s="24">
        <f t="shared" si="13"/>
        <v>-2.7954449639188301E-6</v>
      </c>
      <c r="BZ47" s="24">
        <f t="shared" si="14"/>
        <v>-1.1389069160498709E-6</v>
      </c>
      <c r="CA47" s="24">
        <f t="shared" si="15"/>
        <v>-1.310902586393639E-6</v>
      </c>
      <c r="CB47" s="24">
        <f t="shared" si="16"/>
        <v>-9.4724918995718676E-7</v>
      </c>
      <c r="CC47" s="24">
        <f t="shared" si="17"/>
        <v>-7.7336554761107079E-7</v>
      </c>
      <c r="CD47" s="24">
        <f t="shared" si="18"/>
        <v>1.7673304684462512E-6</v>
      </c>
      <c r="CE47" s="24">
        <f t="shared" si="19"/>
        <v>-4.3662408589951791E-7</v>
      </c>
      <c r="CF47" s="24">
        <f t="shared" si="20"/>
        <v>-2.1862882459992373E-6</v>
      </c>
      <c r="CG47" s="24">
        <f t="shared" si="21"/>
        <v>8.834463127737346E-6</v>
      </c>
      <c r="CH47" s="24">
        <f t="shared" si="22"/>
        <v>-1.2355159909299073E-6</v>
      </c>
      <c r="CI47" s="24" t="str">
        <f>IF(M47=0,"",(#REF!-M47)/M47)</f>
        <v/>
      </c>
      <c r="CJ47" s="24" t="str">
        <f>IF(N47=0,"",(#REF!-N47)/N47)</f>
        <v/>
      </c>
      <c r="CK47" s="24">
        <f t="shared" si="23"/>
        <v>-3.4390198193123508E-5</v>
      </c>
    </row>
    <row r="48" spans="1:89" x14ac:dyDescent="0.25">
      <c r="A48" s="27" t="s">
        <v>47</v>
      </c>
      <c r="B48" s="27">
        <v>1011.8209521</v>
      </c>
      <c r="C48" s="27">
        <v>5.5535264098999999</v>
      </c>
      <c r="D48" s="27">
        <v>11170.316639999999</v>
      </c>
      <c r="E48" s="27">
        <v>845.26512774000003</v>
      </c>
      <c r="F48" s="27">
        <v>679.16278302000001</v>
      </c>
      <c r="G48" s="27">
        <v>1124.0675471</v>
      </c>
      <c r="H48" s="27">
        <v>437.89225931999999</v>
      </c>
      <c r="I48" s="27">
        <v>0.1002772933</v>
      </c>
      <c r="J48" s="27">
        <v>4.2913452999999999E-3</v>
      </c>
      <c r="K48" s="27">
        <v>0.6874904812</v>
      </c>
      <c r="L48" s="27"/>
      <c r="M48" s="27"/>
      <c r="N48" s="30"/>
      <c r="O48" s="30">
        <v>1.3515373799999999E-2</v>
      </c>
      <c r="P48" s="27"/>
      <c r="Q48" s="29" t="s">
        <v>47</v>
      </c>
      <c r="R48" s="27">
        <v>0</v>
      </c>
      <c r="S48" s="27">
        <v>0.100277589880453</v>
      </c>
      <c r="T48" s="27">
        <v>0.100277589880453</v>
      </c>
      <c r="U48" s="27">
        <v>0</v>
      </c>
      <c r="V48" s="27">
        <v>4.2913365044359702E-3</v>
      </c>
      <c r="W48" s="27">
        <v>0</v>
      </c>
      <c r="X48" s="27">
        <v>1011.81816900764</v>
      </c>
      <c r="Y48" s="27">
        <v>6.7283295704123001</v>
      </c>
      <c r="Z48" s="27">
        <v>14.495298732451699</v>
      </c>
      <c r="AA48" s="27">
        <v>9.8440880610039105</v>
      </c>
      <c r="AB48" s="27">
        <v>0</v>
      </c>
      <c r="AC48" s="27">
        <v>0.68749158190566295</v>
      </c>
      <c r="AD48" s="27">
        <v>0.68749158190566295</v>
      </c>
      <c r="AE48" s="27">
        <v>89.362286255284303</v>
      </c>
      <c r="AF48" s="27">
        <v>5.3584259537305003</v>
      </c>
      <c r="AG48" s="27">
        <v>4.3216987470360904</v>
      </c>
      <c r="AH48" s="27">
        <v>0</v>
      </c>
      <c r="AI48" s="27">
        <v>0</v>
      </c>
      <c r="AJ48" s="27">
        <v>1.35151396574826E-2</v>
      </c>
      <c r="AK48" s="27">
        <v>5.5535362874562502</v>
      </c>
      <c r="AL48" s="27">
        <v>0</v>
      </c>
      <c r="AM48" s="27">
        <v>10053.2864027339</v>
      </c>
      <c r="AN48" s="27">
        <v>1027.6671793252699</v>
      </c>
      <c r="AO48" s="27">
        <v>11170.315868314499</v>
      </c>
      <c r="AP48" s="27">
        <v>0</v>
      </c>
      <c r="AQ48" s="27">
        <v>13.250367306390601</v>
      </c>
      <c r="AR48" s="27">
        <v>0</v>
      </c>
      <c r="AS48" s="27">
        <v>242.01429992024299</v>
      </c>
      <c r="AT48" s="27">
        <v>12.9891640550714</v>
      </c>
      <c r="AU48" s="27">
        <v>0</v>
      </c>
      <c r="AV48" s="27">
        <v>48.167610768806703</v>
      </c>
      <c r="AW48" s="27">
        <v>0.52984364478028101</v>
      </c>
      <c r="AX48" s="27">
        <v>0</v>
      </c>
      <c r="AY48" s="27">
        <v>0</v>
      </c>
      <c r="AZ48" s="27">
        <v>845.26481803036404</v>
      </c>
      <c r="BA48" s="27">
        <v>679.16240648255405</v>
      </c>
      <c r="BB48" s="27">
        <v>166.10241154780999</v>
      </c>
      <c r="BC48" s="27">
        <v>2.2638785788345199</v>
      </c>
      <c r="BD48" s="27">
        <v>0</v>
      </c>
      <c r="BE48" s="27">
        <v>169.517817034563</v>
      </c>
      <c r="BF48" s="27">
        <v>0</v>
      </c>
      <c r="BG48" s="27">
        <v>72.251271569194699</v>
      </c>
      <c r="BH48" s="27">
        <v>0</v>
      </c>
      <c r="BI48" s="27">
        <v>0</v>
      </c>
      <c r="BJ48" s="27">
        <v>289.00515517849101</v>
      </c>
      <c r="BK48" s="27">
        <v>16.392109286815099</v>
      </c>
      <c r="BL48" s="27">
        <v>2.31204121069021</v>
      </c>
      <c r="BM48" s="27">
        <v>82.029289084034701</v>
      </c>
      <c r="BN48" s="27">
        <v>9.6335358086828901E-2</v>
      </c>
      <c r="BO48" s="27">
        <v>1124.0650071207001</v>
      </c>
      <c r="BP48" s="27">
        <v>114.442137864296</v>
      </c>
      <c r="BQ48" s="27">
        <v>0</v>
      </c>
      <c r="BR48" s="27">
        <v>0</v>
      </c>
      <c r="BS48" s="27">
        <v>48.0352124549607</v>
      </c>
      <c r="BT48" s="27">
        <v>45.394459391127597</v>
      </c>
      <c r="BU48" s="27">
        <v>437.89174941054</v>
      </c>
      <c r="BV48" s="27">
        <v>50.323110192740501</v>
      </c>
      <c r="BX48" s="36">
        <f t="shared" si="12"/>
        <v>7.9999784526029044E-3</v>
      </c>
      <c r="BY48" s="24">
        <f t="shared" si="13"/>
        <v>-2.7505779102802168E-6</v>
      </c>
      <c r="BZ48" s="24">
        <f t="shared" si="14"/>
        <v>1.7786097555332245E-6</v>
      </c>
      <c r="CA48" s="24">
        <f t="shared" si="15"/>
        <v>-6.9083583273001585E-8</v>
      </c>
      <c r="CB48" s="24">
        <f t="shared" si="16"/>
        <v>-3.6640531570641781E-7</v>
      </c>
      <c r="CC48" s="24">
        <f t="shared" si="17"/>
        <v>-5.5441413365536809E-7</v>
      </c>
      <c r="CD48" s="24">
        <f t="shared" si="18"/>
        <v>-2.2596322671240715E-6</v>
      </c>
      <c r="CE48" s="24">
        <f t="shared" si="19"/>
        <v>-1.1644632878064028E-6</v>
      </c>
      <c r="CF48" s="24">
        <f t="shared" si="20"/>
        <v>2.957603294244082E-6</v>
      </c>
      <c r="CG48" s="24">
        <f t="shared" si="21"/>
        <v>-2.0496052903761362E-6</v>
      </c>
      <c r="CH48" s="24">
        <f t="shared" si="22"/>
        <v>1.6010485861962216E-6</v>
      </c>
      <c r="CI48" s="24" t="str">
        <f>IF(M48=0,"",(#REF!-M48)/M48)</f>
        <v/>
      </c>
      <c r="CJ48" s="24" t="str">
        <f>IF(N48=0,"",(#REF!-N48)/N48)</f>
        <v/>
      </c>
      <c r="CK48" s="24">
        <f t="shared" si="23"/>
        <v>-1.7324161422669792E-5</v>
      </c>
    </row>
    <row r="49" spans="1:89" x14ac:dyDescent="0.25">
      <c r="A49" s="27" t="s">
        <v>48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30"/>
      <c r="O49" s="30"/>
      <c r="P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X49" s="36" t="e">
        <f t="shared" si="12"/>
        <v>#DIV/0!</v>
      </c>
      <c r="BY49" s="24" t="str">
        <f t="shared" si="13"/>
        <v/>
      </c>
      <c r="BZ49" s="24" t="str">
        <f t="shared" si="14"/>
        <v/>
      </c>
      <c r="CA49" s="24" t="str">
        <f t="shared" si="15"/>
        <v/>
      </c>
      <c r="CB49" s="24" t="str">
        <f t="shared" si="16"/>
        <v/>
      </c>
      <c r="CC49" s="24" t="str">
        <f t="shared" si="17"/>
        <v/>
      </c>
      <c r="CD49" s="24" t="str">
        <f t="shared" si="18"/>
        <v/>
      </c>
      <c r="CE49" s="24" t="str">
        <f t="shared" si="19"/>
        <v/>
      </c>
      <c r="CF49" s="24" t="str">
        <f t="shared" si="20"/>
        <v/>
      </c>
      <c r="CG49" s="24" t="str">
        <f t="shared" si="21"/>
        <v/>
      </c>
      <c r="CH49" s="24" t="str">
        <f t="shared" si="22"/>
        <v/>
      </c>
      <c r="CI49" s="24" t="str">
        <f>IF(M49=0,"",(#REF!-M49)/M49)</f>
        <v/>
      </c>
      <c r="CJ49" s="24" t="str">
        <f>IF(N49=0,"",(#REF!-N49)/N49)</f>
        <v/>
      </c>
      <c r="CK49" s="24" t="str">
        <f t="shared" si="23"/>
        <v/>
      </c>
    </row>
    <row r="50" spans="1:89" x14ac:dyDescent="0.25">
      <c r="A50" s="27" t="s">
        <v>49</v>
      </c>
      <c r="B50" s="27">
        <v>9.5857486999999999</v>
      </c>
      <c r="C50" s="27">
        <v>4.5599685000000001E-2</v>
      </c>
      <c r="D50" s="27">
        <v>77.352429999999998</v>
      </c>
      <c r="E50" s="27">
        <v>4.2221944999999996</v>
      </c>
      <c r="F50" s="27">
        <v>3.8844105</v>
      </c>
      <c r="G50" s="27">
        <v>2.5033117000000003</v>
      </c>
      <c r="H50" s="27">
        <v>2.8528365600000001</v>
      </c>
      <c r="I50" s="27">
        <v>6.5329889999999995E-4</v>
      </c>
      <c r="J50" s="27">
        <v>2.7957799999999999E-5</v>
      </c>
      <c r="K50" s="27">
        <v>4.4789464000000003E-3</v>
      </c>
      <c r="L50" s="27"/>
      <c r="M50" s="27"/>
      <c r="N50" s="30"/>
      <c r="O50" s="30">
        <v>7.7299900000000002E-5</v>
      </c>
      <c r="P50" s="27"/>
      <c r="Q50" s="29" t="s">
        <v>49</v>
      </c>
      <c r="R50" s="27">
        <v>0</v>
      </c>
      <c r="S50" s="27">
        <v>6.5329497331744499E-4</v>
      </c>
      <c r="T50" s="27">
        <v>6.5329497331744499E-4</v>
      </c>
      <c r="U50" s="27">
        <v>0</v>
      </c>
      <c r="V50" s="27">
        <v>2.7956506014938001E-5</v>
      </c>
      <c r="W50" s="27">
        <v>0</v>
      </c>
      <c r="X50" s="27">
        <v>9.5857415839106697</v>
      </c>
      <c r="Y50" s="27">
        <v>4.3834804119671097E-2</v>
      </c>
      <c r="Z50" s="27">
        <v>9.4436888962548995E-2</v>
      </c>
      <c r="AA50" s="27">
        <v>6.4133696591114106E-2</v>
      </c>
      <c r="AB50" s="27">
        <v>0</v>
      </c>
      <c r="AC50" s="27">
        <v>4.4788453776647601E-3</v>
      </c>
      <c r="AD50" s="27">
        <v>4.4788453776647601E-3</v>
      </c>
      <c r="AE50" s="27">
        <v>0.61882034381079798</v>
      </c>
      <c r="AF50" s="27">
        <v>3.4910066910839498E-2</v>
      </c>
      <c r="AG50" s="27">
        <v>2.81556787145157E-2</v>
      </c>
      <c r="AH50" s="27">
        <v>0</v>
      </c>
      <c r="AI50" s="27">
        <v>0</v>
      </c>
      <c r="AJ50" s="27">
        <v>7.7297693174531706E-5</v>
      </c>
      <c r="AK50" s="27">
        <v>4.55997490258329E-2</v>
      </c>
      <c r="AL50" s="27">
        <v>0</v>
      </c>
      <c r="AM50" s="27">
        <v>69.616963397763399</v>
      </c>
      <c r="AN50" s="27">
        <v>7.1164251157150904</v>
      </c>
      <c r="AO50" s="27">
        <v>77.352208857289298</v>
      </c>
      <c r="AP50" s="27">
        <v>0</v>
      </c>
      <c r="AQ50" s="27">
        <v>8.6325249430380405E-2</v>
      </c>
      <c r="AR50" s="27">
        <v>0</v>
      </c>
      <c r="AS50" s="27">
        <v>1.5767114577192101</v>
      </c>
      <c r="AT50" s="27">
        <v>7.4290659898477204E-2</v>
      </c>
      <c r="AU50" s="27">
        <v>0</v>
      </c>
      <c r="AV50" s="27">
        <v>0.27548862503237898</v>
      </c>
      <c r="AW50" s="27">
        <v>3.0303762959043501E-3</v>
      </c>
      <c r="AX50" s="27">
        <v>0</v>
      </c>
      <c r="AY50" s="27">
        <v>0</v>
      </c>
      <c r="AZ50" s="27">
        <v>4.2221912723082804</v>
      </c>
      <c r="BA50" s="27">
        <v>3.8844102544343202</v>
      </c>
      <c r="BB50" s="27">
        <v>0.33778101787397002</v>
      </c>
      <c r="BC50" s="27">
        <v>1.2948021726549699E-2</v>
      </c>
      <c r="BD50" s="27">
        <v>0</v>
      </c>
      <c r="BE50" s="27">
        <v>0.96954149958387903</v>
      </c>
      <c r="BF50" s="27">
        <v>0</v>
      </c>
      <c r="BG50" s="27">
        <v>0.41323643181930902</v>
      </c>
      <c r="BH50" s="27">
        <v>0</v>
      </c>
      <c r="BI50" s="27">
        <v>0</v>
      </c>
      <c r="BJ50" s="27">
        <v>1.6529401846370799</v>
      </c>
      <c r="BK50" s="27">
        <v>0.10679432154251201</v>
      </c>
      <c r="BL50" s="27">
        <v>1.32234969273081E-2</v>
      </c>
      <c r="BM50" s="27">
        <v>0.46915997420592298</v>
      </c>
      <c r="BN50" s="27">
        <v>5.5098430750067501E-4</v>
      </c>
      <c r="BO50" s="27">
        <v>2.5033262445917801</v>
      </c>
      <c r="BP50" s="27">
        <v>0.74558024701637904</v>
      </c>
      <c r="BQ50" s="27">
        <v>0</v>
      </c>
      <c r="BR50" s="27">
        <v>0</v>
      </c>
      <c r="BS50" s="27">
        <v>0.31294669135490299</v>
      </c>
      <c r="BT50" s="27">
        <v>0.29574261625622</v>
      </c>
      <c r="BU50" s="27">
        <v>2.8528420895407098</v>
      </c>
      <c r="BV50" s="27">
        <v>0.327853413416063</v>
      </c>
      <c r="BX50" s="36">
        <f t="shared" si="12"/>
        <v>8.0000345556064025E-3</v>
      </c>
      <c r="BY50" s="24">
        <f t="shared" si="13"/>
        <v>-7.4236134838785274E-7</v>
      </c>
      <c r="BZ50" s="24">
        <f t="shared" si="14"/>
        <v>1.4040849821512621E-6</v>
      </c>
      <c r="CA50" s="24">
        <f t="shared" si="15"/>
        <v>-2.858898042375021E-6</v>
      </c>
      <c r="CB50" s="24">
        <f t="shared" si="16"/>
        <v>-7.6445832119576313E-7</v>
      </c>
      <c r="CC50" s="24">
        <f t="shared" si="17"/>
        <v>-6.3218261764717145E-8</v>
      </c>
      <c r="CD50" s="24">
        <f t="shared" si="18"/>
        <v>5.8101401355063233E-6</v>
      </c>
      <c r="CE50" s="24">
        <f t="shared" si="19"/>
        <v>1.9382606025488055E-6</v>
      </c>
      <c r="CF50" s="24">
        <f t="shared" si="20"/>
        <v>-6.0105451807089364E-6</v>
      </c>
      <c r="CG50" s="24">
        <f t="shared" si="21"/>
        <v>-4.6283508072799473E-5</v>
      </c>
      <c r="CH50" s="24">
        <f t="shared" si="22"/>
        <v>-2.2554932838708478E-5</v>
      </c>
      <c r="CI50" s="24" t="str">
        <f>IF(M50=0,"",(#REF!-M50)/M50)</f>
        <v/>
      </c>
      <c r="CJ50" s="24" t="str">
        <f>IF(N50=0,"",(#REF!-N50)/N50)</f>
        <v/>
      </c>
      <c r="CK50" s="24">
        <f t="shared" si="23"/>
        <v>-2.8548878695780595E-5</v>
      </c>
    </row>
    <row r="51" spans="1:89" x14ac:dyDescent="0.25">
      <c r="A51" s="27" t="s">
        <v>50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0"/>
      <c r="O51" s="30"/>
      <c r="P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X51" s="36" t="e">
        <f t="shared" si="12"/>
        <v>#DIV/0!</v>
      </c>
      <c r="BY51" s="24" t="str">
        <f t="shared" si="13"/>
        <v/>
      </c>
      <c r="BZ51" s="24" t="str">
        <f t="shared" si="14"/>
        <v/>
      </c>
      <c r="CA51" s="24" t="str">
        <f t="shared" si="15"/>
        <v/>
      </c>
      <c r="CB51" s="24" t="str">
        <f t="shared" si="16"/>
        <v/>
      </c>
      <c r="CC51" s="24" t="str">
        <f t="shared" si="17"/>
        <v/>
      </c>
      <c r="CD51" s="24" t="str">
        <f t="shared" si="18"/>
        <v/>
      </c>
      <c r="CE51" s="24" t="str">
        <f t="shared" si="19"/>
        <v/>
      </c>
      <c r="CF51" s="24" t="str">
        <f t="shared" si="20"/>
        <v/>
      </c>
      <c r="CG51" s="24" t="str">
        <f t="shared" si="21"/>
        <v/>
      </c>
      <c r="CH51" s="24" t="str">
        <f t="shared" si="22"/>
        <v/>
      </c>
      <c r="CI51" s="24" t="str">
        <f>IF(M51=0,"",(#REF!-M51)/M51)</f>
        <v/>
      </c>
      <c r="CJ51" s="24" t="str">
        <f>IF(N51=0,"",(#REF!-N51)/N51)</f>
        <v/>
      </c>
      <c r="CK51" s="24" t="str">
        <f t="shared" si="23"/>
        <v/>
      </c>
    </row>
    <row r="52" spans="1:89" x14ac:dyDescent="0.25">
      <c r="A52" s="4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30"/>
      <c r="O52" s="30"/>
      <c r="P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X52" s="36" t="e">
        <f t="shared" si="12"/>
        <v>#DIV/0!</v>
      </c>
      <c r="BY52" s="24" t="str">
        <f t="shared" si="13"/>
        <v/>
      </c>
      <c r="BZ52" s="24" t="str">
        <f t="shared" si="14"/>
        <v/>
      </c>
      <c r="CA52" s="24" t="str">
        <f t="shared" si="15"/>
        <v/>
      </c>
      <c r="CB52" s="24" t="str">
        <f t="shared" si="16"/>
        <v/>
      </c>
      <c r="CC52" s="24" t="str">
        <f t="shared" si="17"/>
        <v/>
      </c>
      <c r="CD52" s="24" t="str">
        <f t="shared" si="18"/>
        <v/>
      </c>
      <c r="CE52" s="24" t="str">
        <f t="shared" si="19"/>
        <v/>
      </c>
      <c r="CF52" s="24" t="str">
        <f t="shared" si="20"/>
        <v/>
      </c>
      <c r="CG52" s="24" t="str">
        <f t="shared" si="21"/>
        <v/>
      </c>
      <c r="CH52" s="24" t="str">
        <f t="shared" si="22"/>
        <v/>
      </c>
      <c r="CI52" s="24" t="str">
        <f>IF(M52=0,"",(#REF!-M52)/M52)</f>
        <v/>
      </c>
      <c r="CJ52" s="24" t="str">
        <f>IF(N52=0,"",(#REF!-N52)/N52)</f>
        <v/>
      </c>
      <c r="CK52" s="24" t="str">
        <f t="shared" si="23"/>
        <v/>
      </c>
    </row>
    <row r="53" spans="1:89" x14ac:dyDescent="0.25">
      <c r="A53" s="42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0"/>
      <c r="P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X53" s="36" t="e">
        <f t="shared" si="12"/>
        <v>#DIV/0!</v>
      </c>
      <c r="BY53" s="24" t="str">
        <f t="shared" si="13"/>
        <v/>
      </c>
      <c r="BZ53" s="24" t="str">
        <f t="shared" si="14"/>
        <v/>
      </c>
      <c r="CA53" s="24" t="str">
        <f t="shared" si="15"/>
        <v/>
      </c>
      <c r="CB53" s="24" t="str">
        <f t="shared" si="16"/>
        <v/>
      </c>
      <c r="CC53" s="24" t="str">
        <f t="shared" si="17"/>
        <v/>
      </c>
      <c r="CD53" s="24" t="str">
        <f t="shared" si="18"/>
        <v/>
      </c>
      <c r="CE53" s="24" t="str">
        <f t="shared" si="19"/>
        <v/>
      </c>
      <c r="CF53" s="24" t="str">
        <f t="shared" si="20"/>
        <v/>
      </c>
      <c r="CG53" s="24" t="str">
        <f t="shared" si="21"/>
        <v/>
      </c>
      <c r="CH53" s="24" t="str">
        <f t="shared" si="22"/>
        <v/>
      </c>
      <c r="CI53" s="24" t="str">
        <f>IF(M53=0,"",(#REF!-M53)/M53)</f>
        <v/>
      </c>
      <c r="CJ53" s="24" t="str">
        <f>IF(N53=0,"",(#REF!-N53)/N53)</f>
        <v/>
      </c>
      <c r="CK53" s="24" t="str">
        <f t="shared" si="23"/>
        <v/>
      </c>
    </row>
    <row r="54" spans="1:89" x14ac:dyDescent="0.25">
      <c r="A54" s="42" t="s">
        <v>231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30"/>
      <c r="P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X54" s="36" t="e">
        <f t="shared" si="12"/>
        <v>#DIV/0!</v>
      </c>
      <c r="BY54" s="24" t="str">
        <f t="shared" si="13"/>
        <v/>
      </c>
      <c r="BZ54" s="24" t="str">
        <f t="shared" si="14"/>
        <v/>
      </c>
      <c r="CA54" s="24" t="str">
        <f t="shared" si="15"/>
        <v/>
      </c>
      <c r="CB54" s="24" t="str">
        <f t="shared" si="16"/>
        <v/>
      </c>
      <c r="CC54" s="24" t="str">
        <f t="shared" si="17"/>
        <v/>
      </c>
      <c r="CD54" s="24" t="str">
        <f t="shared" si="18"/>
        <v/>
      </c>
      <c r="CE54" s="24" t="str">
        <f t="shared" si="19"/>
        <v/>
      </c>
      <c r="CF54" s="24" t="str">
        <f t="shared" si="20"/>
        <v/>
      </c>
      <c r="CG54" s="24" t="str">
        <f t="shared" si="21"/>
        <v/>
      </c>
      <c r="CH54" s="24" t="str">
        <f t="shared" si="22"/>
        <v/>
      </c>
      <c r="CI54" s="24" t="str">
        <f>IF(M54=0,"",(#REF!-M54)/M54)</f>
        <v/>
      </c>
      <c r="CJ54" s="24" t="str">
        <f>IF(N54=0,"",(#REF!-N54)/N54)</f>
        <v/>
      </c>
      <c r="CK54" s="24" t="str">
        <f t="shared" si="23"/>
        <v/>
      </c>
    </row>
    <row r="55" spans="1:89" x14ac:dyDescent="0.25">
      <c r="A55" s="27" t="s">
        <v>1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30"/>
      <c r="O55" s="30"/>
      <c r="P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X55" s="36" t="e">
        <f t="shared" si="12"/>
        <v>#DIV/0!</v>
      </c>
      <c r="BY55" s="24" t="str">
        <f t="shared" si="13"/>
        <v/>
      </c>
      <c r="BZ55" s="24" t="str">
        <f t="shared" si="14"/>
        <v/>
      </c>
      <c r="CA55" s="24" t="str">
        <f t="shared" si="15"/>
        <v/>
      </c>
      <c r="CB55" s="24" t="str">
        <f t="shared" si="16"/>
        <v/>
      </c>
      <c r="CC55" s="24" t="str">
        <f t="shared" si="17"/>
        <v/>
      </c>
      <c r="CD55" s="24" t="str">
        <f t="shared" si="18"/>
        <v/>
      </c>
      <c r="CE55" s="24" t="str">
        <f t="shared" si="19"/>
        <v/>
      </c>
      <c r="CF55" s="24" t="str">
        <f t="shared" si="20"/>
        <v/>
      </c>
      <c r="CG55" s="24" t="str">
        <f t="shared" si="21"/>
        <v/>
      </c>
      <c r="CH55" s="24" t="str">
        <f t="shared" si="22"/>
        <v/>
      </c>
      <c r="CI55" s="24" t="str">
        <f>IF(M55=0,"",(#REF!-M55)/M55)</f>
        <v/>
      </c>
      <c r="CJ55" s="24" t="str">
        <f>IF(N55=0,"",(#REF!-N55)/N55)</f>
        <v/>
      </c>
      <c r="CK55" s="24" t="str">
        <f t="shared" si="23"/>
        <v/>
      </c>
    </row>
    <row r="56" spans="1:89" x14ac:dyDescent="0.25">
      <c r="A56" s="27" t="s">
        <v>11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30"/>
      <c r="O56" s="30"/>
      <c r="P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X56" s="36" t="e">
        <f t="shared" si="12"/>
        <v>#DIV/0!</v>
      </c>
      <c r="BY56" s="24" t="str">
        <f t="shared" si="13"/>
        <v/>
      </c>
      <c r="BZ56" s="24" t="str">
        <f t="shared" si="14"/>
        <v/>
      </c>
      <c r="CA56" s="24" t="str">
        <f t="shared" si="15"/>
        <v/>
      </c>
      <c r="CB56" s="24" t="str">
        <f t="shared" si="16"/>
        <v/>
      </c>
      <c r="CC56" s="24" t="str">
        <f t="shared" si="17"/>
        <v/>
      </c>
      <c r="CD56" s="24" t="str">
        <f t="shared" si="18"/>
        <v/>
      </c>
      <c r="CE56" s="24" t="str">
        <f t="shared" si="19"/>
        <v/>
      </c>
      <c r="CF56" s="24" t="str">
        <f t="shared" si="20"/>
        <v/>
      </c>
      <c r="CG56" s="24" t="str">
        <f t="shared" si="21"/>
        <v/>
      </c>
      <c r="CH56" s="24" t="str">
        <f t="shared" si="22"/>
        <v/>
      </c>
      <c r="CI56" s="24" t="str">
        <f>IF(M56=0,"",(#REF!-M56)/M56)</f>
        <v/>
      </c>
      <c r="CJ56" s="24" t="str">
        <f>IF(N56=0,"",(#REF!-N56)/N56)</f>
        <v/>
      </c>
      <c r="CK56" s="24" t="str">
        <f t="shared" si="23"/>
        <v/>
      </c>
    </row>
    <row r="57" spans="1:89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X57" s="36" t="e">
        <f t="shared" si="12"/>
        <v>#DIV/0!</v>
      </c>
      <c r="BY57" s="24" t="str">
        <f t="shared" si="13"/>
        <v/>
      </c>
      <c r="BZ57" s="24" t="str">
        <f t="shared" si="14"/>
        <v/>
      </c>
      <c r="CA57" s="24" t="str">
        <f t="shared" si="15"/>
        <v/>
      </c>
      <c r="CB57" s="24" t="str">
        <f t="shared" si="16"/>
        <v/>
      </c>
      <c r="CC57" s="24" t="str">
        <f t="shared" si="17"/>
        <v/>
      </c>
      <c r="CD57" s="24" t="str">
        <f t="shared" si="18"/>
        <v/>
      </c>
      <c r="CE57" s="24" t="str">
        <f t="shared" si="19"/>
        <v/>
      </c>
      <c r="CF57" s="24" t="str">
        <f t="shared" si="20"/>
        <v/>
      </c>
      <c r="CG57" s="24" t="str">
        <f t="shared" si="21"/>
        <v/>
      </c>
      <c r="CH57" s="24" t="str">
        <f t="shared" si="22"/>
        <v/>
      </c>
      <c r="CI57" s="24" t="str">
        <f>IF(M57=0,"",(#REF!-M57)/M57)</f>
        <v/>
      </c>
      <c r="CJ57" s="24" t="str">
        <f>IF(N57=0,"",(#REF!-N57)/N57)</f>
        <v/>
      </c>
      <c r="CK57" s="24" t="str">
        <f t="shared" si="23"/>
        <v/>
      </c>
    </row>
    <row r="58" spans="1:89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X58" s="36" t="e">
        <f t="shared" si="12"/>
        <v>#DIV/0!</v>
      </c>
      <c r="BY58" s="24" t="str">
        <f t="shared" si="13"/>
        <v/>
      </c>
      <c r="BZ58" s="24" t="str">
        <f t="shared" si="14"/>
        <v/>
      </c>
      <c r="CA58" s="24" t="str">
        <f t="shared" si="15"/>
        <v/>
      </c>
      <c r="CB58" s="24" t="str">
        <f t="shared" si="16"/>
        <v/>
      </c>
      <c r="CC58" s="24" t="str">
        <f t="shared" si="17"/>
        <v/>
      </c>
      <c r="CD58" s="24" t="str">
        <f t="shared" si="18"/>
        <v/>
      </c>
      <c r="CE58" s="24" t="str">
        <f t="shared" si="19"/>
        <v/>
      </c>
      <c r="CF58" s="24" t="str">
        <f t="shared" si="20"/>
        <v/>
      </c>
      <c r="CG58" s="24" t="str">
        <f t="shared" si="21"/>
        <v/>
      </c>
      <c r="CH58" s="24" t="str">
        <f t="shared" si="22"/>
        <v/>
      </c>
      <c r="CI58" s="24" t="str">
        <f>IF(M58=0,"",(#REF!-M58)/M58)</f>
        <v/>
      </c>
      <c r="CJ58" s="24" t="str">
        <f>IF(N58=0,"",(#REF!-N58)/N58)</f>
        <v/>
      </c>
      <c r="CK58" s="24" t="str">
        <f t="shared" si="23"/>
        <v/>
      </c>
    </row>
    <row r="59" spans="1:89" x14ac:dyDescent="0.25">
      <c r="A59" s="29" t="s">
        <v>419</v>
      </c>
      <c r="B59" s="27">
        <v>48290.882870000001</v>
      </c>
      <c r="C59" s="27">
        <v>73.991572779999998</v>
      </c>
      <c r="D59" s="27">
        <v>506626.57650000002</v>
      </c>
      <c r="E59" s="27">
        <v>15511.839099999999</v>
      </c>
      <c r="F59" s="27">
        <v>14477.720799999999</v>
      </c>
      <c r="G59" s="27">
        <v>12476.879199999999</v>
      </c>
      <c r="H59" s="27">
        <v>21802.039799999999</v>
      </c>
      <c r="I59" s="27">
        <v>4.9926637779999998</v>
      </c>
      <c r="J59" s="27">
        <v>0.213660028</v>
      </c>
      <c r="K59" s="27">
        <v>34.22920886</v>
      </c>
      <c r="L59" s="27"/>
      <c r="M59" s="27"/>
      <c r="N59" s="27"/>
      <c r="O59" s="27">
        <v>0.28810685000000003</v>
      </c>
      <c r="P59" s="27"/>
      <c r="Q59" s="27" t="s">
        <v>69</v>
      </c>
      <c r="R59" s="27">
        <v>0</v>
      </c>
      <c r="S59" s="27">
        <v>4.6167315299567004</v>
      </c>
      <c r="T59" s="27">
        <v>4.6167315299567004</v>
      </c>
      <c r="U59" s="27">
        <v>0</v>
      </c>
      <c r="V59" s="27">
        <v>0.197489909341173</v>
      </c>
      <c r="W59" s="27">
        <v>0</v>
      </c>
      <c r="X59" s="27">
        <v>44642.141130640397</v>
      </c>
      <c r="Y59" s="27">
        <v>309.65801046630997</v>
      </c>
      <c r="Z59" s="27">
        <v>666.97839463648597</v>
      </c>
      <c r="AA59" s="27">
        <v>453.25943854392398</v>
      </c>
      <c r="AB59" s="27">
        <v>0</v>
      </c>
      <c r="AC59" s="27">
        <v>31.6453471916114</v>
      </c>
      <c r="AD59" s="27">
        <v>31.6453471916114</v>
      </c>
      <c r="AE59" s="27">
        <v>3745.7663219740102</v>
      </c>
      <c r="AF59" s="27">
        <v>246.74302253101601</v>
      </c>
      <c r="AG59" s="27">
        <v>198.86280178052601</v>
      </c>
      <c r="AH59" s="27">
        <v>0</v>
      </c>
      <c r="AI59" s="27">
        <v>0</v>
      </c>
      <c r="AJ59" s="27">
        <v>0.26636365378202298</v>
      </c>
      <c r="AK59" s="27">
        <v>68.409397388625294</v>
      </c>
      <c r="AL59" s="27">
        <v>0</v>
      </c>
      <c r="AM59" s="27">
        <v>421659.62598962698</v>
      </c>
      <c r="AN59" s="27">
        <v>43099.8919664676</v>
      </c>
      <c r="AO59" s="27">
        <v>468505.28427806799</v>
      </c>
      <c r="AP59" s="27">
        <v>0</v>
      </c>
      <c r="AQ59" s="27">
        <v>609.77391078997198</v>
      </c>
      <c r="AR59" s="27">
        <v>0</v>
      </c>
      <c r="AS59" s="27">
        <v>11137.157597400699</v>
      </c>
      <c r="AT59" s="27">
        <v>256.02433340498197</v>
      </c>
      <c r="AU59" s="27">
        <v>0</v>
      </c>
      <c r="AV59" s="27">
        <v>949.33256678626697</v>
      </c>
      <c r="AW59" s="27">
        <v>10.439367747482599</v>
      </c>
      <c r="AX59" s="27">
        <v>0</v>
      </c>
      <c r="AY59" s="27">
        <v>0</v>
      </c>
      <c r="AZ59" s="27">
        <v>14338.2375871558</v>
      </c>
      <c r="BA59" s="27">
        <v>13382.186603177901</v>
      </c>
      <c r="BB59" s="27">
        <v>956.05098397790596</v>
      </c>
      <c r="BC59" s="27">
        <v>44.597634330373403</v>
      </c>
      <c r="BD59" s="27">
        <v>0</v>
      </c>
      <c r="BE59" s="27">
        <v>3341.1797499958602</v>
      </c>
      <c r="BF59" s="27">
        <v>0</v>
      </c>
      <c r="BG59" s="27">
        <v>1423.3335899513299</v>
      </c>
      <c r="BH59" s="27">
        <v>0</v>
      </c>
      <c r="BI59" s="27">
        <v>0</v>
      </c>
      <c r="BJ59" s="27">
        <v>5693.3343730330598</v>
      </c>
      <c r="BK59" s="27">
        <v>754.74461910335697</v>
      </c>
      <c r="BL59" s="27">
        <v>45.551202455948903</v>
      </c>
      <c r="BM59" s="27">
        <v>1616.49483313767</v>
      </c>
      <c r="BN59" s="27">
        <v>1.8989523349702599</v>
      </c>
      <c r="BO59" s="27">
        <v>11531.553340939199</v>
      </c>
      <c r="BP59" s="27">
        <v>5268.3046661570897</v>
      </c>
      <c r="BQ59" s="38">
        <v>0</v>
      </c>
      <c r="BR59" s="27">
        <v>0</v>
      </c>
      <c r="BS59" s="27">
        <v>2210.59577059905</v>
      </c>
      <c r="BT59" s="27">
        <v>2089.9522326162801</v>
      </c>
      <c r="BU59" s="27">
        <v>20154.8868374146</v>
      </c>
      <c r="BV59" s="27">
        <v>2315.96981624513</v>
      </c>
      <c r="BX59" s="36">
        <f t="shared" si="12"/>
        <v>7.9951420990821039E-3</v>
      </c>
      <c r="BY59" s="24">
        <f t="shared" si="13"/>
        <v>-7.5557569514355077E-2</v>
      </c>
      <c r="BZ59" s="24">
        <f t="shared" si="14"/>
        <v>-7.5443394181824622E-2</v>
      </c>
      <c r="CA59" s="24">
        <f t="shared" si="15"/>
        <v>-7.5245346356069082E-2</v>
      </c>
      <c r="CB59" s="24">
        <f t="shared" si="16"/>
        <v>-7.5658437744122786E-2</v>
      </c>
      <c r="CC59" s="24">
        <f t="shared" si="17"/>
        <v>-7.5670349770945874E-2</v>
      </c>
      <c r="CD59" s="24">
        <f t="shared" si="18"/>
        <v>-7.576621075731825E-2</v>
      </c>
      <c r="CE59" s="24">
        <f t="shared" si="19"/>
        <v>-7.5550406186553162E-2</v>
      </c>
      <c r="CF59" s="24">
        <f t="shared" si="20"/>
        <v>-7.5296928605493488E-2</v>
      </c>
      <c r="CG59" s="24">
        <f t="shared" si="21"/>
        <v>-7.568153393121807E-2</v>
      </c>
      <c r="CH59" s="24">
        <f t="shared" si="22"/>
        <v>-7.5487040292306656E-2</v>
      </c>
      <c r="CI59" s="24" t="str">
        <f>IF(M59=0,"",(#REF!-M59)/M59)</f>
        <v/>
      </c>
      <c r="CJ59" s="24" t="str">
        <f>IF(N59=0,"",(#REF!-N59)/N59)</f>
        <v/>
      </c>
      <c r="CK59" s="24">
        <f t="shared" si="23"/>
        <v>-7.5469209489385777E-2</v>
      </c>
    </row>
    <row r="60" spans="1:89" x14ac:dyDescent="0.25">
      <c r="A60" s="27" t="s">
        <v>420</v>
      </c>
      <c r="B60" s="27">
        <v>187385.13793302499</v>
      </c>
      <c r="C60" s="27"/>
      <c r="D60" s="27">
        <v>2209163.5475831898</v>
      </c>
      <c r="E60" s="27">
        <v>187533.439004352</v>
      </c>
      <c r="F60" s="27">
        <v>172530.763880849</v>
      </c>
      <c r="G60" s="27">
        <v>1391301.7017690099</v>
      </c>
      <c r="H60" s="27">
        <v>79552.334695222002</v>
      </c>
      <c r="I60" s="27">
        <v>18.182004067000101</v>
      </c>
      <c r="J60" s="27">
        <v>0.77922865002308495</v>
      </c>
      <c r="K60" s="27">
        <v>124.676584670182</v>
      </c>
      <c r="L60" s="27"/>
      <c r="M60" s="27"/>
      <c r="N60" s="27"/>
      <c r="O60" s="27"/>
      <c r="P60" s="27"/>
      <c r="Q60" s="29" t="s">
        <v>70</v>
      </c>
      <c r="R60" s="27">
        <v>0</v>
      </c>
      <c r="S60" s="27">
        <v>3.18465114094478</v>
      </c>
      <c r="T60" s="27">
        <v>3.18465114094478</v>
      </c>
      <c r="U60" s="27">
        <v>0</v>
      </c>
      <c r="V60" s="27">
        <v>0.13627458237878701</v>
      </c>
      <c r="W60" s="27">
        <v>0</v>
      </c>
      <c r="X60" s="27">
        <v>32806.9597579326</v>
      </c>
      <c r="Y60" s="27">
        <v>213.62274229468099</v>
      </c>
      <c r="Z60" s="27">
        <v>460.18578570941798</v>
      </c>
      <c r="AA60" s="27">
        <v>313.25719326907</v>
      </c>
      <c r="AB60" s="27">
        <v>0</v>
      </c>
      <c r="AC60" s="27">
        <v>21.846404382568</v>
      </c>
      <c r="AD60" s="27">
        <v>21.846404382568</v>
      </c>
      <c r="AE60" s="27">
        <v>3091.9459962411102</v>
      </c>
      <c r="AF60" s="27">
        <v>170.56254941164201</v>
      </c>
      <c r="AG60" s="27">
        <v>137.30143176275999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347446.00363542099</v>
      </c>
      <c r="AN60" s="27">
        <v>35595.427602087701</v>
      </c>
      <c r="AO60" s="27">
        <v>386133.37723375001</v>
      </c>
      <c r="AP60" s="27">
        <v>0</v>
      </c>
      <c r="AQ60" s="27">
        <v>420.676091579998</v>
      </c>
      <c r="AR60" s="27">
        <v>0</v>
      </c>
      <c r="AS60" s="27">
        <v>7692.18314144742</v>
      </c>
      <c r="AT60" s="27">
        <v>577.70564129697902</v>
      </c>
      <c r="AU60" s="27">
        <v>0</v>
      </c>
      <c r="AV60" s="27">
        <v>2141.5695260613802</v>
      </c>
      <c r="AW60" s="27">
        <v>23.570215887608398</v>
      </c>
      <c r="AX60" s="27">
        <v>0</v>
      </c>
      <c r="AY60" s="27">
        <v>0</v>
      </c>
      <c r="AZ60" s="27">
        <v>32797.730849054999</v>
      </c>
      <c r="BA60" s="27">
        <v>30167.464197269499</v>
      </c>
      <c r="BB60" s="27">
        <v>2630.26665178546</v>
      </c>
      <c r="BC60" s="27">
        <v>100.604375954188</v>
      </c>
      <c r="BD60" s="27">
        <v>0</v>
      </c>
      <c r="BE60" s="27">
        <v>7523.5543907802703</v>
      </c>
      <c r="BF60" s="27">
        <v>0</v>
      </c>
      <c r="BG60" s="27">
        <v>3210.0766552577402</v>
      </c>
      <c r="BH60" s="27">
        <v>0</v>
      </c>
      <c r="BI60" s="27">
        <v>0</v>
      </c>
      <c r="BJ60" s="27">
        <v>12840.306621030901</v>
      </c>
      <c r="BK60" s="27">
        <v>521.68983406383404</v>
      </c>
      <c r="BL60" s="27">
        <v>102.773553685301</v>
      </c>
      <c r="BM60" s="27">
        <v>3643.0205647139201</v>
      </c>
      <c r="BN60" s="27">
        <v>4.2826526011783699</v>
      </c>
      <c r="BO60" s="27">
        <v>243088.010282356</v>
      </c>
      <c r="BP60" s="27">
        <v>3643.4899897436198</v>
      </c>
      <c r="BQ60" s="27">
        <v>0</v>
      </c>
      <c r="BR60" s="27">
        <v>0</v>
      </c>
      <c r="BS60" s="27">
        <v>1526.6502579314999</v>
      </c>
      <c r="BT60" s="27">
        <v>1442.75047076175</v>
      </c>
      <c r="BU60" s="27">
        <v>13903.9361982396</v>
      </c>
      <c r="BV60" s="27">
        <v>1596.61366613921</v>
      </c>
      <c r="BX60" s="36">
        <f t="shared" si="12"/>
        <v>8.0074559168951797E-3</v>
      </c>
      <c r="BY60" s="24">
        <f t="shared" si="13"/>
        <v>-0.82492229576041165</v>
      </c>
      <c r="BZ60" s="24" t="str">
        <f t="shared" si="14"/>
        <v/>
      </c>
      <c r="CA60" s="24">
        <f t="shared" si="15"/>
        <v>-0.82521286047102427</v>
      </c>
      <c r="CB60" s="24">
        <f t="shared" si="16"/>
        <v>-0.82510995893221006</v>
      </c>
      <c r="CC60" s="24">
        <f t="shared" si="17"/>
        <v>-0.82514733303966958</v>
      </c>
      <c r="CD60" s="24">
        <f t="shared" si="18"/>
        <v>-0.82528016031801377</v>
      </c>
      <c r="CE60" s="24">
        <f t="shared" si="19"/>
        <v>-0.82522277628296081</v>
      </c>
      <c r="CF60" s="24">
        <f t="shared" si="20"/>
        <v>-0.82484597796758585</v>
      </c>
      <c r="CG60" s="24">
        <f t="shared" si="21"/>
        <v>-0.8251160524260116</v>
      </c>
      <c r="CH60" s="24">
        <f t="shared" si="22"/>
        <v>-0.82477540237118119</v>
      </c>
      <c r="CI60" s="24" t="str">
        <f>IF(M60=0,"",(#REF!-M60)/M60)</f>
        <v/>
      </c>
      <c r="CJ60" s="24" t="str">
        <f>IF(N60=0,"",(#REF!-N60)/N60)</f>
        <v/>
      </c>
      <c r="CK60" s="24" t="str">
        <f t="shared" si="23"/>
        <v/>
      </c>
    </row>
    <row r="61" spans="1:89" x14ac:dyDescent="0.25">
      <c r="A61" s="43" t="s">
        <v>55</v>
      </c>
      <c r="B61" s="1">
        <f>SUM(B3:B60)</f>
        <v>246561.33229762758</v>
      </c>
      <c r="C61" s="1">
        <f t="shared" ref="C61:O61" si="24">SUM(C3:C60)</f>
        <v>99.458542882100005</v>
      </c>
      <c r="D61" s="1">
        <f t="shared" si="24"/>
        <v>2824058.560891211</v>
      </c>
      <c r="E61" s="1">
        <f t="shared" si="24"/>
        <v>207293.1799699078</v>
      </c>
      <c r="F61" s="1">
        <f t="shared" si="24"/>
        <v>190840.17125461821</v>
      </c>
      <c r="G61" s="1">
        <f t="shared" si="24"/>
        <v>1407661.1336577628</v>
      </c>
      <c r="H61" s="1">
        <f t="shared" si="24"/>
        <v>106397.7211240999</v>
      </c>
      <c r="I61" s="1">
        <f t="shared" si="24"/>
        <v>24.329583340081832</v>
      </c>
      <c r="J61" s="1">
        <f t="shared" si="24"/>
        <v>1.043492654805932</v>
      </c>
      <c r="K61" s="1">
        <f t="shared" si="24"/>
        <v>166.8238253860969</v>
      </c>
      <c r="L61" s="1">
        <f t="shared" si="24"/>
        <v>0</v>
      </c>
      <c r="M61" s="1">
        <f t="shared" si="24"/>
        <v>0</v>
      </c>
      <c r="N61" s="1">
        <f t="shared" si="24"/>
        <v>0</v>
      </c>
      <c r="O61" s="1">
        <f t="shared" si="24"/>
        <v>0.36439371247433305</v>
      </c>
      <c r="P61" s="27"/>
      <c r="Q61" s="27"/>
      <c r="R61" s="1">
        <f t="shared" ref="R61" si="25">SUM(R3:R60)</f>
        <v>0</v>
      </c>
      <c r="S61" s="1">
        <f t="shared" ref="S61" si="26">SUM(S3:S60)</f>
        <v>8.9563007867255848</v>
      </c>
      <c r="T61" s="1">
        <f t="shared" ref="T61" si="27">SUM(T3:T60)</f>
        <v>8.9563007867255848</v>
      </c>
      <c r="U61" s="1">
        <f t="shared" ref="U61" si="28">SUM(U3:U60)</f>
        <v>0</v>
      </c>
      <c r="V61" s="1">
        <f t="shared" ref="V61" si="29">SUM(V3:V60)</f>
        <v>0.38436919616258602</v>
      </c>
      <c r="W61" s="1">
        <f t="shared" ref="W61" si="30">SUM(W3:W60)</f>
        <v>0</v>
      </c>
      <c r="X61" s="1">
        <f t="shared" ref="X61" si="31">SUM(X3:X60)</f>
        <v>88334.411339539074</v>
      </c>
      <c r="Y61" s="1">
        <f t="shared" ref="Y61" si="32">SUM(Y3:Y60)</f>
        <v>600.77414725486983</v>
      </c>
      <c r="Z61" s="1">
        <f t="shared" ref="Z61" si="33">SUM(Z3:Z60)</f>
        <v>1294.114579094083</v>
      </c>
      <c r="AA61" s="1">
        <f t="shared" ref="AA61" si="34">SUM(AA3:AA60)</f>
        <v>879.8956350329147</v>
      </c>
      <c r="AB61" s="1">
        <f t="shared" ref="AB61" si="35">SUM(AB3:AB60)</f>
        <v>0</v>
      </c>
      <c r="AC61" s="1">
        <f t="shared" ref="AC61" si="36">SUM(AC3:AC60)</f>
        <v>61.409766461463164</v>
      </c>
      <c r="AD61" s="1">
        <f t="shared" ref="AD61" si="37">SUM(AD3:AD60)</f>
        <v>61.409766461463164</v>
      </c>
      <c r="AE61" s="1">
        <f t="shared" ref="AE61" si="38">SUM(AE3:AE60)</f>
        <v>7703.858921095697</v>
      </c>
      <c r="AF61" s="1">
        <f t="shared" ref="AF61" si="39">SUM(AF3:AF60)</f>
        <v>479.02127335030644</v>
      </c>
      <c r="AG61" s="1">
        <f t="shared" ref="AG61" si="40">SUM(AG3:AG60)</f>
        <v>385.93924484404511</v>
      </c>
      <c r="AH61" s="1">
        <f t="shared" ref="AH61" si="41">SUM(AH3:AH60)</f>
        <v>0</v>
      </c>
      <c r="AI61" s="1">
        <f t="shared" ref="AI61" si="42">SUM(AI3:AI60)</f>
        <v>0</v>
      </c>
      <c r="AJ61" s="1">
        <f t="shared" ref="AJ61" si="43">SUM(AJ3:AJ60)</f>
        <v>0.34265014015914369</v>
      </c>
      <c r="AK61" s="1">
        <f t="shared" ref="AK61" si="44">SUM(AK3:AK60)</f>
        <v>93.87631065857758</v>
      </c>
      <c r="AL61" s="1">
        <f t="shared" ref="AL61" si="45">SUM(AL3:AL60)</f>
        <v>0</v>
      </c>
      <c r="AM61" s="1">
        <f t="shared" ref="AM61" si="46">SUM(AM3:AM60)</f>
        <v>866546.9950687401</v>
      </c>
      <c r="AN61" s="1">
        <f t="shared" ref="AN61" si="47">SUM(AN3:AN60)</f>
        <v>88656.008355146565</v>
      </c>
      <c r="AO61" s="1">
        <f t="shared" ref="AO61" si="48">SUM(AO3:AO60)</f>
        <v>962906.8623449821</v>
      </c>
      <c r="AP61" s="1">
        <f t="shared" ref="AP61" si="49">SUM(AP3:AP60)</f>
        <v>0</v>
      </c>
      <c r="AQ61" s="1">
        <f t="shared" ref="AQ61" si="50">SUM(AQ3:AQ60)</f>
        <v>1183.0612877099852</v>
      </c>
      <c r="AR61" s="1">
        <f t="shared" ref="AR61" si="51">SUM(AR3:AR60)</f>
        <v>0</v>
      </c>
      <c r="AS61" s="1">
        <f t="shared" ref="AS61" si="52">SUM(AS3:AS60)</f>
        <v>21616.73789059784</v>
      </c>
      <c r="AT61" s="1">
        <f t="shared" ref="AT61" si="53">SUM(AT3:AT60)</f>
        <v>907.01196063837824</v>
      </c>
      <c r="AU61" s="1">
        <f t="shared" ref="AU61" si="54">SUM(AU3:AU60)</f>
        <v>0</v>
      </c>
      <c r="AV61" s="1">
        <f t="shared" ref="AV61" si="55">SUM(AV3:AV60)</f>
        <v>3362.6525719954557</v>
      </c>
      <c r="AW61" s="1">
        <f t="shared" ref="AW61" si="56">SUM(AW3:AW60)</f>
        <v>36.998838395187249</v>
      </c>
      <c r="AX61" s="1">
        <f t="shared" ref="AX61" si="57">SUM(AX3:AX60)</f>
        <v>0</v>
      </c>
      <c r="AY61" s="1">
        <f t="shared" ref="AY61" si="58">SUM(AY3:AY60)</f>
        <v>0</v>
      </c>
      <c r="AZ61" s="1">
        <f t="shared" ref="AZ61" si="59">SUM(AZ3:AZ60)</f>
        <v>51383.863508983937</v>
      </c>
      <c r="BA61" s="1">
        <f t="shared" ref="BA61" si="60">SUM(BA3:BA60)</f>
        <v>47381.331024587693</v>
      </c>
      <c r="BB61" s="1">
        <f t="shared" ref="BB61" si="61">SUM(BB3:BB60)</f>
        <v>4002.5324843962094</v>
      </c>
      <c r="BC61" s="1">
        <f t="shared" ref="BC61" si="62">SUM(BC3:BC60)</f>
        <v>157.97428764005235</v>
      </c>
      <c r="BD61" s="1">
        <f t="shared" ref="BD61" si="63">SUM(BD3:BD60)</f>
        <v>0</v>
      </c>
      <c r="BE61" s="1">
        <f t="shared" ref="BE61" si="64">SUM(BE3:BE60)</f>
        <v>11821.114162190177</v>
      </c>
      <c r="BF61" s="1">
        <f t="shared" ref="BF61" si="65">SUM(BF3:BF60)</f>
        <v>0</v>
      </c>
      <c r="BG61" s="1">
        <f t="shared" ref="BG61" si="66">SUM(BG3:BG60)</f>
        <v>5041.0359104020763</v>
      </c>
      <c r="BH61" s="1">
        <f t="shared" ref="BH61" si="67">SUM(BH3:BH60)</f>
        <v>0</v>
      </c>
      <c r="BI61" s="1">
        <f t="shared" ref="BI61" si="68">SUM(BI3:BI60)</f>
        <v>0</v>
      </c>
      <c r="BJ61" s="1">
        <f t="shared" ref="BJ61" si="69">SUM(BJ3:BJ60)</f>
        <v>20164.143747139387</v>
      </c>
      <c r="BK61" s="1">
        <f t="shared" ref="BK61" si="70">SUM(BK3:BK60)</f>
        <v>1465.230021624576</v>
      </c>
      <c r="BL61" s="1">
        <f t="shared" ref="BL61" si="71">SUM(BL3:BL60)</f>
        <v>161.36879190592921</v>
      </c>
      <c r="BM61" s="1">
        <f t="shared" ref="BM61" si="72">SUM(BM3:BM60)</f>
        <v>5722.3056488493767</v>
      </c>
      <c r="BN61" s="1">
        <f t="shared" ref="BN61" si="73">SUM(BN3:BN60)</f>
        <v>6.7251054316858854</v>
      </c>
      <c r="BO61" s="1">
        <f t="shared" ref="BO61" si="74">SUM(BO3:BO60)</f>
        <v>258502.1130306565</v>
      </c>
      <c r="BP61" s="1">
        <f t="shared" ref="BP61" si="75">SUM(BP3:BP60)</f>
        <v>10229.87265563547</v>
      </c>
      <c r="BQ61" s="1">
        <f t="shared" ref="BQ61" si="76">SUM(BQ3:BQ60)</f>
        <v>0</v>
      </c>
      <c r="BR61" s="1">
        <f t="shared" ref="BR61" si="77">SUM(BR3:BR60)</f>
        <v>0</v>
      </c>
      <c r="BS61" s="1">
        <f t="shared" ref="BS61" si="78">SUM(BS3:BS60)</f>
        <v>4290.4902241956979</v>
      </c>
      <c r="BT61" s="1">
        <f t="shared" ref="BT61" si="79">SUM(BT3:BT60)</f>
        <v>4055.5330343520086</v>
      </c>
      <c r="BU61" s="1">
        <f t="shared" ref="BU61" si="80">SUM(BU3:BU60)</f>
        <v>39102.163398195269</v>
      </c>
      <c r="BV61" s="1">
        <f t="shared" ref="BV61" si="81">SUM(BV3:BV60)</f>
        <v>4492.1786060175718</v>
      </c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</row>
    <row r="62" spans="1:89" x14ac:dyDescent="0.25">
      <c r="A62" s="10" t="s">
        <v>56</v>
      </c>
      <c r="B62" s="1">
        <f>SUM(B3:B51)</f>
        <v>10885.311494602602</v>
      </c>
      <c r="C62" s="1">
        <f t="shared" ref="C62:O62" si="82">SUM(C3:C51)</f>
        <v>25.466970102099999</v>
      </c>
      <c r="D62" s="1">
        <f t="shared" si="82"/>
        <v>108268.436808021</v>
      </c>
      <c r="E62" s="1">
        <f t="shared" si="82"/>
        <v>4247.9018655557993</v>
      </c>
      <c r="F62" s="1">
        <f t="shared" si="82"/>
        <v>3831.6865737692001</v>
      </c>
      <c r="G62" s="1">
        <f t="shared" si="82"/>
        <v>3882.5526887528194</v>
      </c>
      <c r="H62" s="1">
        <f t="shared" si="82"/>
        <v>5043.3466288779</v>
      </c>
      <c r="I62" s="1">
        <f t="shared" si="82"/>
        <v>1.1549154950817302</v>
      </c>
      <c r="J62" s="1">
        <f t="shared" si="82"/>
        <v>5.0603976782847004E-2</v>
      </c>
      <c r="K62" s="1">
        <f t="shared" si="82"/>
        <v>7.918031855914899</v>
      </c>
      <c r="L62" s="1">
        <f t="shared" si="82"/>
        <v>0</v>
      </c>
      <c r="M62" s="1">
        <f t="shared" si="82"/>
        <v>0</v>
      </c>
      <c r="N62" s="1">
        <f t="shared" si="82"/>
        <v>0</v>
      </c>
      <c r="O62" s="1">
        <f t="shared" si="82"/>
        <v>7.6286862474333E-2</v>
      </c>
      <c r="R62" s="1">
        <f t="shared" ref="R62:BV62" si="83">SUM(R3:R51)</f>
        <v>0</v>
      </c>
      <c r="S62" s="1">
        <f t="shared" si="83"/>
        <v>1.1549181158241046</v>
      </c>
      <c r="T62" s="1">
        <f t="shared" si="83"/>
        <v>1.1549181158241046</v>
      </c>
      <c r="U62" s="1">
        <f t="shared" si="83"/>
        <v>0</v>
      </c>
      <c r="V62" s="1">
        <f t="shared" si="83"/>
        <v>5.060470444262602E-2</v>
      </c>
      <c r="W62" s="1">
        <f t="shared" si="83"/>
        <v>0</v>
      </c>
      <c r="X62" s="1">
        <f t="shared" si="83"/>
        <v>10885.310450966073</v>
      </c>
      <c r="Y62" s="1">
        <f t="shared" si="83"/>
        <v>77.493394493878824</v>
      </c>
      <c r="Z62" s="1">
        <f t="shared" si="83"/>
        <v>166.95039874817888</v>
      </c>
      <c r="AA62" s="1">
        <f t="shared" si="83"/>
        <v>113.37900321992061</v>
      </c>
      <c r="AB62" s="1">
        <f t="shared" si="83"/>
        <v>0</v>
      </c>
      <c r="AC62" s="1">
        <f t="shared" si="83"/>
        <v>7.9180148872837579</v>
      </c>
      <c r="AD62" s="1">
        <f t="shared" si="83"/>
        <v>7.9180148872837579</v>
      </c>
      <c r="AE62" s="1">
        <f t="shared" si="83"/>
        <v>866.14660288057689</v>
      </c>
      <c r="AF62" s="1">
        <f t="shared" si="83"/>
        <v>61.715701407648396</v>
      </c>
      <c r="AG62" s="1">
        <f t="shared" si="83"/>
        <v>49.775011300759132</v>
      </c>
      <c r="AH62" s="1">
        <f t="shared" si="83"/>
        <v>0</v>
      </c>
      <c r="AI62" s="1">
        <f t="shared" si="83"/>
        <v>0</v>
      </c>
      <c r="AJ62" s="1">
        <f t="shared" si="83"/>
        <v>7.6286486377120724E-2</v>
      </c>
      <c r="AK62" s="1">
        <f t="shared" si="83"/>
        <v>25.466913269952283</v>
      </c>
      <c r="AL62" s="1">
        <f t="shared" si="83"/>
        <v>0</v>
      </c>
      <c r="AM62" s="1">
        <f t="shared" si="83"/>
        <v>97441.365443692208</v>
      </c>
      <c r="AN62" s="1">
        <f t="shared" si="83"/>
        <v>9960.6887865912704</v>
      </c>
      <c r="AO62" s="1">
        <f t="shared" si="83"/>
        <v>108268.20083316408</v>
      </c>
      <c r="AP62" s="1">
        <f t="shared" si="83"/>
        <v>0</v>
      </c>
      <c r="AQ62" s="1">
        <f t="shared" si="83"/>
        <v>152.61128534001523</v>
      </c>
      <c r="AR62" s="1">
        <f t="shared" si="83"/>
        <v>0</v>
      </c>
      <c r="AS62" s="1">
        <f t="shared" si="83"/>
        <v>2787.397151749723</v>
      </c>
      <c r="AT62" s="1">
        <f t="shared" si="83"/>
        <v>73.281985936417243</v>
      </c>
      <c r="AU62" s="1">
        <f t="shared" si="83"/>
        <v>0</v>
      </c>
      <c r="AV62" s="1">
        <f t="shared" si="83"/>
        <v>271.75047914780851</v>
      </c>
      <c r="AW62" s="1">
        <f t="shared" si="83"/>
        <v>2.9892547600962471</v>
      </c>
      <c r="AX62" s="1">
        <f t="shared" si="83"/>
        <v>0</v>
      </c>
      <c r="AY62" s="1">
        <f t="shared" si="83"/>
        <v>0</v>
      </c>
      <c r="AZ62" s="1">
        <f t="shared" si="83"/>
        <v>4247.8950727731381</v>
      </c>
      <c r="BA62" s="1">
        <f t="shared" si="83"/>
        <v>3831.6802241402966</v>
      </c>
      <c r="BB62" s="1">
        <f t="shared" si="83"/>
        <v>416.21484863284337</v>
      </c>
      <c r="BC62" s="1">
        <f t="shared" si="83"/>
        <v>12.772277355490955</v>
      </c>
      <c r="BD62" s="1">
        <f t="shared" si="83"/>
        <v>0</v>
      </c>
      <c r="BE62" s="1">
        <f t="shared" si="83"/>
        <v>956.38002141404559</v>
      </c>
      <c r="BF62" s="1">
        <f t="shared" si="83"/>
        <v>0</v>
      </c>
      <c r="BG62" s="1">
        <f t="shared" si="83"/>
        <v>407.62566519300594</v>
      </c>
      <c r="BH62" s="1">
        <f t="shared" si="83"/>
        <v>0</v>
      </c>
      <c r="BI62" s="1">
        <f t="shared" si="83"/>
        <v>0</v>
      </c>
      <c r="BJ62" s="1">
        <f t="shared" si="83"/>
        <v>1630.5027530754271</v>
      </c>
      <c r="BK62" s="1">
        <f t="shared" si="83"/>
        <v>188.79556845738495</v>
      </c>
      <c r="BL62" s="1">
        <f t="shared" si="83"/>
        <v>13.044035764679316</v>
      </c>
      <c r="BM62" s="1">
        <f t="shared" si="83"/>
        <v>462.79025099778636</v>
      </c>
      <c r="BN62" s="1">
        <f t="shared" si="83"/>
        <v>0.54350049553725532</v>
      </c>
      <c r="BO62" s="1">
        <f t="shared" si="83"/>
        <v>3882.5494073613131</v>
      </c>
      <c r="BP62" s="1">
        <f t="shared" si="83"/>
        <v>1318.0779997347615</v>
      </c>
      <c r="BQ62" s="1">
        <f t="shared" si="83"/>
        <v>0</v>
      </c>
      <c r="BR62" s="1">
        <f t="shared" si="83"/>
        <v>0</v>
      </c>
      <c r="BS62" s="1">
        <f t="shared" si="83"/>
        <v>553.24419566514803</v>
      </c>
      <c r="BT62" s="1">
        <f t="shared" si="83"/>
        <v>522.83033097397845</v>
      </c>
      <c r="BU62" s="1">
        <f t="shared" si="83"/>
        <v>5043.3403625410692</v>
      </c>
      <c r="BV62" s="1">
        <f t="shared" si="83"/>
        <v>579.59512363323176</v>
      </c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</row>
    <row r="63" spans="1:89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9779.2304745545007</v>
      </c>
      <c r="C63" s="27">
        <f t="shared" ref="C63:O63" si="84">+C3+C5+C8+C9+C11+C12+C14+C15+C16+C17+C18+C19+C20+C21+C22+C23+C24+C25+C26+C28+C30+C31+C33+C34+C35+C36+C37+C39+C40+C41+C42+C43+C44+C46+C47+C49+C50</f>
        <v>19.648727197199999</v>
      </c>
      <c r="D63" s="27">
        <f t="shared" si="84"/>
        <v>96271.987698958008</v>
      </c>
      <c r="E63" s="27">
        <f t="shared" si="84"/>
        <v>3371.3769317325</v>
      </c>
      <c r="F63" s="27">
        <f t="shared" si="84"/>
        <v>3123.7408347413998</v>
      </c>
      <c r="G63" s="27">
        <f t="shared" si="84"/>
        <v>2733.7887407842995</v>
      </c>
      <c r="H63" s="27">
        <f t="shared" si="84"/>
        <v>4563.2159296310001</v>
      </c>
      <c r="I63" s="27">
        <f t="shared" si="84"/>
        <v>1.0449768355000002</v>
      </c>
      <c r="J63" s="27">
        <f t="shared" si="84"/>
        <v>4.4719562421300006E-2</v>
      </c>
      <c r="K63" s="27">
        <f t="shared" si="84"/>
        <v>7.1642497415999982</v>
      </c>
      <c r="L63" s="27">
        <f t="shared" si="84"/>
        <v>0</v>
      </c>
      <c r="M63" s="27">
        <f t="shared" si="84"/>
        <v>0</v>
      </c>
      <c r="N63" s="27">
        <f t="shared" si="84"/>
        <v>0</v>
      </c>
      <c r="O63" s="27">
        <f t="shared" si="84"/>
        <v>6.2162610000000007E-2</v>
      </c>
      <c r="R63" s="27">
        <f t="shared" ref="R63:BV63" si="85">+R3+R5+R8+R9+R11+R12+R14+R15+R16+R17+R18+R19+R20+R21+R22+R23+R24+R25+R26+R28+R30+R31+R33+R34+R35+R36+R37+R39+R40+R41+R42+R43+R44+R46+R47+R49+R50</f>
        <v>0</v>
      </c>
      <c r="S63" s="27">
        <f t="shared" si="85"/>
        <v>1.0449788787747742</v>
      </c>
      <c r="T63" s="27">
        <f t="shared" si="85"/>
        <v>1.0449788787747742</v>
      </c>
      <c r="U63" s="27">
        <f t="shared" si="85"/>
        <v>0</v>
      </c>
      <c r="V63" s="27">
        <f t="shared" si="85"/>
        <v>4.4720208524905943E-2</v>
      </c>
      <c r="W63" s="27">
        <f t="shared" si="85"/>
        <v>0</v>
      </c>
      <c r="X63" s="27">
        <f t="shared" si="85"/>
        <v>9779.2319437914666</v>
      </c>
      <c r="Y63" s="27">
        <f t="shared" si="85"/>
        <v>70.116070577979073</v>
      </c>
      <c r="Z63" s="27">
        <f t="shared" si="85"/>
        <v>151.05691756810265</v>
      </c>
      <c r="AA63" s="27">
        <f t="shared" si="85"/>
        <v>102.58538169973848</v>
      </c>
      <c r="AB63" s="27">
        <f t="shared" si="85"/>
        <v>0</v>
      </c>
      <c r="AC63" s="27">
        <f t="shared" si="85"/>
        <v>7.1642316547039391</v>
      </c>
      <c r="AD63" s="27">
        <f t="shared" si="85"/>
        <v>7.1642316547039391</v>
      </c>
      <c r="AE63" s="27">
        <f t="shared" si="85"/>
        <v>770.1752807021237</v>
      </c>
      <c r="AF63" s="27">
        <f t="shared" si="85"/>
        <v>55.840411817835005</v>
      </c>
      <c r="AG63" s="27">
        <f t="shared" si="85"/>
        <v>45.036454898784307</v>
      </c>
      <c r="AH63" s="27">
        <f t="shared" si="85"/>
        <v>0</v>
      </c>
      <c r="AI63" s="27">
        <f t="shared" si="85"/>
        <v>0</v>
      </c>
      <c r="AJ63" s="27">
        <f t="shared" si="85"/>
        <v>6.216247470903323E-2</v>
      </c>
      <c r="AK63" s="27">
        <f t="shared" si="85"/>
        <v>19.648659954129162</v>
      </c>
      <c r="AL63" s="27">
        <f t="shared" si="85"/>
        <v>0</v>
      </c>
      <c r="AM63" s="27">
        <f t="shared" si="85"/>
        <v>86644.559983598039</v>
      </c>
      <c r="AN63" s="27">
        <f t="shared" si="85"/>
        <v>8857.0171750939535</v>
      </c>
      <c r="AO63" s="27">
        <f t="shared" si="85"/>
        <v>96271.752439394084</v>
      </c>
      <c r="AP63" s="27">
        <f t="shared" si="85"/>
        <v>0</v>
      </c>
      <c r="AQ63" s="27">
        <f t="shared" si="85"/>
        <v>138.08281794945222</v>
      </c>
      <c r="AR63" s="27">
        <f t="shared" si="85"/>
        <v>0</v>
      </c>
      <c r="AS63" s="27">
        <f t="shared" si="85"/>
        <v>2522.0388006976063</v>
      </c>
      <c r="AT63" s="27">
        <f t="shared" si="85"/>
        <v>59.742339735058138</v>
      </c>
      <c r="AU63" s="27">
        <f t="shared" si="85"/>
        <v>0</v>
      </c>
      <c r="AV63" s="27">
        <f t="shared" si="85"/>
        <v>221.54151224039725</v>
      </c>
      <c r="AW63" s="27">
        <f t="shared" si="85"/>
        <v>2.4369563890638788</v>
      </c>
      <c r="AX63" s="27">
        <f t="shared" si="85"/>
        <v>0</v>
      </c>
      <c r="AY63" s="27">
        <f t="shared" si="85"/>
        <v>0</v>
      </c>
      <c r="AZ63" s="27">
        <f t="shared" si="85"/>
        <v>3371.3704710497645</v>
      </c>
      <c r="BA63" s="27">
        <f t="shared" si="85"/>
        <v>3123.7348850849562</v>
      </c>
      <c r="BB63" s="27">
        <f t="shared" si="85"/>
        <v>247.63558596480985</v>
      </c>
      <c r="BC63" s="27">
        <f t="shared" si="85"/>
        <v>10.412455605682489</v>
      </c>
      <c r="BD63" s="27">
        <f t="shared" si="85"/>
        <v>0</v>
      </c>
      <c r="BE63" s="27">
        <f t="shared" si="85"/>
        <v>779.67803337588362</v>
      </c>
      <c r="BF63" s="27">
        <f t="shared" si="85"/>
        <v>0</v>
      </c>
      <c r="BG63" s="27">
        <f t="shared" si="85"/>
        <v>332.31237525688493</v>
      </c>
      <c r="BH63" s="27">
        <f t="shared" si="85"/>
        <v>0</v>
      </c>
      <c r="BI63" s="27">
        <f t="shared" si="85"/>
        <v>0</v>
      </c>
      <c r="BJ63" s="27">
        <f t="shared" si="85"/>
        <v>1329.2495465264883</v>
      </c>
      <c r="BK63" s="27">
        <f t="shared" si="85"/>
        <v>170.82231614978897</v>
      </c>
      <c r="BL63" s="27">
        <f t="shared" si="85"/>
        <v>10.634010189476907</v>
      </c>
      <c r="BM63" s="27">
        <f t="shared" si="85"/>
        <v>377.28457331109621</v>
      </c>
      <c r="BN63" s="27">
        <f t="shared" si="85"/>
        <v>0.44308245492348874</v>
      </c>
      <c r="BO63" s="27">
        <f t="shared" si="85"/>
        <v>2733.7879550032685</v>
      </c>
      <c r="BP63" s="27">
        <f t="shared" si="85"/>
        <v>1192.5972001943769</v>
      </c>
      <c r="BQ63" s="27">
        <f t="shared" si="85"/>
        <v>0</v>
      </c>
      <c r="BR63" s="27">
        <f t="shared" si="85"/>
        <v>0</v>
      </c>
      <c r="BS63" s="27">
        <f t="shared" si="85"/>
        <v>500.57564786475155</v>
      </c>
      <c r="BT63" s="27">
        <f t="shared" si="85"/>
        <v>473.05722765834747</v>
      </c>
      <c r="BU63" s="27">
        <f t="shared" si="85"/>
        <v>4563.2102039501533</v>
      </c>
      <c r="BV63" s="27">
        <f t="shared" si="85"/>
        <v>524.41799521186431</v>
      </c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</row>
    <row r="66" spans="1:9" x14ac:dyDescent="0.25">
      <c r="A66" s="5"/>
    </row>
    <row r="67" spans="1:9" x14ac:dyDescent="0.25">
      <c r="A67" s="40"/>
    </row>
    <row r="68" spans="1:9" x14ac:dyDescent="0.25">
      <c r="A68" s="20"/>
    </row>
    <row r="69" spans="1:9" x14ac:dyDescent="0.25">
      <c r="A69" s="20"/>
    </row>
    <row r="70" spans="1:9" x14ac:dyDescent="0.25">
      <c r="A70" s="20"/>
    </row>
    <row r="71" spans="1:9" x14ac:dyDescent="0.25">
      <c r="A71" s="20"/>
    </row>
    <row r="72" spans="1:9" x14ac:dyDescent="0.25">
      <c r="A72" s="20"/>
    </row>
    <row r="73" spans="1:9" x14ac:dyDescent="0.25">
      <c r="A73" s="20"/>
    </row>
    <row r="74" spans="1:9" x14ac:dyDescent="0.25">
      <c r="A74" s="20"/>
    </row>
    <row r="75" spans="1:9" x14ac:dyDescent="0.25">
      <c r="A75" s="20"/>
    </row>
    <row r="76" spans="1:9" x14ac:dyDescent="0.25">
      <c r="A76" s="20"/>
    </row>
    <row r="77" spans="1:9" x14ac:dyDescent="0.25">
      <c r="A77" s="20"/>
    </row>
    <row r="78" spans="1:9" x14ac:dyDescent="0.25">
      <c r="A78" s="23"/>
    </row>
    <row r="79" spans="1:9" x14ac:dyDescent="0.25">
      <c r="A79" s="23"/>
    </row>
    <row r="80" spans="1:9" x14ac:dyDescent="0.25">
      <c r="A80" s="17"/>
      <c r="B80" s="15"/>
      <c r="C80" s="15"/>
      <c r="D80" s="15"/>
      <c r="E80" s="15"/>
      <c r="F80" s="15"/>
      <c r="G80" s="15"/>
      <c r="H80" s="15"/>
      <c r="I80" s="15"/>
    </row>
    <row r="83" spans="1:1" x14ac:dyDescent="0.25">
      <c r="A83" s="5"/>
    </row>
    <row r="84" spans="1:1" x14ac:dyDescent="0.25">
      <c r="A84" s="9"/>
    </row>
    <row r="85" spans="1:1" x14ac:dyDescent="0.25">
      <c r="A85" s="20"/>
    </row>
    <row r="86" spans="1:1" x14ac:dyDescent="0.25">
      <c r="A86" s="20"/>
    </row>
    <row r="87" spans="1:1" x14ac:dyDescent="0.25">
      <c r="A87" s="20"/>
    </row>
    <row r="88" spans="1:1" x14ac:dyDescent="0.25">
      <c r="A88" s="20"/>
    </row>
    <row r="89" spans="1:1" x14ac:dyDescent="0.25">
      <c r="A89" s="20"/>
    </row>
    <row r="90" spans="1:1" x14ac:dyDescent="0.25">
      <c r="A90" s="20"/>
    </row>
    <row r="91" spans="1:1" x14ac:dyDescent="0.25">
      <c r="A91" s="20"/>
    </row>
    <row r="92" spans="1:1" x14ac:dyDescent="0.25">
      <c r="A92" s="20"/>
    </row>
    <row r="93" spans="1:1" x14ac:dyDescent="0.25">
      <c r="A93" s="20"/>
    </row>
    <row r="94" spans="1:1" x14ac:dyDescent="0.25">
      <c r="A94" s="20"/>
    </row>
    <row r="95" spans="1:1" x14ac:dyDescent="0.25">
      <c r="A95" s="23"/>
    </row>
    <row r="96" spans="1:1" x14ac:dyDescent="0.25">
      <c r="A96" s="23"/>
    </row>
    <row r="97" spans="1:3" x14ac:dyDescent="0.25">
      <c r="A97" s="17"/>
      <c r="B97" s="15"/>
      <c r="C97" s="5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RowHeight="15" x14ac:dyDescent="0.25"/>
  <cols>
    <col min="1" max="1" width="19.5703125" customWidth="1"/>
    <col min="2" max="17" width="9.140625" style="27" customWidth="1"/>
    <col min="19" max="19" width="15.42578125" bestFit="1" customWidth="1"/>
    <col min="20" max="20" width="10" style="29" bestFit="1" customWidth="1"/>
    <col min="21" max="21" width="6.85546875" style="27" bestFit="1" customWidth="1"/>
    <col min="22" max="22" width="14.7109375" style="27" bestFit="1" customWidth="1"/>
    <col min="23" max="23" width="6.85546875" style="27" bestFit="1" customWidth="1"/>
    <col min="24" max="24" width="9.140625" style="27" bestFit="1" customWidth="1"/>
    <col min="25" max="25" width="13.5703125" style="27" bestFit="1" customWidth="1"/>
    <col min="26" max="26" width="9.42578125" style="27" bestFit="1" customWidth="1"/>
    <col min="27" max="27" width="7.7109375" style="27" bestFit="1" customWidth="1"/>
    <col min="28" max="28" width="9.42578125" style="27" bestFit="1" customWidth="1"/>
    <col min="29" max="29" width="9.28515625" style="27" bestFit="1" customWidth="1"/>
    <col min="30" max="30" width="9.42578125" style="27" bestFit="1" customWidth="1"/>
    <col min="31" max="32" width="7.85546875" style="27" bestFit="1" customWidth="1"/>
    <col min="33" max="33" width="15.5703125" style="27" bestFit="1" customWidth="1"/>
    <col min="34" max="34" width="6.85546875" style="27" bestFit="1" customWidth="1"/>
    <col min="35" max="35" width="6.5703125" style="27" customWidth="1"/>
    <col min="36" max="36" width="6.85546875" style="27" bestFit="1" customWidth="1"/>
    <col min="37" max="37" width="5.85546875" style="27" bestFit="1" customWidth="1"/>
    <col min="38" max="38" width="7.85546875" style="27" bestFit="1" customWidth="1"/>
    <col min="39" max="39" width="6.28515625" style="27" bestFit="1" customWidth="1"/>
    <col min="40" max="40" width="7.85546875" style="27" bestFit="1" customWidth="1"/>
    <col min="41" max="41" width="10.140625" style="27" bestFit="1" customWidth="1"/>
    <col min="42" max="42" width="9.42578125" style="27" bestFit="1" customWidth="1"/>
    <col min="43" max="43" width="7.85546875" style="27" bestFit="1" customWidth="1"/>
    <col min="44" max="44" width="9.42578125" style="27" bestFit="1" customWidth="1"/>
    <col min="45" max="45" width="7.7109375" style="27" bestFit="1" customWidth="1"/>
    <col min="46" max="46" width="6.85546875" style="27" bestFit="1" customWidth="1"/>
    <col min="47" max="47" width="7.7109375" style="27" bestFit="1" customWidth="1"/>
    <col min="48" max="48" width="9.42578125" style="27" bestFit="1" customWidth="1"/>
    <col min="49" max="49" width="6.7109375" style="27" bestFit="1" customWidth="1"/>
    <col min="50" max="50" width="6.85546875" style="27" bestFit="1" customWidth="1"/>
    <col min="51" max="51" width="9.28515625" style="27" bestFit="1" customWidth="1"/>
    <col min="52" max="52" width="5.85546875" style="27" bestFit="1" customWidth="1"/>
    <col min="53" max="53" width="6.7109375" style="27" bestFit="1" customWidth="1"/>
    <col min="54" max="54" width="6.85546875" style="27" bestFit="1" customWidth="1"/>
    <col min="55" max="57" width="7.85546875" style="27" bestFit="1" customWidth="1"/>
    <col min="58" max="59" width="7.7109375" style="27" bestFit="1" customWidth="1"/>
    <col min="60" max="60" width="8.85546875" style="27" bestFit="1" customWidth="1"/>
    <col min="61" max="61" width="5.85546875" style="27" bestFit="1" customWidth="1"/>
    <col min="62" max="62" width="8" style="27" bestFit="1" customWidth="1"/>
    <col min="63" max="63" width="6.7109375" style="27" bestFit="1" customWidth="1"/>
    <col min="64" max="64" width="6.140625" style="27" bestFit="1" customWidth="1"/>
    <col min="65" max="65" width="7.85546875" style="27" bestFit="1" customWidth="1"/>
    <col min="66" max="67" width="6.85546875" style="27" bestFit="1" customWidth="1"/>
    <col min="68" max="68" width="7.7109375" style="27" bestFit="1" customWidth="1"/>
    <col min="69" max="69" width="7.85546875" style="27" bestFit="1" customWidth="1"/>
    <col min="70" max="70" width="9.42578125" style="27" bestFit="1" customWidth="1"/>
    <col min="71" max="72" width="6.85546875" style="27" bestFit="1" customWidth="1"/>
    <col min="73" max="73" width="7.85546875" style="27" bestFit="1" customWidth="1"/>
    <col min="74" max="74" width="9.28515625" style="27" bestFit="1" customWidth="1"/>
    <col min="75" max="75" width="5.7109375" style="27" bestFit="1" customWidth="1"/>
    <col min="76" max="77" width="9.42578125" style="27" bestFit="1" customWidth="1"/>
    <col min="78" max="78" width="7.7109375" style="27" customWidth="1"/>
    <col min="79" max="79" width="9.28515625" style="27" bestFit="1" customWidth="1"/>
    <col min="80" max="81" width="7.7109375" style="27" customWidth="1"/>
    <col min="82" max="94" width="9.140625" style="8"/>
  </cols>
  <sheetData>
    <row r="1" spans="1:97" x14ac:dyDescent="0.25">
      <c r="B1" s="27" t="s">
        <v>473</v>
      </c>
      <c r="S1" s="29" t="s">
        <v>471</v>
      </c>
      <c r="CD1" s="8" t="s">
        <v>317</v>
      </c>
    </row>
    <row r="2" spans="1:97" x14ac:dyDescent="0.25">
      <c r="A2" s="29" t="s">
        <v>229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63</v>
      </c>
      <c r="J2" s="27" t="s">
        <v>64</v>
      </c>
      <c r="K2" s="27" t="s">
        <v>226</v>
      </c>
      <c r="L2" s="27" t="s">
        <v>65</v>
      </c>
      <c r="M2" s="27" t="s">
        <v>67</v>
      </c>
      <c r="N2" s="27" t="s">
        <v>68</v>
      </c>
      <c r="O2" s="27" t="s">
        <v>318</v>
      </c>
      <c r="P2" s="27" t="s">
        <v>321</v>
      </c>
      <c r="Q2" s="27" t="s">
        <v>328</v>
      </c>
      <c r="S2" s="29" t="s">
        <v>227</v>
      </c>
      <c r="T2" s="29" t="s">
        <v>392</v>
      </c>
      <c r="U2" s="29" t="s">
        <v>178</v>
      </c>
      <c r="V2" s="29" t="s">
        <v>131</v>
      </c>
      <c r="W2" s="29" t="s">
        <v>132</v>
      </c>
      <c r="X2" s="29" t="s">
        <v>133</v>
      </c>
      <c r="Y2" s="29" t="s">
        <v>393</v>
      </c>
      <c r="Z2" s="29" t="s">
        <v>179</v>
      </c>
      <c r="AA2" s="29" t="s">
        <v>134</v>
      </c>
      <c r="AB2" s="29" t="s">
        <v>135</v>
      </c>
      <c r="AC2" s="29" t="s">
        <v>59</v>
      </c>
      <c r="AD2" s="29" t="s">
        <v>136</v>
      </c>
      <c r="AE2" s="29" t="s">
        <v>137</v>
      </c>
      <c r="AF2" s="29" t="s">
        <v>394</v>
      </c>
      <c r="AG2" s="29" t="s">
        <v>138</v>
      </c>
      <c r="AH2" s="29" t="s">
        <v>139</v>
      </c>
      <c r="AI2" s="29" t="s">
        <v>140</v>
      </c>
      <c r="AJ2" s="29" t="s">
        <v>67</v>
      </c>
      <c r="AK2" s="29" t="s">
        <v>141</v>
      </c>
      <c r="AL2" s="29" t="s">
        <v>142</v>
      </c>
      <c r="AM2" s="29" t="s">
        <v>143</v>
      </c>
      <c r="AN2" s="29" t="s">
        <v>395</v>
      </c>
      <c r="AO2" s="29" t="s">
        <v>144</v>
      </c>
      <c r="AP2" s="29" t="s">
        <v>402</v>
      </c>
      <c r="AQ2" s="29" t="s">
        <v>57</v>
      </c>
      <c r="AR2" s="29" t="s">
        <v>128</v>
      </c>
      <c r="AS2" s="29" t="s">
        <v>145</v>
      </c>
      <c r="AT2" s="29" t="s">
        <v>146</v>
      </c>
      <c r="AU2" s="29" t="s">
        <v>60</v>
      </c>
      <c r="AV2" s="29" t="s">
        <v>147</v>
      </c>
      <c r="AW2" s="29" t="s">
        <v>148</v>
      </c>
      <c r="AX2" s="29" t="s">
        <v>149</v>
      </c>
      <c r="AY2" s="29" t="s">
        <v>150</v>
      </c>
      <c r="AZ2" s="29" t="s">
        <v>151</v>
      </c>
      <c r="BA2" s="29" t="s">
        <v>152</v>
      </c>
      <c r="BB2" s="29" t="s">
        <v>153</v>
      </c>
      <c r="BC2" s="29" t="s">
        <v>154</v>
      </c>
      <c r="BD2" s="29" t="s">
        <v>155</v>
      </c>
      <c r="BE2" s="29" t="s">
        <v>156</v>
      </c>
      <c r="BF2" s="29" t="s">
        <v>54</v>
      </c>
      <c r="BG2" s="29" t="s">
        <v>53</v>
      </c>
      <c r="BH2" s="29" t="s">
        <v>157</v>
      </c>
      <c r="BI2" s="29" t="s">
        <v>158</v>
      </c>
      <c r="BJ2" s="29" t="s">
        <v>159</v>
      </c>
      <c r="BK2" s="29" t="s">
        <v>160</v>
      </c>
      <c r="BL2" s="29" t="s">
        <v>161</v>
      </c>
      <c r="BM2" s="29" t="s">
        <v>162</v>
      </c>
      <c r="BN2" s="29" t="s">
        <v>163</v>
      </c>
      <c r="BO2" s="29" t="s">
        <v>164</v>
      </c>
      <c r="BP2" s="29" t="s">
        <v>165</v>
      </c>
      <c r="BQ2" s="29" t="s">
        <v>396</v>
      </c>
      <c r="BR2" s="29" t="s">
        <v>166</v>
      </c>
      <c r="BS2" s="29" t="s">
        <v>167</v>
      </c>
      <c r="BT2" s="29" t="s">
        <v>168</v>
      </c>
      <c r="BU2" s="29" t="s">
        <v>61</v>
      </c>
      <c r="BV2" s="29" t="s">
        <v>403</v>
      </c>
      <c r="BW2" s="29" t="s">
        <v>169</v>
      </c>
      <c r="BX2" s="29" t="s">
        <v>170</v>
      </c>
      <c r="BY2" s="29" t="s">
        <v>171</v>
      </c>
      <c r="BZ2" s="29" t="s">
        <v>173</v>
      </c>
      <c r="CA2" s="29" t="s">
        <v>174</v>
      </c>
      <c r="CB2" s="29" t="s">
        <v>404</v>
      </c>
      <c r="CC2" s="29"/>
      <c r="CD2" s="8" t="s">
        <v>59</v>
      </c>
      <c r="CE2" s="8" t="s">
        <v>57</v>
      </c>
      <c r="CF2" s="8" t="s">
        <v>60</v>
      </c>
      <c r="CG2" s="8" t="s">
        <v>54</v>
      </c>
      <c r="CH2" s="8" t="s">
        <v>53</v>
      </c>
      <c r="CI2" s="8" t="s">
        <v>61</v>
      </c>
      <c r="CJ2" s="8" t="s">
        <v>62</v>
      </c>
      <c r="CK2" s="8" t="s">
        <v>63</v>
      </c>
      <c r="CL2" s="8" t="s">
        <v>64</v>
      </c>
      <c r="CM2" s="8" t="s">
        <v>226</v>
      </c>
      <c r="CN2" s="8" t="s">
        <v>65</v>
      </c>
      <c r="CO2" s="8" t="s">
        <v>67</v>
      </c>
      <c r="CP2" s="8" t="s">
        <v>68</v>
      </c>
      <c r="CQ2" s="29" t="s">
        <v>318</v>
      </c>
      <c r="CR2" s="29" t="s">
        <v>321</v>
      </c>
      <c r="CS2" s="29" t="s">
        <v>328</v>
      </c>
    </row>
    <row r="3" spans="1:97" x14ac:dyDescent="0.25">
      <c r="A3" s="29" t="s">
        <v>0</v>
      </c>
      <c r="B3" s="27">
        <v>112004.90459000001</v>
      </c>
      <c r="C3" s="27">
        <v>1051.8869007000001</v>
      </c>
      <c r="D3" s="27">
        <v>20003.015976999999</v>
      </c>
      <c r="E3" s="27">
        <v>56893.758685000001</v>
      </c>
      <c r="F3" s="27">
        <v>43450.213702000001</v>
      </c>
      <c r="G3" s="27">
        <v>18675.985288</v>
      </c>
      <c r="H3" s="27">
        <v>69875.289397</v>
      </c>
      <c r="I3" s="27">
        <v>188.36083726999999</v>
      </c>
      <c r="J3" s="27">
        <v>284.03678015999998</v>
      </c>
      <c r="L3" s="27">
        <v>167.85773864000001</v>
      </c>
      <c r="M3" s="27">
        <v>50.691768949999997</v>
      </c>
      <c r="N3" s="27">
        <v>2526.3080451000001</v>
      </c>
      <c r="O3" s="27">
        <v>7.7594754794999998</v>
      </c>
      <c r="P3" s="27">
        <v>6.1915727503999998</v>
      </c>
      <c r="Q3" s="27">
        <v>84.427057843</v>
      </c>
      <c r="R3" s="27"/>
      <c r="S3" s="27" t="s">
        <v>0</v>
      </c>
      <c r="T3" s="27">
        <v>4303.9148699327998</v>
      </c>
      <c r="U3" s="27">
        <v>7.74886439369938</v>
      </c>
      <c r="V3" s="27">
        <v>188.37498993758999</v>
      </c>
      <c r="W3" s="27">
        <v>188.374951235537</v>
      </c>
      <c r="X3" s="27">
        <v>184.62209158021699</v>
      </c>
      <c r="Y3" s="27">
        <v>304.08756139545</v>
      </c>
      <c r="Z3" s="27">
        <v>6.1718318437669</v>
      </c>
      <c r="AA3" s="27">
        <v>578.41027481251297</v>
      </c>
      <c r="AB3" s="27">
        <v>0</v>
      </c>
      <c r="AC3" s="27">
        <v>112051.709385847</v>
      </c>
      <c r="AD3" s="27">
        <v>1036.4184775691299</v>
      </c>
      <c r="AE3" s="27">
        <v>52.117769267454101</v>
      </c>
      <c r="AF3" s="27">
        <v>136.59495746991499</v>
      </c>
      <c r="AG3" s="27">
        <v>4688.5076002636397</v>
      </c>
      <c r="AH3" s="27">
        <v>168.10317963021799</v>
      </c>
      <c r="AI3" s="27">
        <v>168.10317963021799</v>
      </c>
      <c r="AJ3" s="27">
        <v>50.6917778562145</v>
      </c>
      <c r="AK3" s="27">
        <v>0</v>
      </c>
      <c r="AL3" s="27">
        <v>1287.96531292379</v>
      </c>
      <c r="AM3" s="27">
        <v>5.0191543269282404</v>
      </c>
      <c r="AN3" s="27">
        <v>454.66960156199599</v>
      </c>
      <c r="AO3" s="27">
        <v>2537.4358365595899</v>
      </c>
      <c r="AP3" s="27">
        <v>84.517084250706503</v>
      </c>
      <c r="AQ3" s="27">
        <v>1050.1511788995599</v>
      </c>
      <c r="AR3" s="27">
        <v>0</v>
      </c>
      <c r="AS3" s="27">
        <v>17962.316697035301</v>
      </c>
      <c r="AT3" s="27">
        <v>1995.81338579672</v>
      </c>
      <c r="AU3" s="27">
        <v>19958.130082832002</v>
      </c>
      <c r="AV3" s="27">
        <v>711.31242232147702</v>
      </c>
      <c r="AW3" s="27">
        <v>881.96554264284498</v>
      </c>
      <c r="AX3" s="27">
        <v>85.799675755220804</v>
      </c>
      <c r="AY3" s="27">
        <v>36533.269301106098</v>
      </c>
      <c r="AZ3" s="27">
        <v>257.68358596096698</v>
      </c>
      <c r="BA3" s="27">
        <v>904.385936716326</v>
      </c>
      <c r="BB3" s="27">
        <v>2182.8985591692899</v>
      </c>
      <c r="BC3" s="27">
        <v>42.3839112132585</v>
      </c>
      <c r="BD3" s="27">
        <v>2.0560135749599001E-2</v>
      </c>
      <c r="BE3" s="27">
        <v>3447.46474941715</v>
      </c>
      <c r="BF3" s="27">
        <v>56757.249053218402</v>
      </c>
      <c r="BG3" s="27">
        <v>43348.297502432099</v>
      </c>
      <c r="BH3" s="27">
        <v>13408.9515507862</v>
      </c>
      <c r="BI3" s="27">
        <v>53.850398650771297</v>
      </c>
      <c r="BJ3" s="27">
        <v>0.48328988806031797</v>
      </c>
      <c r="BK3" s="27">
        <v>6460.6493603840399</v>
      </c>
      <c r="BL3" s="27">
        <v>106.001377150195</v>
      </c>
      <c r="BM3" s="27">
        <v>7142.1916018232196</v>
      </c>
      <c r="BN3" s="27">
        <v>147.41548861588299</v>
      </c>
      <c r="BO3" s="27">
        <v>35.261583056377702</v>
      </c>
      <c r="BP3" s="27">
        <v>15553.3634443911</v>
      </c>
      <c r="BQ3" s="27">
        <v>3008.84455372502</v>
      </c>
      <c r="BR3" s="27">
        <v>4525.84101622051</v>
      </c>
      <c r="BS3" s="27">
        <v>2396.4917257229699</v>
      </c>
      <c r="BT3" s="27">
        <v>6.1112381610145601</v>
      </c>
      <c r="BU3" s="27">
        <v>18618.9635322453</v>
      </c>
      <c r="BV3" s="27">
        <v>22753.9819552718</v>
      </c>
      <c r="BW3" s="27">
        <v>403.14878984154302</v>
      </c>
      <c r="BX3" s="27">
        <v>888.24564125556105</v>
      </c>
      <c r="BY3" s="27">
        <v>4610.2879820595299</v>
      </c>
      <c r="BZ3" s="27">
        <v>6075.9824253330899</v>
      </c>
      <c r="CA3" s="27">
        <v>69876.1694172633</v>
      </c>
      <c r="CB3" s="27">
        <v>4441.5562809262701</v>
      </c>
      <c r="CC3" s="29"/>
      <c r="CD3" s="56">
        <f t="shared" ref="CD3:CD34" si="0">IF(AC3=0,"",(AC3-B3)/B3)</f>
        <v>4.1788166347116098E-4</v>
      </c>
      <c r="CE3" s="56">
        <f t="shared" ref="CE3:CE34" si="1">IF(AQ3=0,"",(AQ3-C3)/C3)</f>
        <v>-1.6501030664847029E-3</v>
      </c>
      <c r="CF3" s="56">
        <f t="shared" ref="CF3:CF34" si="2">IF(AU3=0,"",(AU3-D3)/D3)</f>
        <v>-2.243956322367003E-3</v>
      </c>
      <c r="CG3" s="56">
        <f t="shared" ref="CG3:CG34" si="3">IF(BF3=0,"",(BF3-E3)/E3)</f>
        <v>-2.3993779798835721E-3</v>
      </c>
      <c r="CH3" s="56">
        <f t="shared" ref="CH3:CH34" si="4">IF(BG3=0,"",(BG3-F3)/F3)</f>
        <v>-2.3455856918653357E-3</v>
      </c>
      <c r="CI3" s="56">
        <f t="shared" ref="CI3:CI34" si="5">IF(BU3=0,"",(BU3-G3)/G3)</f>
        <v>-3.0532127154404448E-3</v>
      </c>
      <c r="CJ3" s="56">
        <f t="shared" ref="CJ3:CJ34" si="6">IF(CA3=0,"",(CA3-H3)/H3)</f>
        <v>1.2594155543304441E-5</v>
      </c>
      <c r="CK3" s="56">
        <f t="shared" ref="CK3:CK34" si="7">IF(W3=0,"",(W3-I3)/I3)</f>
        <v>7.4930467190351295E-5</v>
      </c>
      <c r="CL3" s="56">
        <f t="shared" ref="CL3:CL34" si="8">IF(Y3=0,"",Y3-J3)/J3</f>
        <v>7.059220015152709E-2</v>
      </c>
      <c r="CM3" s="56" t="str">
        <f t="shared" ref="CM3:CM34" si="9">IF(AB3=0,"",(AB3-K3)/K3)</f>
        <v/>
      </c>
      <c r="CN3" s="56">
        <f t="shared" ref="CN3:CN34" si="10">IF(AI3=0,"",(AI3-L3)/L3)</f>
        <v>1.4621964540126259E-3</v>
      </c>
      <c r="CO3" s="56">
        <f t="shared" ref="CO3:CO34" si="11">IF(AJ3=0,"",(AJ3-M3)/M3)</f>
        <v>1.7569350385962016E-7</v>
      </c>
      <c r="CP3" s="56">
        <f t="shared" ref="CP3:CP34" si="12">IF(AO3=0,"",(AO3-N3)/N3)</f>
        <v>4.404764288809984E-3</v>
      </c>
      <c r="CQ3" s="56">
        <f t="shared" ref="CQ3:CQ34" si="13">IF(U3=0,"",(U3-O3)/O3)</f>
        <v>-1.3675003972438121E-3</v>
      </c>
      <c r="CR3" s="56">
        <f t="shared" ref="CR3:CR34" si="14">IF(Z3=0,"",(Z3-P3)/P3)</f>
        <v>-3.1883509132351645E-3</v>
      </c>
      <c r="CS3" s="56">
        <f t="shared" ref="CS3:CS34" si="15">IF(AP3=0,"",(AP3-Q3)/Q3)</f>
        <v>1.0663217457360136E-3</v>
      </c>
    </row>
    <row r="4" spans="1:97" x14ac:dyDescent="0.25">
      <c r="A4" s="29" t="s">
        <v>2</v>
      </c>
      <c r="B4" s="27">
        <v>44457.641626999997</v>
      </c>
      <c r="C4" s="27">
        <v>394.96350649999999</v>
      </c>
      <c r="D4" s="27">
        <v>8397.5672754000007</v>
      </c>
      <c r="E4" s="27">
        <v>7834.5604579999999</v>
      </c>
      <c r="F4" s="27">
        <v>6438.4389853000002</v>
      </c>
      <c r="G4" s="27">
        <v>880.98089844000003</v>
      </c>
      <c r="H4" s="27">
        <v>68369.597070999997</v>
      </c>
      <c r="I4" s="27">
        <v>66.909520193999995</v>
      </c>
      <c r="J4" s="27">
        <v>175.80056259</v>
      </c>
      <c r="L4" s="27">
        <v>76.464530044</v>
      </c>
      <c r="M4" s="27">
        <v>19.58559473</v>
      </c>
      <c r="N4" s="27">
        <v>3204.9574692000001</v>
      </c>
      <c r="O4" s="27">
        <v>1.5921851424</v>
      </c>
      <c r="P4" s="27">
        <v>4.09088014E-2</v>
      </c>
      <c r="Q4" s="27">
        <v>228.49810191</v>
      </c>
      <c r="R4" s="27"/>
      <c r="S4" s="27" t="s">
        <v>2</v>
      </c>
      <c r="T4" s="27">
        <v>2251.16946946486</v>
      </c>
      <c r="U4" s="27">
        <v>1.59196183866403</v>
      </c>
      <c r="V4" s="27">
        <v>67.292851969924897</v>
      </c>
      <c r="W4" s="27">
        <v>67.292676426734701</v>
      </c>
      <c r="X4" s="27">
        <v>94.893872376378496</v>
      </c>
      <c r="Y4" s="27">
        <v>202.24703036928699</v>
      </c>
      <c r="Z4" s="27">
        <v>4.0787855334221697E-2</v>
      </c>
      <c r="AA4" s="27">
        <v>715.36226435829701</v>
      </c>
      <c r="AB4" s="27">
        <v>0</v>
      </c>
      <c r="AC4" s="27">
        <v>44635.155941070399</v>
      </c>
      <c r="AD4" s="27">
        <v>502.20879038349801</v>
      </c>
      <c r="AE4" s="27">
        <v>34.6782325206011</v>
      </c>
      <c r="AF4" s="27">
        <v>55.480580156255897</v>
      </c>
      <c r="AG4" s="27">
        <v>5868.2063888011799</v>
      </c>
      <c r="AH4" s="27">
        <v>77.434061048064095</v>
      </c>
      <c r="AI4" s="27">
        <v>77.434061048064095</v>
      </c>
      <c r="AJ4" s="27">
        <v>19.585644761322101</v>
      </c>
      <c r="AK4" s="27">
        <v>0</v>
      </c>
      <c r="AL4" s="27">
        <v>980.92420049493796</v>
      </c>
      <c r="AM4" s="27">
        <v>2.2475848197423201</v>
      </c>
      <c r="AN4" s="27">
        <v>421.86890708254498</v>
      </c>
      <c r="AO4" s="27">
        <v>3216.0335683327598</v>
      </c>
      <c r="AP4" s="27">
        <v>228.65558465518799</v>
      </c>
      <c r="AQ4" s="27">
        <v>394.87497460495899</v>
      </c>
      <c r="AR4" s="27">
        <v>0</v>
      </c>
      <c r="AS4" s="27">
        <v>7546.9070229335703</v>
      </c>
      <c r="AT4" s="27">
        <v>838.54640595688795</v>
      </c>
      <c r="AU4" s="27">
        <v>8385.4534288904597</v>
      </c>
      <c r="AV4" s="27">
        <v>628.29936482267703</v>
      </c>
      <c r="AW4" s="27">
        <v>603.69759907956904</v>
      </c>
      <c r="AX4" s="27">
        <v>6.3668376064418997</v>
      </c>
      <c r="AY4" s="27">
        <v>37007.653719092501</v>
      </c>
      <c r="AZ4" s="27">
        <v>5.7721435418354501</v>
      </c>
      <c r="BA4" s="27">
        <v>340.88428347029497</v>
      </c>
      <c r="BB4" s="27">
        <v>501.12630290403803</v>
      </c>
      <c r="BC4" s="27">
        <v>4.5319735654800297</v>
      </c>
      <c r="BD4" s="27">
        <v>7.3694646075496598E-2</v>
      </c>
      <c r="BE4" s="27">
        <v>256.62286391419599</v>
      </c>
      <c r="BF4" s="27">
        <v>7845.4213720767002</v>
      </c>
      <c r="BG4" s="27">
        <v>6447.7120497223796</v>
      </c>
      <c r="BH4" s="27">
        <v>1397.70932235431</v>
      </c>
      <c r="BI4" s="27">
        <v>4.9496104697498202</v>
      </c>
      <c r="BJ4" s="27">
        <v>0.18580064948163799</v>
      </c>
      <c r="BK4" s="27">
        <v>267.07903349371901</v>
      </c>
      <c r="BL4" s="27">
        <v>32.629925726285101</v>
      </c>
      <c r="BM4" s="27">
        <v>1661.9939034485801</v>
      </c>
      <c r="BN4" s="27">
        <v>63.780384684490997</v>
      </c>
      <c r="BO4" s="27">
        <v>25.620318347415299</v>
      </c>
      <c r="BP4" s="27">
        <v>3136.2164481335099</v>
      </c>
      <c r="BQ4" s="27">
        <v>1875.9648425523701</v>
      </c>
      <c r="BR4" s="27">
        <v>15.272769148519799</v>
      </c>
      <c r="BS4" s="27">
        <v>124.141270633883</v>
      </c>
      <c r="BT4" s="27">
        <v>0.46448533838191702</v>
      </c>
      <c r="BU4" s="27">
        <v>879.35943540512505</v>
      </c>
      <c r="BV4" s="27">
        <v>21927.1006740419</v>
      </c>
      <c r="BW4" s="27">
        <v>0.20102052600516901</v>
      </c>
      <c r="BX4" s="27">
        <v>707.20783901402206</v>
      </c>
      <c r="BY4" s="27">
        <v>3385.3085415806399</v>
      </c>
      <c r="BZ4" s="27">
        <v>6345.6008357214896</v>
      </c>
      <c r="CA4" s="27">
        <v>68367.1039770278</v>
      </c>
      <c r="CB4" s="27">
        <v>4398.86645420884</v>
      </c>
      <c r="CC4" s="29"/>
      <c r="CD4" s="56">
        <f t="shared" si="0"/>
        <v>3.9928864324326697E-3</v>
      </c>
      <c r="CE4" s="56">
        <f t="shared" si="1"/>
        <v>-2.2415208895002305E-4</v>
      </c>
      <c r="CF4" s="56">
        <f t="shared" si="2"/>
        <v>-1.4425423592648676E-3</v>
      </c>
      <c r="CG4" s="56">
        <f t="shared" si="3"/>
        <v>1.3862825023719133E-3</v>
      </c>
      <c r="CH4" s="56">
        <f t="shared" si="4"/>
        <v>1.4402659470022516E-3</v>
      </c>
      <c r="CI4" s="56">
        <f t="shared" si="5"/>
        <v>-1.8405200813617971E-3</v>
      </c>
      <c r="CJ4" s="56">
        <f t="shared" si="6"/>
        <v>-3.6464950489721464E-5</v>
      </c>
      <c r="CK4" s="56">
        <f t="shared" si="7"/>
        <v>5.7264830419313743E-3</v>
      </c>
      <c r="CL4" s="56">
        <f t="shared" si="8"/>
        <v>0.15043448888707558</v>
      </c>
      <c r="CM4" s="56" t="str">
        <f t="shared" si="9"/>
        <v/>
      </c>
      <c r="CN4" s="56">
        <f t="shared" si="10"/>
        <v>1.2679486861505555E-2</v>
      </c>
      <c r="CO4" s="56">
        <f t="shared" si="11"/>
        <v>2.5544959338772312E-6</v>
      </c>
      <c r="CP4" s="56">
        <f t="shared" si="12"/>
        <v>3.4559270253044817E-3</v>
      </c>
      <c r="CQ4" s="56">
        <f t="shared" si="13"/>
        <v>-1.4024985538642543E-4</v>
      </c>
      <c r="CR4" s="56">
        <f t="shared" si="14"/>
        <v>-2.9564803083745005E-3</v>
      </c>
      <c r="CS4" s="56">
        <f t="shared" si="15"/>
        <v>6.8920811101538142E-4</v>
      </c>
    </row>
    <row r="5" spans="1:97" x14ac:dyDescent="0.25">
      <c r="A5" s="29" t="s">
        <v>3</v>
      </c>
      <c r="B5" s="27">
        <v>48916.048297000001</v>
      </c>
      <c r="C5" s="27">
        <v>839.41091915000004</v>
      </c>
      <c r="D5" s="27">
        <v>9829.7869498</v>
      </c>
      <c r="E5" s="27">
        <v>22208.058724999999</v>
      </c>
      <c r="F5" s="27">
        <v>14788.492429</v>
      </c>
      <c r="G5" s="27">
        <v>380.28625296000001</v>
      </c>
      <c r="H5" s="27">
        <v>53026.101841000003</v>
      </c>
      <c r="I5" s="27">
        <v>84.742682234</v>
      </c>
      <c r="J5" s="27">
        <v>208.16238006</v>
      </c>
      <c r="L5" s="27">
        <v>85.836441053000001</v>
      </c>
      <c r="M5" s="27">
        <v>32.783286359999998</v>
      </c>
      <c r="N5" s="27">
        <v>1655.5576143999999</v>
      </c>
      <c r="O5" s="27">
        <v>3.8466279012000002</v>
      </c>
      <c r="P5" s="27">
        <v>1.7765142193000001</v>
      </c>
      <c r="Q5" s="27">
        <v>43.387414513000003</v>
      </c>
      <c r="R5" s="27"/>
      <c r="S5" s="27" t="s">
        <v>3</v>
      </c>
      <c r="T5" s="27">
        <v>2069.6275812792001</v>
      </c>
      <c r="U5" s="27">
        <v>3.84353077159059</v>
      </c>
      <c r="V5" s="27">
        <v>84.851421941701403</v>
      </c>
      <c r="W5" s="27">
        <v>84.8513801318296</v>
      </c>
      <c r="X5" s="27">
        <v>80.401808326080001</v>
      </c>
      <c r="Y5" s="27">
        <v>230.45541976280899</v>
      </c>
      <c r="Z5" s="27">
        <v>1.7708507638837301</v>
      </c>
      <c r="AA5" s="27">
        <v>475.433014199963</v>
      </c>
      <c r="AB5" s="27">
        <v>0</v>
      </c>
      <c r="AC5" s="27">
        <v>48957.955039380002</v>
      </c>
      <c r="AD5" s="27">
        <v>403.91474970122499</v>
      </c>
      <c r="AE5" s="27">
        <v>22.983046695277999</v>
      </c>
      <c r="AF5" s="27">
        <v>50.705914229489501</v>
      </c>
      <c r="AG5" s="27">
        <v>3028.82035318423</v>
      </c>
      <c r="AH5" s="27">
        <v>86.058420338186806</v>
      </c>
      <c r="AI5" s="27">
        <v>86.058420338186806</v>
      </c>
      <c r="AJ5" s="27">
        <v>32.7832906834768</v>
      </c>
      <c r="AK5" s="27">
        <v>0</v>
      </c>
      <c r="AL5" s="27">
        <v>1157.3422727572499</v>
      </c>
      <c r="AM5" s="27">
        <v>3.8496777590646798</v>
      </c>
      <c r="AN5" s="27">
        <v>255.43938580653301</v>
      </c>
      <c r="AO5" s="27">
        <v>1663.1830673260199</v>
      </c>
      <c r="AP5" s="27">
        <v>43.486078511221002</v>
      </c>
      <c r="AQ5" s="27">
        <v>838.17772958767898</v>
      </c>
      <c r="AR5" s="27">
        <v>0</v>
      </c>
      <c r="AS5" s="27">
        <v>8829.8036791834093</v>
      </c>
      <c r="AT5" s="27">
        <v>981.08878701257197</v>
      </c>
      <c r="AU5" s="27">
        <v>9810.8924661959809</v>
      </c>
      <c r="AV5" s="27">
        <v>930.96992560549495</v>
      </c>
      <c r="AW5" s="27">
        <v>630.10873531060304</v>
      </c>
      <c r="AX5" s="27">
        <v>11.5975036315635</v>
      </c>
      <c r="AY5" s="27">
        <v>28839.7990673159</v>
      </c>
      <c r="AZ5" s="27">
        <v>72.180601965420493</v>
      </c>
      <c r="BA5" s="27">
        <v>393.829956954755</v>
      </c>
      <c r="BB5" s="27">
        <v>821.07094297193999</v>
      </c>
      <c r="BC5" s="27">
        <v>5.7241388597695</v>
      </c>
      <c r="BD5" s="27">
        <v>1.24744111730242E-2</v>
      </c>
      <c r="BE5" s="27">
        <v>1167.2984841019199</v>
      </c>
      <c r="BF5" s="27">
        <v>22159.329437829299</v>
      </c>
      <c r="BG5" s="27">
        <v>14759.6759894147</v>
      </c>
      <c r="BH5" s="27">
        <v>7399.6534484145996</v>
      </c>
      <c r="BI5" s="27">
        <v>18.086859053004599</v>
      </c>
      <c r="BJ5" s="27">
        <v>5.0080897532476798E-2</v>
      </c>
      <c r="BK5" s="27">
        <v>1909.03671575257</v>
      </c>
      <c r="BL5" s="27">
        <v>41.783700424940797</v>
      </c>
      <c r="BM5" s="27">
        <v>2618.9465601834199</v>
      </c>
      <c r="BN5" s="27">
        <v>67.760232808082094</v>
      </c>
      <c r="BO5" s="27">
        <v>14.466659230476701</v>
      </c>
      <c r="BP5" s="27">
        <v>5466.6641359810801</v>
      </c>
      <c r="BQ5" s="27">
        <v>1534.8019068823201</v>
      </c>
      <c r="BR5" s="27">
        <v>1396.6980951867499</v>
      </c>
      <c r="BS5" s="27">
        <v>753.67185669956996</v>
      </c>
      <c r="BT5" s="27">
        <v>0.79699030076555399</v>
      </c>
      <c r="BU5" s="27">
        <v>380.10673174710701</v>
      </c>
      <c r="BV5" s="27">
        <v>17437.921246022699</v>
      </c>
      <c r="BW5" s="27">
        <v>0.31671165089678499</v>
      </c>
      <c r="BX5" s="27">
        <v>543.84629168773597</v>
      </c>
      <c r="BY5" s="27">
        <v>3021.09330803888</v>
      </c>
      <c r="BZ5" s="27">
        <v>5843.98141212057</v>
      </c>
      <c r="CA5" s="27">
        <v>53026.545304981802</v>
      </c>
      <c r="CB5" s="27">
        <v>2979.7627386256299</v>
      </c>
      <c r="CC5" s="29"/>
      <c r="CD5" s="56">
        <f t="shared" si="0"/>
        <v>8.5670743731297637E-4</v>
      </c>
      <c r="CE5" s="56">
        <f t="shared" si="1"/>
        <v>-1.4691130817905068E-3</v>
      </c>
      <c r="CF5" s="56">
        <f t="shared" si="2"/>
        <v>-1.9221661365105729E-3</v>
      </c>
      <c r="CG5" s="56">
        <f t="shared" si="3"/>
        <v>-2.1942164227008337E-3</v>
      </c>
      <c r="CH5" s="56">
        <f t="shared" si="4"/>
        <v>-1.9485718185033823E-3</v>
      </c>
      <c r="CI5" s="56">
        <f t="shared" si="5"/>
        <v>-4.7206863644342733E-4</v>
      </c>
      <c r="CJ5" s="56">
        <f t="shared" si="6"/>
        <v>8.3631262039377907E-6</v>
      </c>
      <c r="CK5" s="56">
        <f t="shared" si="7"/>
        <v>1.2826818194101139E-3</v>
      </c>
      <c r="CL5" s="56">
        <f t="shared" si="8"/>
        <v>0.10709446969420371</v>
      </c>
      <c r="CM5" s="56" t="str">
        <f t="shared" si="9"/>
        <v/>
      </c>
      <c r="CN5" s="56">
        <f t="shared" si="10"/>
        <v>2.5860727968642495E-3</v>
      </c>
      <c r="CO5" s="56">
        <f t="shared" si="11"/>
        <v>1.3188051844415354E-7</v>
      </c>
      <c r="CP5" s="56">
        <f t="shared" si="12"/>
        <v>4.6059725494866409E-3</v>
      </c>
      <c r="CQ5" s="56">
        <f t="shared" si="13"/>
        <v>-8.0515445968767484E-4</v>
      </c>
      <c r="CR5" s="56">
        <f t="shared" si="14"/>
        <v>-3.1879595191202995E-3</v>
      </c>
      <c r="CS5" s="56">
        <f t="shared" si="15"/>
        <v>2.2740234542308817E-3</v>
      </c>
    </row>
    <row r="6" spans="1:97" x14ac:dyDescent="0.25">
      <c r="A6" s="29" t="s">
        <v>4</v>
      </c>
      <c r="B6" s="27">
        <v>263930.76919000002</v>
      </c>
      <c r="C6" s="27">
        <v>45338.179543999999</v>
      </c>
      <c r="D6" s="27">
        <v>47933.009116000001</v>
      </c>
      <c r="E6" s="27">
        <v>52911.713701000001</v>
      </c>
      <c r="F6" s="27">
        <v>38574.189376000002</v>
      </c>
      <c r="G6" s="27">
        <v>5719.3643302999999</v>
      </c>
      <c r="H6" s="27">
        <v>224154.36061</v>
      </c>
      <c r="I6" s="27">
        <v>582.37486105000005</v>
      </c>
      <c r="J6" s="27">
        <v>966.86104376000003</v>
      </c>
      <c r="K6" s="27">
        <v>441.79387401000002</v>
      </c>
      <c r="L6" s="27">
        <v>974.29465717000005</v>
      </c>
      <c r="M6" s="27">
        <v>59.440959221999996</v>
      </c>
      <c r="N6" s="27">
        <v>5232.3060009000001</v>
      </c>
      <c r="O6" s="27">
        <v>125.7039339</v>
      </c>
      <c r="P6" s="27">
        <v>399.29355771000002</v>
      </c>
      <c r="Q6" s="27">
        <v>481.90327163000001</v>
      </c>
      <c r="R6" s="27"/>
      <c r="S6" s="27" t="s">
        <v>4</v>
      </c>
      <c r="T6" s="27">
        <v>10365.427557405799</v>
      </c>
      <c r="U6" s="27">
        <v>125.703641491597</v>
      </c>
      <c r="V6" s="27">
        <v>677.13190367570598</v>
      </c>
      <c r="W6" s="27">
        <v>665.98869039975102</v>
      </c>
      <c r="X6" s="27">
        <v>1123.0857068493599</v>
      </c>
      <c r="Y6" s="27">
        <v>1227.2335629298</v>
      </c>
      <c r="Z6" s="27">
        <v>399.28901941901302</v>
      </c>
      <c r="AA6" s="27">
        <v>534373.20279836096</v>
      </c>
      <c r="AB6" s="27">
        <v>441.78830816358999</v>
      </c>
      <c r="AC6" s="27">
        <v>264857.50171133701</v>
      </c>
      <c r="AD6" s="27">
        <v>3301.2462671251401</v>
      </c>
      <c r="AE6" s="27">
        <v>3754.4412073247199</v>
      </c>
      <c r="AF6" s="27">
        <v>406.17101609877199</v>
      </c>
      <c r="AG6" s="27">
        <v>10126.153835093401</v>
      </c>
      <c r="AH6" s="27">
        <v>1104.3570356535799</v>
      </c>
      <c r="AI6" s="27">
        <v>1104.3570356535799</v>
      </c>
      <c r="AJ6" s="27">
        <v>59.441030625274799</v>
      </c>
      <c r="AK6" s="27">
        <v>0</v>
      </c>
      <c r="AL6" s="27">
        <v>4002.78437614315</v>
      </c>
      <c r="AM6" s="27">
        <v>37.358325496987298</v>
      </c>
      <c r="AN6" s="27">
        <v>1797.0161187779099</v>
      </c>
      <c r="AO6" s="27">
        <v>5664.7718081634503</v>
      </c>
      <c r="AP6" s="27">
        <v>417.58765551165402</v>
      </c>
      <c r="AQ6" s="27">
        <v>45330.550418257502</v>
      </c>
      <c r="AR6" s="27">
        <v>0</v>
      </c>
      <c r="AS6" s="27">
        <v>43085.475365619997</v>
      </c>
      <c r="AT6" s="27">
        <v>4787.2742829764602</v>
      </c>
      <c r="AU6" s="27">
        <v>47872.7496485964</v>
      </c>
      <c r="AV6" s="27">
        <v>3934.70885205473</v>
      </c>
      <c r="AW6" s="27">
        <v>3503.7105871833101</v>
      </c>
      <c r="AX6" s="27">
        <v>27.597070463246201</v>
      </c>
      <c r="AY6" s="27">
        <v>115456.37749208399</v>
      </c>
      <c r="AZ6" s="27">
        <v>58.231012772477499</v>
      </c>
      <c r="BA6" s="27">
        <v>1944.40444347073</v>
      </c>
      <c r="BB6" s="27">
        <v>2871.2272711629898</v>
      </c>
      <c r="BC6" s="27">
        <v>65.802101885392702</v>
      </c>
      <c r="BD6" s="27">
        <v>104.817600194221</v>
      </c>
      <c r="BE6" s="27">
        <v>1404.4722596714</v>
      </c>
      <c r="BF6" s="27">
        <v>52975.023977973004</v>
      </c>
      <c r="BG6" s="27">
        <v>38623.766134644502</v>
      </c>
      <c r="BH6" s="27">
        <v>14351.2578433285</v>
      </c>
      <c r="BI6" s="27">
        <v>22.746220470466302</v>
      </c>
      <c r="BJ6" s="27">
        <v>5.9720475643887303</v>
      </c>
      <c r="BK6" s="27">
        <v>4556.9407009926299</v>
      </c>
      <c r="BL6" s="27">
        <v>248.472589496078</v>
      </c>
      <c r="BM6" s="27">
        <v>8805.3603944068709</v>
      </c>
      <c r="BN6" s="27">
        <v>401.447422117869</v>
      </c>
      <c r="BO6" s="27">
        <v>231.750817482652</v>
      </c>
      <c r="BP6" s="27">
        <v>16695.690470190701</v>
      </c>
      <c r="BQ6" s="27">
        <v>6910.3469125328102</v>
      </c>
      <c r="BR6" s="27">
        <v>87.181876749505307</v>
      </c>
      <c r="BS6" s="27">
        <v>1065.27001973136</v>
      </c>
      <c r="BT6" s="27">
        <v>26.381815821469601</v>
      </c>
      <c r="BU6" s="27">
        <v>5713.6235610244903</v>
      </c>
      <c r="BV6" s="27">
        <v>65854.699891147699</v>
      </c>
      <c r="BW6" s="27">
        <v>21.683370586635299</v>
      </c>
      <c r="BX6" s="27">
        <v>1682.10944494709</v>
      </c>
      <c r="BY6" s="27">
        <v>15933.805600490001</v>
      </c>
      <c r="BZ6" s="27">
        <v>25650.465105283401</v>
      </c>
      <c r="CA6" s="27">
        <v>224157.58497285499</v>
      </c>
      <c r="CB6" s="27">
        <v>13570.437431606901</v>
      </c>
      <c r="CC6" s="29"/>
      <c r="CD6" s="56">
        <f t="shared" si="0"/>
        <v>3.5112712480667601E-3</v>
      </c>
      <c r="CE6" s="56">
        <f t="shared" si="1"/>
        <v>-1.6827154992168247E-4</v>
      </c>
      <c r="CF6" s="56">
        <f t="shared" si="2"/>
        <v>-1.2571601181509445E-3</v>
      </c>
      <c r="CG6" s="56">
        <f t="shared" si="3"/>
        <v>1.1965266770750335E-3</v>
      </c>
      <c r="CH6" s="56">
        <f t="shared" si="4"/>
        <v>1.2852313800104243E-3</v>
      </c>
      <c r="CI6" s="56">
        <f t="shared" si="5"/>
        <v>-1.0037425392007628E-3</v>
      </c>
      <c r="CJ6" s="56">
        <f t="shared" si="6"/>
        <v>1.4384564485904966E-5</v>
      </c>
      <c r="CK6" s="56">
        <f t="shared" si="7"/>
        <v>0.14357389877543542</v>
      </c>
      <c r="CL6" s="56">
        <f t="shared" si="8"/>
        <v>0.2692967317798266</v>
      </c>
      <c r="CM6" s="56">
        <f t="shared" si="9"/>
        <v>-1.2598287883706867E-5</v>
      </c>
      <c r="CN6" s="56">
        <f t="shared" si="10"/>
        <v>0.13349388455168951</v>
      </c>
      <c r="CO6" s="56">
        <f t="shared" si="11"/>
        <v>1.201247014461427E-6</v>
      </c>
      <c r="CP6" s="56">
        <f t="shared" si="12"/>
        <v>8.2653003702203673E-2</v>
      </c>
      <c r="CQ6" s="56">
        <f t="shared" si="13"/>
        <v>-2.3261674788245407E-6</v>
      </c>
      <c r="CR6" s="56">
        <f t="shared" si="14"/>
        <v>-1.1365800673137993E-5</v>
      </c>
      <c r="CS6" s="56">
        <f t="shared" si="15"/>
        <v>-0.13346167146947033</v>
      </c>
    </row>
    <row r="7" spans="1:97" x14ac:dyDescent="0.25">
      <c r="A7" s="29" t="s">
        <v>5</v>
      </c>
      <c r="B7" s="27">
        <v>8638.6811880999994</v>
      </c>
      <c r="C7" s="27">
        <v>1448.3721149</v>
      </c>
      <c r="D7" s="27">
        <v>7210.0191592000001</v>
      </c>
      <c r="E7" s="27">
        <v>2808.8258722</v>
      </c>
      <c r="F7" s="27">
        <v>2559.6631449000001</v>
      </c>
      <c r="G7" s="27">
        <v>81.326790853000006</v>
      </c>
      <c r="H7" s="27">
        <v>35883.326809999999</v>
      </c>
      <c r="I7" s="27">
        <v>43.080536672000001</v>
      </c>
      <c r="J7" s="27">
        <v>76.196286592000007</v>
      </c>
      <c r="L7" s="27">
        <v>53.813982877999997</v>
      </c>
      <c r="M7" s="27">
        <v>5.3527519589999999</v>
      </c>
      <c r="N7" s="27">
        <v>2383.466641</v>
      </c>
      <c r="O7" s="27">
        <v>0.39902566699999997</v>
      </c>
      <c r="Q7" s="27">
        <v>13.826513134000001</v>
      </c>
      <c r="R7" s="27"/>
      <c r="S7" s="27" t="s">
        <v>5</v>
      </c>
      <c r="T7" s="27">
        <v>988.68852397829005</v>
      </c>
      <c r="U7" s="27">
        <v>0.39902583467698999</v>
      </c>
      <c r="V7" s="27">
        <v>43.409435681974898</v>
      </c>
      <c r="W7" s="27">
        <v>43.409393697288202</v>
      </c>
      <c r="X7" s="27">
        <v>90.4817923015095</v>
      </c>
      <c r="Y7" s="27">
        <v>97.4832657905487</v>
      </c>
      <c r="Z7" s="27">
        <v>0</v>
      </c>
      <c r="AA7" s="27">
        <v>492.15638917083902</v>
      </c>
      <c r="AB7" s="27">
        <v>0</v>
      </c>
      <c r="AC7" s="27">
        <v>8799.7589335361499</v>
      </c>
      <c r="AD7" s="27">
        <v>49.446906325143203</v>
      </c>
      <c r="AE7" s="27">
        <v>27.726799085649802</v>
      </c>
      <c r="AF7" s="27">
        <v>10.088477096667599</v>
      </c>
      <c r="AG7" s="27">
        <v>4223.2191627968296</v>
      </c>
      <c r="AH7" s="27">
        <v>54.2953786339055</v>
      </c>
      <c r="AI7" s="27">
        <v>54.2953786339055</v>
      </c>
      <c r="AJ7" s="27">
        <v>5.3527614720371099</v>
      </c>
      <c r="AK7" s="27">
        <v>0</v>
      </c>
      <c r="AL7" s="27">
        <v>227.489490805027</v>
      </c>
      <c r="AM7" s="27">
        <v>0.40008602082950201</v>
      </c>
      <c r="AN7" s="27">
        <v>181.853723671099</v>
      </c>
      <c r="AO7" s="27">
        <v>2390.38046495663</v>
      </c>
      <c r="AP7" s="27">
        <v>13.8525264085236</v>
      </c>
      <c r="AQ7" s="27">
        <v>1448.3697722296899</v>
      </c>
      <c r="AR7" s="27">
        <v>0</v>
      </c>
      <c r="AS7" s="27">
        <v>6492.1158073325596</v>
      </c>
      <c r="AT7" s="27">
        <v>721.34647789877397</v>
      </c>
      <c r="AU7" s="27">
        <v>7213.4622852313396</v>
      </c>
      <c r="AV7" s="27">
        <v>106.95072094317401</v>
      </c>
      <c r="AW7" s="27">
        <v>261.123001777002</v>
      </c>
      <c r="AX7" s="27">
        <v>1.15736113504963</v>
      </c>
      <c r="AY7" s="27">
        <v>17881.652646623701</v>
      </c>
      <c r="AZ7" s="27">
        <v>1.5566633871812201</v>
      </c>
      <c r="BA7" s="27">
        <v>44.5809662880228</v>
      </c>
      <c r="BB7" s="27">
        <v>110.349704591676</v>
      </c>
      <c r="BC7" s="27">
        <v>1.73381355280345</v>
      </c>
      <c r="BD7" s="27">
        <v>6.1964566378412403E-3</v>
      </c>
      <c r="BE7" s="27">
        <v>25.133651733659601</v>
      </c>
      <c r="BF7" s="27">
        <v>2820.2524472026198</v>
      </c>
      <c r="BG7" s="27">
        <v>2568.8367909693302</v>
      </c>
      <c r="BH7" s="27">
        <v>251.41565623329299</v>
      </c>
      <c r="BI7" s="27">
        <v>2.0662529460914798</v>
      </c>
      <c r="BJ7" s="27">
        <v>0.14286223467098699</v>
      </c>
      <c r="BK7" s="27">
        <v>58.305346399025503</v>
      </c>
      <c r="BL7" s="27">
        <v>9.7273276057253995</v>
      </c>
      <c r="BM7" s="27">
        <v>674.32530594090497</v>
      </c>
      <c r="BN7" s="27">
        <v>5.0243562898416503</v>
      </c>
      <c r="BO7" s="27">
        <v>11.6853164965249</v>
      </c>
      <c r="BP7" s="27">
        <v>1606.6825856027101</v>
      </c>
      <c r="BQ7" s="27">
        <v>943.78894399099397</v>
      </c>
      <c r="BR7" s="27">
        <v>1.9960050569619201</v>
      </c>
      <c r="BS7" s="27">
        <v>14.2645461499032</v>
      </c>
      <c r="BT7" s="27">
        <v>9.8529101936209298E-2</v>
      </c>
      <c r="BU7" s="27">
        <v>81.326443300539495</v>
      </c>
      <c r="BV7" s="27">
        <v>10499.466891157599</v>
      </c>
      <c r="BW7" s="27">
        <v>0.39058373952126602</v>
      </c>
      <c r="BX7" s="27">
        <v>416.062762597892</v>
      </c>
      <c r="BY7" s="27">
        <v>1478.7354583835099</v>
      </c>
      <c r="BZ7" s="27">
        <v>3953.6536260614698</v>
      </c>
      <c r="CA7" s="27">
        <v>35886.9359587074</v>
      </c>
      <c r="CB7" s="27">
        <v>1630.4436669614699</v>
      </c>
      <c r="CC7" s="29"/>
      <c r="CD7" s="56">
        <f t="shared" si="0"/>
        <v>1.8646103719863995E-2</v>
      </c>
      <c r="CE7" s="56">
        <f t="shared" si="1"/>
        <v>-1.6174505750279774E-6</v>
      </c>
      <c r="CF7" s="56">
        <f t="shared" si="2"/>
        <v>4.7754741774105446E-4</v>
      </c>
      <c r="CG7" s="56">
        <f t="shared" si="3"/>
        <v>4.0680966078078537E-3</v>
      </c>
      <c r="CH7" s="56">
        <f t="shared" si="4"/>
        <v>3.5839270833773924E-3</v>
      </c>
      <c r="CI7" s="56">
        <f t="shared" si="5"/>
        <v>-4.273529754038595E-6</v>
      </c>
      <c r="CJ7" s="56">
        <f t="shared" si="6"/>
        <v>1.0058010302420148E-4</v>
      </c>
      <c r="CK7" s="56">
        <f t="shared" si="7"/>
        <v>7.6335405891528778E-3</v>
      </c>
      <c r="CL7" s="56">
        <f t="shared" si="8"/>
        <v>0.27937029677747649</v>
      </c>
      <c r="CM7" s="56" t="str">
        <f t="shared" si="9"/>
        <v/>
      </c>
      <c r="CN7" s="56">
        <f t="shared" si="10"/>
        <v>8.9455515120830213E-3</v>
      </c>
      <c r="CO7" s="56">
        <f t="shared" si="11"/>
        <v>1.777223600667464E-6</v>
      </c>
      <c r="CP7" s="56">
        <f t="shared" si="12"/>
        <v>2.9007429085432038E-3</v>
      </c>
      <c r="CQ7" s="56">
        <f t="shared" si="13"/>
        <v>4.2021605095133992E-7</v>
      </c>
      <c r="CR7" s="56" t="str">
        <f t="shared" si="14"/>
        <v/>
      </c>
      <c r="CS7" s="56">
        <f t="shared" si="15"/>
        <v>1.8814052589753427E-3</v>
      </c>
    </row>
    <row r="8" spans="1:97" x14ac:dyDescent="0.25">
      <c r="A8" s="29" t="s">
        <v>6</v>
      </c>
      <c r="B8" s="27">
        <v>12170.132205</v>
      </c>
      <c r="C8" s="27">
        <v>889.63484317999996</v>
      </c>
      <c r="D8" s="27">
        <v>12273.309873</v>
      </c>
      <c r="E8" s="27">
        <v>3668.4246713000002</v>
      </c>
      <c r="F8" s="27">
        <v>3287.9238819000002</v>
      </c>
      <c r="G8" s="27">
        <v>9984.1051184999997</v>
      </c>
      <c r="H8" s="27">
        <v>41841.227632000002</v>
      </c>
      <c r="I8" s="27">
        <v>42.663609594999997</v>
      </c>
      <c r="J8" s="27">
        <v>101.15518489999999</v>
      </c>
      <c r="L8" s="27">
        <v>57.848256923000001</v>
      </c>
      <c r="M8" s="27">
        <v>12.276423299999999</v>
      </c>
      <c r="N8" s="27">
        <v>1966.5421268</v>
      </c>
      <c r="O8" s="27">
        <v>1.110928723</v>
      </c>
      <c r="P8" s="27">
        <v>0.23897319340000001</v>
      </c>
      <c r="Q8" s="27">
        <v>7.3384916286999999</v>
      </c>
      <c r="R8" s="27"/>
      <c r="S8" s="27" t="s">
        <v>6</v>
      </c>
      <c r="T8" s="27">
        <v>1862.9562000432099</v>
      </c>
      <c r="U8" s="27">
        <v>1.11047054634523</v>
      </c>
      <c r="V8" s="27">
        <v>42.888525760121603</v>
      </c>
      <c r="W8" s="27">
        <v>42.888518476171797</v>
      </c>
      <c r="X8" s="27">
        <v>53.149304130689899</v>
      </c>
      <c r="Y8" s="27">
        <v>127.505010196089</v>
      </c>
      <c r="Z8" s="27">
        <v>0.238207661887884</v>
      </c>
      <c r="AA8" s="27">
        <v>56535.031100519001</v>
      </c>
      <c r="AB8" s="27">
        <v>0</v>
      </c>
      <c r="AC8" s="27">
        <v>12272.2225094109</v>
      </c>
      <c r="AD8" s="27">
        <v>49.503872708675701</v>
      </c>
      <c r="AE8" s="27">
        <v>376.57196114836501</v>
      </c>
      <c r="AF8" s="27">
        <v>9.2078268723226007</v>
      </c>
      <c r="AG8" s="27">
        <v>3410.09491626611</v>
      </c>
      <c r="AH8" s="27">
        <v>58.271347669262497</v>
      </c>
      <c r="AI8" s="27">
        <v>58.271347669262497</v>
      </c>
      <c r="AJ8" s="27">
        <v>12.276462018992801</v>
      </c>
      <c r="AK8" s="27">
        <v>0</v>
      </c>
      <c r="AL8" s="27">
        <v>638.89252238462905</v>
      </c>
      <c r="AM8" s="27">
        <v>1.9311030027535701</v>
      </c>
      <c r="AN8" s="27">
        <v>253.37751945193099</v>
      </c>
      <c r="AO8" s="27">
        <v>1972.41482113284</v>
      </c>
      <c r="AP8" s="27">
        <v>7.4691341814987</v>
      </c>
      <c r="AQ8" s="27">
        <v>889.38433625996902</v>
      </c>
      <c r="AR8" s="27">
        <v>0</v>
      </c>
      <c r="AS8" s="27">
        <v>11032.42980208</v>
      </c>
      <c r="AT8" s="27">
        <v>1225.8249070035299</v>
      </c>
      <c r="AU8" s="27">
        <v>12258.2547090835</v>
      </c>
      <c r="AV8" s="27">
        <v>739.40880311112903</v>
      </c>
      <c r="AW8" s="27">
        <v>224.451362459145</v>
      </c>
      <c r="AX8" s="27">
        <v>0.93441739005825697</v>
      </c>
      <c r="AY8" s="27">
        <v>22275.8564562641</v>
      </c>
      <c r="AZ8" s="27">
        <v>5.7888731184929201</v>
      </c>
      <c r="BA8" s="27">
        <v>74.415238126732703</v>
      </c>
      <c r="BB8" s="27">
        <v>203.983897661447</v>
      </c>
      <c r="BC8" s="27">
        <v>1.7945532046936301</v>
      </c>
      <c r="BD8" s="27">
        <v>1.22258111631034E-2</v>
      </c>
      <c r="BE8" s="27">
        <v>112.44356068497601</v>
      </c>
      <c r="BF8" s="27">
        <v>3673.3988972971301</v>
      </c>
      <c r="BG8" s="27">
        <v>3291.6869064683601</v>
      </c>
      <c r="BH8" s="27">
        <v>381.711990828772</v>
      </c>
      <c r="BI8" s="27">
        <v>2.6260570225477702</v>
      </c>
      <c r="BJ8" s="27">
        <v>8.0424987295865696E-2</v>
      </c>
      <c r="BK8" s="27">
        <v>364.53497864272401</v>
      </c>
      <c r="BL8" s="27">
        <v>9.8754096463235204</v>
      </c>
      <c r="BM8" s="27">
        <v>688.34849969961999</v>
      </c>
      <c r="BN8" s="27">
        <v>12.4213622359275</v>
      </c>
      <c r="BO8" s="27">
        <v>8.6361636270441</v>
      </c>
      <c r="BP8" s="27">
        <v>1531.77445273014</v>
      </c>
      <c r="BQ8" s="27">
        <v>1067.7741468547199</v>
      </c>
      <c r="BR8" s="27">
        <v>102.151530283238</v>
      </c>
      <c r="BS8" s="27">
        <v>171.80674724560001</v>
      </c>
      <c r="BT8" s="27">
        <v>5.85143503254573E-2</v>
      </c>
      <c r="BU8" s="27">
        <v>9981.0484732441491</v>
      </c>
      <c r="BV8" s="27">
        <v>13474.222297144401</v>
      </c>
      <c r="BW8" s="27">
        <v>140.64100127603501</v>
      </c>
      <c r="BX8" s="27">
        <v>702.74123706249497</v>
      </c>
      <c r="BY8" s="27">
        <v>2591.0750805809098</v>
      </c>
      <c r="BZ8" s="27">
        <v>4459.4914737280696</v>
      </c>
      <c r="CA8" s="27">
        <v>41842.356930284303</v>
      </c>
      <c r="CB8" s="27">
        <v>2060.1543380396402</v>
      </c>
      <c r="CC8" s="29"/>
      <c r="CD8" s="56">
        <f t="shared" si="0"/>
        <v>8.3885945272605192E-3</v>
      </c>
      <c r="CE8" s="56">
        <f t="shared" si="1"/>
        <v>-2.8158398015921509E-4</v>
      </c>
      <c r="CF8" s="56">
        <f t="shared" si="2"/>
        <v>-1.2266588289781815E-3</v>
      </c>
      <c r="CG8" s="56">
        <f t="shared" si="3"/>
        <v>1.3559569686808267E-3</v>
      </c>
      <c r="CH8" s="56">
        <f t="shared" si="4"/>
        <v>1.1444986877814751E-3</v>
      </c>
      <c r="CI8" s="56">
        <f t="shared" si="5"/>
        <v>-3.0615114920882894E-4</v>
      </c>
      <c r="CJ8" s="56">
        <f t="shared" si="6"/>
        <v>2.6990084856805689E-5</v>
      </c>
      <c r="CK8" s="56">
        <f t="shared" si="7"/>
        <v>5.2716796189265251E-3</v>
      </c>
      <c r="CL8" s="56">
        <f t="shared" si="8"/>
        <v>0.26048912195788998</v>
      </c>
      <c r="CM8" s="56" t="str">
        <f t="shared" si="9"/>
        <v/>
      </c>
      <c r="CN8" s="56">
        <f t="shared" si="10"/>
        <v>7.3138028484705832E-3</v>
      </c>
      <c r="CO8" s="56">
        <f t="shared" si="11"/>
        <v>3.1539310640484982E-6</v>
      </c>
      <c r="CP8" s="56">
        <f t="shared" si="12"/>
        <v>2.9863048712798902E-3</v>
      </c>
      <c r="CQ8" s="56">
        <f t="shared" si="13"/>
        <v>-4.1242668884526877E-4</v>
      </c>
      <c r="CR8" s="56">
        <f t="shared" si="14"/>
        <v>-3.2034200205653786E-3</v>
      </c>
      <c r="CS8" s="56">
        <f t="shared" si="15"/>
        <v>1.7802371305810586E-2</v>
      </c>
    </row>
    <row r="9" spans="1:97" x14ac:dyDescent="0.25">
      <c r="A9" s="29" t="s">
        <v>7</v>
      </c>
      <c r="B9" s="27">
        <v>2889.1509434</v>
      </c>
      <c r="C9" s="27">
        <v>864.72315121999998</v>
      </c>
      <c r="D9" s="27">
        <v>2891.4894408999999</v>
      </c>
      <c r="E9" s="27">
        <v>389.96048910000002</v>
      </c>
      <c r="F9" s="27">
        <v>370.59540399999997</v>
      </c>
      <c r="G9" s="27">
        <v>529.15193159</v>
      </c>
      <c r="H9" s="27">
        <v>6053.5266314999999</v>
      </c>
      <c r="I9" s="27">
        <v>6.0440021513</v>
      </c>
      <c r="J9" s="27">
        <v>61.708755535999998</v>
      </c>
      <c r="L9" s="27">
        <v>11.3078381</v>
      </c>
      <c r="M9" s="27">
        <v>0.86520283259999997</v>
      </c>
      <c r="N9" s="27">
        <v>243.36714409999999</v>
      </c>
      <c r="O9" s="27">
        <v>3.2346781291000002</v>
      </c>
      <c r="P9" s="27">
        <v>0.46945301979999998</v>
      </c>
      <c r="Q9" s="27">
        <v>4.5191456584000003</v>
      </c>
      <c r="R9" s="27"/>
      <c r="S9" s="27" t="s">
        <v>7</v>
      </c>
      <c r="T9" s="27">
        <v>233.029304115809</v>
      </c>
      <c r="U9" s="27">
        <v>3.2346766221983199</v>
      </c>
      <c r="V9" s="27">
        <v>6.1184221215357404</v>
      </c>
      <c r="W9" s="27">
        <v>6.1143503450374501</v>
      </c>
      <c r="X9" s="27">
        <v>13.901868579176201</v>
      </c>
      <c r="Y9" s="27">
        <v>63.649595921720397</v>
      </c>
      <c r="Z9" s="27">
        <v>0.46945233366424799</v>
      </c>
      <c r="AA9" s="27">
        <v>218.055747679029</v>
      </c>
      <c r="AB9" s="27">
        <v>0</v>
      </c>
      <c r="AC9" s="27">
        <v>2911.60462926525</v>
      </c>
      <c r="AD9" s="27">
        <v>8.0848477896459894</v>
      </c>
      <c r="AE9" s="27">
        <v>7.3382184941880597</v>
      </c>
      <c r="AF9" s="27">
        <v>1.4523481565204399</v>
      </c>
      <c r="AG9" s="27">
        <v>515.43328851962997</v>
      </c>
      <c r="AH9" s="27">
        <v>11.412523536456099</v>
      </c>
      <c r="AI9" s="27">
        <v>11.412523536456099</v>
      </c>
      <c r="AJ9" s="27">
        <v>0.86520383604226103</v>
      </c>
      <c r="AK9" s="27">
        <v>0</v>
      </c>
      <c r="AL9" s="27">
        <v>89.383028057562697</v>
      </c>
      <c r="AM9" s="27">
        <v>0.30833644336689803</v>
      </c>
      <c r="AN9" s="27">
        <v>33.979558171927401</v>
      </c>
      <c r="AO9" s="27">
        <v>243.80753685190999</v>
      </c>
      <c r="AP9" s="27">
        <v>4.5510355904165003</v>
      </c>
      <c r="AQ9" s="27">
        <v>864.48931221305395</v>
      </c>
      <c r="AR9" s="27">
        <v>0</v>
      </c>
      <c r="AS9" s="27">
        <v>2597.2646426032202</v>
      </c>
      <c r="AT9" s="27">
        <v>288.58492479483198</v>
      </c>
      <c r="AU9" s="27">
        <v>2885.8495673980501</v>
      </c>
      <c r="AV9" s="27">
        <v>30.292697667300502</v>
      </c>
      <c r="AW9" s="27">
        <v>65.557048644984206</v>
      </c>
      <c r="AX9" s="27">
        <v>0.19432564802107599</v>
      </c>
      <c r="AY9" s="27">
        <v>3113.2296156913999</v>
      </c>
      <c r="AZ9" s="27">
        <v>0.28458117142589301</v>
      </c>
      <c r="BA9" s="27">
        <v>5.9260052800696599</v>
      </c>
      <c r="BB9" s="27">
        <v>18.339528541587399</v>
      </c>
      <c r="BC9" s="27">
        <v>0.380266450613711</v>
      </c>
      <c r="BD9" s="27">
        <v>0.120465268936325</v>
      </c>
      <c r="BE9" s="27">
        <v>3.1179826606480399</v>
      </c>
      <c r="BF9" s="27">
        <v>391.79523568665599</v>
      </c>
      <c r="BG9" s="27">
        <v>372.05882569310501</v>
      </c>
      <c r="BH9" s="27">
        <v>19.736409993551401</v>
      </c>
      <c r="BI9" s="27">
        <v>0.24433357033019701</v>
      </c>
      <c r="BJ9" s="27">
        <v>2.2262195693270901E-2</v>
      </c>
      <c r="BK9" s="27">
        <v>28.598088923427898</v>
      </c>
      <c r="BL9" s="27">
        <v>1.2426951724289901</v>
      </c>
      <c r="BM9" s="27">
        <v>88.771560045635596</v>
      </c>
      <c r="BN9" s="27">
        <v>0.91843133429234303</v>
      </c>
      <c r="BO9" s="27">
        <v>1.80933412699725</v>
      </c>
      <c r="BP9" s="27">
        <v>211.44121232163201</v>
      </c>
      <c r="BQ9" s="27">
        <v>165.793391811372</v>
      </c>
      <c r="BR9" s="27">
        <v>0.70692610658245003</v>
      </c>
      <c r="BS9" s="27">
        <v>9.9294190269900895</v>
      </c>
      <c r="BT9" s="27">
        <v>1.14078477928978E-2</v>
      </c>
      <c r="BU9" s="27">
        <v>529.03243188544798</v>
      </c>
      <c r="BV9" s="27">
        <v>2100.1532248380399</v>
      </c>
      <c r="BW9" s="27">
        <v>6.3395727654227301</v>
      </c>
      <c r="BX9" s="27">
        <v>69.873480549127294</v>
      </c>
      <c r="BY9" s="27">
        <v>310.00291889438199</v>
      </c>
      <c r="BZ9" s="27">
        <v>692.42722396864997</v>
      </c>
      <c r="CA9" s="27">
        <v>6054.1523677088999</v>
      </c>
      <c r="CB9" s="27">
        <v>303.28341745564597</v>
      </c>
      <c r="CC9" s="29"/>
      <c r="CD9" s="56">
        <f t="shared" si="0"/>
        <v>7.771724740288628E-3</v>
      </c>
      <c r="CE9" s="56">
        <f t="shared" si="1"/>
        <v>-2.7042066193800203E-4</v>
      </c>
      <c r="CF9" s="56">
        <f t="shared" si="2"/>
        <v>-1.95050807454939E-3</v>
      </c>
      <c r="CG9" s="56">
        <f t="shared" si="3"/>
        <v>4.7049550863227886E-3</v>
      </c>
      <c r="CH9" s="56">
        <f t="shared" si="4"/>
        <v>3.9488392929585099E-3</v>
      </c>
      <c r="CI9" s="56">
        <f t="shared" si="5"/>
        <v>-2.2583250181654456E-4</v>
      </c>
      <c r="CJ9" s="56">
        <f t="shared" si="6"/>
        <v>1.0336721831599988E-4</v>
      </c>
      <c r="CK9" s="56">
        <f t="shared" si="7"/>
        <v>1.1639339625701328E-2</v>
      </c>
      <c r="CL9" s="56">
        <f t="shared" si="8"/>
        <v>3.1451620906341904E-2</v>
      </c>
      <c r="CM9" s="56" t="str">
        <f t="shared" si="9"/>
        <v/>
      </c>
      <c r="CN9" s="56">
        <f t="shared" si="10"/>
        <v>9.2577763786783982E-3</v>
      </c>
      <c r="CO9" s="56">
        <f t="shared" si="11"/>
        <v>1.159776902307529E-6</v>
      </c>
      <c r="CP9" s="56">
        <f t="shared" si="12"/>
        <v>1.8095817886125106E-3</v>
      </c>
      <c r="CQ9" s="56">
        <f t="shared" si="13"/>
        <v>-4.6585830805528697E-7</v>
      </c>
      <c r="CR9" s="56">
        <f t="shared" si="14"/>
        <v>-1.4615642525529719E-6</v>
      </c>
      <c r="CS9" s="56">
        <f t="shared" si="15"/>
        <v>7.05662849287107E-3</v>
      </c>
    </row>
    <row r="10" spans="1:97" x14ac:dyDescent="0.25">
      <c r="A10" s="29" t="s">
        <v>8</v>
      </c>
      <c r="B10" s="27">
        <v>1359.7641469</v>
      </c>
      <c r="C10" s="27">
        <v>150.47899774000001</v>
      </c>
      <c r="D10" s="27">
        <v>1681.5609569999999</v>
      </c>
      <c r="E10" s="27">
        <v>463.11950669999999</v>
      </c>
      <c r="F10" s="27">
        <v>427.72640632999997</v>
      </c>
      <c r="G10" s="27">
        <v>145.75632683000001</v>
      </c>
      <c r="H10" s="27">
        <v>4685.0446227000002</v>
      </c>
      <c r="I10" s="27">
        <v>5.8050239822999998</v>
      </c>
      <c r="J10" s="27">
        <v>9.2675508890000007</v>
      </c>
      <c r="L10" s="27">
        <v>7.7136258419999999</v>
      </c>
      <c r="M10" s="27">
        <v>0.33592100000000003</v>
      </c>
      <c r="N10" s="27">
        <v>297.53273482999998</v>
      </c>
      <c r="O10" s="27">
        <v>1.18875293E-2</v>
      </c>
      <c r="P10" s="27">
        <v>3.7448467999999999E-3</v>
      </c>
      <c r="Q10" s="27">
        <v>1.0885021372000001</v>
      </c>
      <c r="R10" s="27"/>
      <c r="S10" s="27" t="s">
        <v>8</v>
      </c>
      <c r="T10" s="27">
        <v>159.93605818383199</v>
      </c>
      <c r="U10" s="27">
        <v>1.1861755453397E-2</v>
      </c>
      <c r="V10" s="27">
        <v>5.8319920129036502</v>
      </c>
      <c r="W10" s="27">
        <v>5.8319910417103502</v>
      </c>
      <c r="X10" s="27">
        <v>12.3483258238396</v>
      </c>
      <c r="Y10" s="27">
        <v>11.561239533142601</v>
      </c>
      <c r="Z10" s="27">
        <v>3.73320560282631E-3</v>
      </c>
      <c r="AA10" s="27">
        <v>134.88287285107199</v>
      </c>
      <c r="AB10" s="27">
        <v>0</v>
      </c>
      <c r="AC10" s="27">
        <v>1371.1695202191299</v>
      </c>
      <c r="AD10" s="27">
        <v>6.6044536384199297</v>
      </c>
      <c r="AE10" s="27">
        <v>4.1053428420443403</v>
      </c>
      <c r="AF10" s="27">
        <v>1.50080444038426</v>
      </c>
      <c r="AG10" s="27">
        <v>517.52332126099896</v>
      </c>
      <c r="AH10" s="27">
        <v>7.7552092187150397</v>
      </c>
      <c r="AI10" s="27">
        <v>7.7552092187150397</v>
      </c>
      <c r="AJ10" s="27">
        <v>0.33591560938507697</v>
      </c>
      <c r="AK10" s="27">
        <v>0</v>
      </c>
      <c r="AL10" s="27">
        <v>37.326266980825203</v>
      </c>
      <c r="AM10" s="27">
        <v>8.6504313845577496E-2</v>
      </c>
      <c r="AN10" s="27">
        <v>22.423372749769801</v>
      </c>
      <c r="AO10" s="27">
        <v>298.47538807630099</v>
      </c>
      <c r="AP10" s="27">
        <v>1.0916612590535499</v>
      </c>
      <c r="AQ10" s="27">
        <v>150.46779201596101</v>
      </c>
      <c r="AR10" s="27">
        <v>0</v>
      </c>
      <c r="AS10" s="27">
        <v>1510.8302754123999</v>
      </c>
      <c r="AT10" s="27">
        <v>167.87001989671299</v>
      </c>
      <c r="AU10" s="27">
        <v>1678.7002953091101</v>
      </c>
      <c r="AV10" s="27">
        <v>63.654971153722599</v>
      </c>
      <c r="AW10" s="27">
        <v>19.159252318986699</v>
      </c>
      <c r="AX10" s="27">
        <v>0.198130778176446</v>
      </c>
      <c r="AY10" s="27">
        <v>2453.3937027563202</v>
      </c>
      <c r="AZ10" s="27">
        <v>0.26791185921284</v>
      </c>
      <c r="BA10" s="27">
        <v>3.4868920892651398</v>
      </c>
      <c r="BB10" s="27">
        <v>17.081662505442601</v>
      </c>
      <c r="BC10" s="27">
        <v>0.36307704602699498</v>
      </c>
      <c r="BD10" s="27">
        <v>1.9337836273747801E-3</v>
      </c>
      <c r="BE10" s="27">
        <v>1.11416337351256</v>
      </c>
      <c r="BF10" s="27">
        <v>463.97900587917502</v>
      </c>
      <c r="BG10" s="27">
        <v>428.40221669064198</v>
      </c>
      <c r="BH10" s="27">
        <v>35.576789188533702</v>
      </c>
      <c r="BI10" s="27">
        <v>0.31673249667928799</v>
      </c>
      <c r="BJ10" s="27">
        <v>2.4926615850129799E-2</v>
      </c>
      <c r="BK10" s="27">
        <v>20.782639263215302</v>
      </c>
      <c r="BL10" s="27">
        <v>1.3227909412082399</v>
      </c>
      <c r="BM10" s="27">
        <v>106.53255212553</v>
      </c>
      <c r="BN10" s="27">
        <v>0.124004640729288</v>
      </c>
      <c r="BO10" s="27">
        <v>1.8668014793013501</v>
      </c>
      <c r="BP10" s="27">
        <v>266.314774053804</v>
      </c>
      <c r="BQ10" s="27">
        <v>136.664493427911</v>
      </c>
      <c r="BR10" s="27">
        <v>0.73772317663982401</v>
      </c>
      <c r="BS10" s="27">
        <v>7.8513644956651403</v>
      </c>
      <c r="BT10" s="27">
        <v>1.41359667543004E-2</v>
      </c>
      <c r="BU10" s="27">
        <v>145.70051559494399</v>
      </c>
      <c r="BV10" s="27">
        <v>1344.5506170983599</v>
      </c>
      <c r="BW10" s="27">
        <v>1.9274152822191599</v>
      </c>
      <c r="BX10" s="27">
        <v>51.926785559747998</v>
      </c>
      <c r="BY10" s="27">
        <v>193.12784361359601</v>
      </c>
      <c r="BZ10" s="27">
        <v>510.86731400320701</v>
      </c>
      <c r="CA10" s="27">
        <v>4685.1285107227304</v>
      </c>
      <c r="CB10" s="27">
        <v>180.53399297166399</v>
      </c>
      <c r="CC10" s="29"/>
      <c r="CD10" s="56">
        <f t="shared" si="0"/>
        <v>8.3877585279270479E-3</v>
      </c>
      <c r="CE10" s="56">
        <f t="shared" si="1"/>
        <v>-7.4467029999515137E-5</v>
      </c>
      <c r="CF10" s="56">
        <f t="shared" si="2"/>
        <v>-1.7011941666351712E-3</v>
      </c>
      <c r="CG10" s="56">
        <f t="shared" si="3"/>
        <v>1.8558906864007327E-3</v>
      </c>
      <c r="CH10" s="56">
        <f t="shared" si="4"/>
        <v>1.5800061689915904E-3</v>
      </c>
      <c r="CI10" s="56">
        <f t="shared" si="5"/>
        <v>-3.8290780420877779E-4</v>
      </c>
      <c r="CJ10" s="56">
        <f t="shared" si="6"/>
        <v>1.7905490659310344E-5</v>
      </c>
      <c r="CK10" s="56">
        <f t="shared" si="7"/>
        <v>4.645469078607631E-3</v>
      </c>
      <c r="CL10" s="56">
        <f t="shared" si="8"/>
        <v>0.24749674122265292</v>
      </c>
      <c r="CM10" s="56" t="str">
        <f t="shared" si="9"/>
        <v/>
      </c>
      <c r="CN10" s="56">
        <f t="shared" si="10"/>
        <v>5.390898854417076E-3</v>
      </c>
      <c r="CO10" s="56">
        <f t="shared" si="11"/>
        <v>-1.6047269813589887E-5</v>
      </c>
      <c r="CP10" s="56">
        <f t="shared" si="12"/>
        <v>3.1682337301124396E-3</v>
      </c>
      <c r="CQ10" s="56">
        <f t="shared" si="13"/>
        <v>-2.1681415837182653E-3</v>
      </c>
      <c r="CR10" s="56">
        <f t="shared" si="14"/>
        <v>-3.1085910306637566E-3</v>
      </c>
      <c r="CS10" s="56">
        <f t="shared" si="15"/>
        <v>2.9022651822036573E-3</v>
      </c>
    </row>
    <row r="11" spans="1:97" x14ac:dyDescent="0.25">
      <c r="A11" s="29" t="s">
        <v>9</v>
      </c>
      <c r="B11" s="27">
        <v>164116.71202000001</v>
      </c>
      <c r="C11" s="27">
        <v>1202.4670754000001</v>
      </c>
      <c r="D11" s="27">
        <v>17247.339469999999</v>
      </c>
      <c r="E11" s="27">
        <v>48681.202683000003</v>
      </c>
      <c r="F11" s="27">
        <v>39727.905585</v>
      </c>
      <c r="G11" s="27">
        <v>6341.2457449000003</v>
      </c>
      <c r="H11" s="27">
        <v>219306.90492999999</v>
      </c>
      <c r="I11" s="27">
        <v>263.54841640000001</v>
      </c>
      <c r="J11" s="27">
        <v>492.24546928000001</v>
      </c>
      <c r="L11" s="27">
        <v>256.73837163000002</v>
      </c>
      <c r="M11" s="27">
        <v>54.218867680000002</v>
      </c>
      <c r="N11" s="27">
        <v>13483.080023</v>
      </c>
      <c r="O11" s="27">
        <v>6.9554411936999996</v>
      </c>
      <c r="P11" s="27">
        <v>5.6078579379000004</v>
      </c>
      <c r="Q11" s="27">
        <v>107.58648008</v>
      </c>
      <c r="R11" s="27"/>
      <c r="S11" s="27" t="s">
        <v>9</v>
      </c>
      <c r="T11" s="27">
        <v>8646.1251983245293</v>
      </c>
      <c r="U11" s="27">
        <v>6.9458206826398898</v>
      </c>
      <c r="V11" s="27">
        <v>264.30736627170501</v>
      </c>
      <c r="W11" s="27">
        <v>264.30709744539701</v>
      </c>
      <c r="X11" s="27">
        <v>482.05251701008598</v>
      </c>
      <c r="Y11" s="27">
        <v>580.55237648549496</v>
      </c>
      <c r="Z11" s="27">
        <v>5.5900109044478796</v>
      </c>
      <c r="AA11" s="27">
        <v>2018.6674012682299</v>
      </c>
      <c r="AB11" s="27">
        <v>0</v>
      </c>
      <c r="AC11" s="27">
        <v>164449.644908149</v>
      </c>
      <c r="AD11" s="27">
        <v>1780.6416646309599</v>
      </c>
      <c r="AE11" s="27">
        <v>119.899155922497</v>
      </c>
      <c r="AF11" s="27">
        <v>219.49699742461701</v>
      </c>
      <c r="AG11" s="27">
        <v>16951.272868190601</v>
      </c>
      <c r="AH11" s="27">
        <v>258.04673658803802</v>
      </c>
      <c r="AI11" s="27">
        <v>258.04673658803802</v>
      </c>
      <c r="AJ11" s="27">
        <v>54.2188682836466</v>
      </c>
      <c r="AK11" s="27">
        <v>0</v>
      </c>
      <c r="AL11" s="27">
        <v>3250.8492960707199</v>
      </c>
      <c r="AM11" s="27">
        <v>9.7508560814456295</v>
      </c>
      <c r="AN11" s="27">
        <v>1152.9806699824401</v>
      </c>
      <c r="AO11" s="27">
        <v>13520.5176573845</v>
      </c>
      <c r="AP11" s="27">
        <v>107.63116822687699</v>
      </c>
      <c r="AQ11" s="27">
        <v>1200.8512541774801</v>
      </c>
      <c r="AR11" s="27">
        <v>0</v>
      </c>
      <c r="AS11" s="27">
        <v>15496.017963127601</v>
      </c>
      <c r="AT11" s="27">
        <v>1721.7803310107599</v>
      </c>
      <c r="AU11" s="27">
        <v>17217.7982941384</v>
      </c>
      <c r="AV11" s="27">
        <v>2534.72088431161</v>
      </c>
      <c r="AW11" s="27">
        <v>2716.3596458041602</v>
      </c>
      <c r="AX11" s="27">
        <v>33.728396496855602</v>
      </c>
      <c r="AY11" s="27">
        <v>111402.37315082501</v>
      </c>
      <c r="AZ11" s="27">
        <v>153.83129909004199</v>
      </c>
      <c r="BA11" s="27">
        <v>1201.52786509917</v>
      </c>
      <c r="BB11" s="27">
        <v>2282.3430731328199</v>
      </c>
      <c r="BC11" s="27">
        <v>19.725653211858599</v>
      </c>
      <c r="BD11" s="27">
        <v>7.6138251238721893E-2</v>
      </c>
      <c r="BE11" s="27">
        <v>2647.8459908397899</v>
      </c>
      <c r="BF11" s="27">
        <v>48621.567643244503</v>
      </c>
      <c r="BG11" s="27">
        <v>39680.468955325203</v>
      </c>
      <c r="BH11" s="27">
        <v>8941.0986879192296</v>
      </c>
      <c r="BI11" s="27">
        <v>44.335162555597798</v>
      </c>
      <c r="BJ11" s="27">
        <v>0.55160752944548197</v>
      </c>
      <c r="BK11" s="27">
        <v>4158.1390795703101</v>
      </c>
      <c r="BL11" s="27">
        <v>128.879905465809</v>
      </c>
      <c r="BM11" s="27">
        <v>7887.2429258640695</v>
      </c>
      <c r="BN11" s="27">
        <v>206.93635059001201</v>
      </c>
      <c r="BO11" s="27">
        <v>70.549748651046897</v>
      </c>
      <c r="BP11" s="27">
        <v>16400.5061167237</v>
      </c>
      <c r="BQ11" s="27">
        <v>5752.2294132760999</v>
      </c>
      <c r="BR11" s="27">
        <v>2835.2220775586002</v>
      </c>
      <c r="BS11" s="27">
        <v>1606.7440619388501</v>
      </c>
      <c r="BT11" s="27">
        <v>2.2835027559979402</v>
      </c>
      <c r="BU11" s="27">
        <v>6324.2314097874196</v>
      </c>
      <c r="BV11" s="27">
        <v>65680.687701687595</v>
      </c>
      <c r="BW11" s="27">
        <v>109.404193847825</v>
      </c>
      <c r="BX11" s="27">
        <v>2526.54221993904</v>
      </c>
      <c r="BY11" s="27">
        <v>10598.0861134726</v>
      </c>
      <c r="BZ11" s="27">
        <v>25514.427694158901</v>
      </c>
      <c r="CA11" s="27">
        <v>219307.25060886101</v>
      </c>
      <c r="CB11" s="27">
        <v>11173.7911033168</v>
      </c>
      <c r="CC11" s="29"/>
      <c r="CD11" s="56">
        <f t="shared" si="0"/>
        <v>2.0286348906893778E-3</v>
      </c>
      <c r="CE11" s="56">
        <f t="shared" si="1"/>
        <v>-1.3437550645472134E-3</v>
      </c>
      <c r="CF11" s="56">
        <f t="shared" si="2"/>
        <v>-1.7127961047547692E-3</v>
      </c>
      <c r="CG11" s="56">
        <f t="shared" si="3"/>
        <v>-1.2250116362947816E-3</v>
      </c>
      <c r="CH11" s="56">
        <f t="shared" si="4"/>
        <v>-1.1940380187750988E-3</v>
      </c>
      <c r="CI11" s="56">
        <f t="shared" si="5"/>
        <v>-2.6831218654890733E-3</v>
      </c>
      <c r="CJ11" s="56">
        <f t="shared" si="6"/>
        <v>1.5762333663432497E-6</v>
      </c>
      <c r="CK11" s="56">
        <f t="shared" si="7"/>
        <v>2.8787160088471599E-3</v>
      </c>
      <c r="CL11" s="56">
        <f t="shared" si="8"/>
        <v>0.17939607922579789</v>
      </c>
      <c r="CM11" s="56" t="str">
        <f t="shared" si="9"/>
        <v/>
      </c>
      <c r="CN11" s="56">
        <f t="shared" si="10"/>
        <v>5.096102112556654E-3</v>
      </c>
      <c r="CO11" s="56">
        <f t="shared" si="11"/>
        <v>1.1133515387289761E-8</v>
      </c>
      <c r="CP11" s="56">
        <f t="shared" si="12"/>
        <v>2.7766381509741847E-3</v>
      </c>
      <c r="CQ11" s="56">
        <f t="shared" si="13"/>
        <v>-1.3831633094423511E-3</v>
      </c>
      <c r="CR11" s="56">
        <f t="shared" si="14"/>
        <v>-3.1825045587378156E-3</v>
      </c>
      <c r="CS11" s="56">
        <f t="shared" si="15"/>
        <v>4.1536954126358171E-4</v>
      </c>
    </row>
    <row r="12" spans="1:97" x14ac:dyDescent="0.25">
      <c r="A12" s="29" t="s">
        <v>10</v>
      </c>
      <c r="B12" s="27">
        <v>238170.15307</v>
      </c>
      <c r="C12" s="27">
        <v>1638.2576862999999</v>
      </c>
      <c r="D12" s="27">
        <v>19403.896407</v>
      </c>
      <c r="E12" s="27">
        <v>30022.605661000001</v>
      </c>
      <c r="F12" s="27">
        <v>29035.790381999999</v>
      </c>
      <c r="G12" s="27">
        <v>3148.2047062000001</v>
      </c>
      <c r="H12" s="27">
        <v>136011.48131</v>
      </c>
      <c r="I12" s="27">
        <v>148.45045604000001</v>
      </c>
      <c r="J12" s="27">
        <v>474.33463272</v>
      </c>
      <c r="L12" s="27">
        <v>167.17981019000001</v>
      </c>
      <c r="M12" s="27">
        <v>63.992789719999998</v>
      </c>
      <c r="N12" s="27">
        <v>4823.6622911000004</v>
      </c>
      <c r="O12" s="27">
        <v>5.5820156081999999</v>
      </c>
      <c r="P12" s="27">
        <v>2.2181337799999999E-2</v>
      </c>
      <c r="Q12" s="27">
        <v>48.478797696999997</v>
      </c>
      <c r="R12" s="27"/>
      <c r="S12" s="27" t="s">
        <v>10</v>
      </c>
      <c r="T12" s="27">
        <v>5299.6633240701804</v>
      </c>
      <c r="U12" s="27">
        <v>5.5818908977091999</v>
      </c>
      <c r="V12" s="27">
        <v>151.57206384029701</v>
      </c>
      <c r="W12" s="27">
        <v>151.40691374415999</v>
      </c>
      <c r="X12" s="27">
        <v>174.60869578961299</v>
      </c>
      <c r="Y12" s="27">
        <v>538.24389156739596</v>
      </c>
      <c r="Z12" s="27">
        <v>2.2127399582598101E-2</v>
      </c>
      <c r="AA12" s="27">
        <v>1057.9789119211</v>
      </c>
      <c r="AB12" s="27">
        <v>0</v>
      </c>
      <c r="AC12" s="27">
        <v>238391.04082981899</v>
      </c>
      <c r="AD12" s="27">
        <v>2976.2160462227298</v>
      </c>
      <c r="AE12" s="27">
        <v>56.6177867723814</v>
      </c>
      <c r="AF12" s="27">
        <v>301.73073762949099</v>
      </c>
      <c r="AG12" s="27">
        <v>13670.249729868299</v>
      </c>
      <c r="AH12" s="27">
        <v>172.41327809353101</v>
      </c>
      <c r="AI12" s="27">
        <v>172.41327809353101</v>
      </c>
      <c r="AJ12" s="27">
        <v>63.992794952859597</v>
      </c>
      <c r="AK12" s="27">
        <v>0</v>
      </c>
      <c r="AL12" s="27">
        <v>3217.0881025086901</v>
      </c>
      <c r="AM12" s="27">
        <v>8.4037096357928203</v>
      </c>
      <c r="AN12" s="27">
        <v>737.89081548315198</v>
      </c>
      <c r="AO12" s="27">
        <v>4849.5889504954202</v>
      </c>
      <c r="AP12" s="27">
        <v>49.388481245156001</v>
      </c>
      <c r="AQ12" s="27">
        <v>1638.13639879682</v>
      </c>
      <c r="AR12" s="27">
        <v>0</v>
      </c>
      <c r="AS12" s="27">
        <v>17452.817379828801</v>
      </c>
      <c r="AT12" s="27">
        <v>1939.202832915</v>
      </c>
      <c r="AU12" s="27">
        <v>19392.020212743799</v>
      </c>
      <c r="AV12" s="27">
        <v>278.55660177836597</v>
      </c>
      <c r="AW12" s="27">
        <v>2501.2762567453101</v>
      </c>
      <c r="AX12" s="27">
        <v>9.0924397658691394</v>
      </c>
      <c r="AY12" s="27">
        <v>72222.614151996502</v>
      </c>
      <c r="AZ12" s="27">
        <v>10.313238252396101</v>
      </c>
      <c r="BA12" s="27">
        <v>2263.3221563407601</v>
      </c>
      <c r="BB12" s="27">
        <v>2841.64824936479</v>
      </c>
      <c r="BC12" s="27">
        <v>5.2836802591533099</v>
      </c>
      <c r="BD12" s="27">
        <v>13.382823081289899</v>
      </c>
      <c r="BE12" s="27">
        <v>1746.36313541339</v>
      </c>
      <c r="BF12" s="27">
        <v>30036.385257399401</v>
      </c>
      <c r="BG12" s="27">
        <v>29045.7367553849</v>
      </c>
      <c r="BH12" s="27">
        <v>990.64850201447302</v>
      </c>
      <c r="BI12" s="27">
        <v>22.838460379084701</v>
      </c>
      <c r="BJ12" s="27">
        <v>0.21716717900031399</v>
      </c>
      <c r="BK12" s="27">
        <v>1175.4798943875801</v>
      </c>
      <c r="BL12" s="27">
        <v>173.82285742158399</v>
      </c>
      <c r="BM12" s="27">
        <v>7687.3777340895103</v>
      </c>
      <c r="BN12" s="27">
        <v>444.27943509868402</v>
      </c>
      <c r="BO12" s="27">
        <v>104.217763080297</v>
      </c>
      <c r="BP12" s="27">
        <v>12038.3529311</v>
      </c>
      <c r="BQ12" s="27">
        <v>3835.84757706849</v>
      </c>
      <c r="BR12" s="27">
        <v>7.8866439003069999</v>
      </c>
      <c r="BS12" s="27">
        <v>501.47692539008</v>
      </c>
      <c r="BT12" s="27">
        <v>0.381220881077178</v>
      </c>
      <c r="BU12" s="27">
        <v>3140.9228998733402</v>
      </c>
      <c r="BV12" s="27">
        <v>47642.924878892001</v>
      </c>
      <c r="BW12" s="27">
        <v>29.111908980911199</v>
      </c>
      <c r="BX12" s="27">
        <v>1452.5680992832499</v>
      </c>
      <c r="BY12" s="27">
        <v>7433.5784449970597</v>
      </c>
      <c r="BZ12" s="27">
        <v>10810.8871150164</v>
      </c>
      <c r="CA12" s="27">
        <v>136013.599260018</v>
      </c>
      <c r="CB12" s="27">
        <v>7646.46820225585</v>
      </c>
      <c r="CC12" s="29"/>
      <c r="CD12" s="56">
        <f t="shared" si="0"/>
        <v>9.2743677984733017E-4</v>
      </c>
      <c r="CE12" s="56">
        <f t="shared" si="1"/>
        <v>-7.4034447812575802E-5</v>
      </c>
      <c r="CF12" s="56">
        <f t="shared" si="2"/>
        <v>-6.1205203362748586E-4</v>
      </c>
      <c r="CG12" s="56">
        <f t="shared" si="3"/>
        <v>4.5897403293343849E-4</v>
      </c>
      <c r="CH12" s="56">
        <f t="shared" si="4"/>
        <v>3.425556271775076E-4</v>
      </c>
      <c r="CI12" s="56">
        <f t="shared" si="5"/>
        <v>-2.313002808336882E-3</v>
      </c>
      <c r="CJ12" s="56">
        <f t="shared" si="6"/>
        <v>1.5571847299959064E-5</v>
      </c>
      <c r="CK12" s="56">
        <f t="shared" si="7"/>
        <v>1.9915450467618431E-2</v>
      </c>
      <c r="CL12" s="56">
        <f t="shared" si="8"/>
        <v>0.13473454063625506</v>
      </c>
      <c r="CM12" s="56" t="str">
        <f t="shared" si="9"/>
        <v/>
      </c>
      <c r="CN12" s="56">
        <f t="shared" si="10"/>
        <v>3.1304425442181996E-2</v>
      </c>
      <c r="CO12" s="56">
        <f t="shared" si="11"/>
        <v>8.1772643804931164E-8</v>
      </c>
      <c r="CP12" s="56">
        <f t="shared" si="12"/>
        <v>5.374891074621118E-3</v>
      </c>
      <c r="CQ12" s="56">
        <f t="shared" si="13"/>
        <v>-2.2341480130722664E-5</v>
      </c>
      <c r="CR12" s="56">
        <f t="shared" si="14"/>
        <v>-2.4316936105584432E-3</v>
      </c>
      <c r="CS12" s="56">
        <f t="shared" si="15"/>
        <v>1.8764564951500379E-2</v>
      </c>
    </row>
    <row r="13" spans="1:97" x14ac:dyDescent="0.25">
      <c r="A13" s="29" t="s">
        <v>12</v>
      </c>
      <c r="B13" s="27">
        <v>17678.078351</v>
      </c>
      <c r="C13" s="27">
        <v>938.33143595000001</v>
      </c>
      <c r="D13" s="27">
        <v>4656.5188188000002</v>
      </c>
      <c r="E13" s="27">
        <v>4695.4683274999998</v>
      </c>
      <c r="F13" s="27">
        <v>3876.7639995999998</v>
      </c>
      <c r="G13" s="27">
        <v>476.71353920000001</v>
      </c>
      <c r="H13" s="27">
        <v>42629.453323000002</v>
      </c>
      <c r="I13" s="27">
        <v>24.591004788999999</v>
      </c>
      <c r="J13" s="27">
        <v>161.8586281</v>
      </c>
      <c r="K13" s="27">
        <v>3.6333737478999999</v>
      </c>
      <c r="L13" s="27">
        <v>46.762938143</v>
      </c>
      <c r="M13" s="27">
        <v>114.43670829</v>
      </c>
      <c r="N13" s="27">
        <v>845.44212433999996</v>
      </c>
      <c r="O13" s="27">
        <v>23.750947474</v>
      </c>
      <c r="P13" s="27">
        <v>5.0088070934999998</v>
      </c>
      <c r="Q13" s="27">
        <v>173.66758651999999</v>
      </c>
      <c r="R13" s="27"/>
      <c r="S13" s="27" t="s">
        <v>12</v>
      </c>
      <c r="T13" s="27">
        <v>911.15789017207601</v>
      </c>
      <c r="U13" s="27">
        <v>23.692145746578099</v>
      </c>
      <c r="V13" s="27">
        <v>24.731412232972399</v>
      </c>
      <c r="W13" s="27">
        <v>24.721065663926499</v>
      </c>
      <c r="X13" s="27">
        <v>84.649815105458003</v>
      </c>
      <c r="Y13" s="27">
        <v>176.851067818818</v>
      </c>
      <c r="Z13" s="27">
        <v>5.01686623865288</v>
      </c>
      <c r="AA13" s="27">
        <v>46157.558107596997</v>
      </c>
      <c r="AB13" s="27">
        <v>3.6217709727307699</v>
      </c>
      <c r="AC13" s="27">
        <v>17717.880013624501</v>
      </c>
      <c r="AD13" s="27">
        <v>163.74004476346201</v>
      </c>
      <c r="AE13" s="27">
        <v>305.54798351656899</v>
      </c>
      <c r="AF13" s="27">
        <v>19.9797644288976</v>
      </c>
      <c r="AG13" s="27">
        <v>1923.1935770745199</v>
      </c>
      <c r="AH13" s="27">
        <v>47.000055619059303</v>
      </c>
      <c r="AI13" s="27">
        <v>47.000055619059303</v>
      </c>
      <c r="AJ13" s="27">
        <v>114.149774429601</v>
      </c>
      <c r="AK13" s="27">
        <v>0</v>
      </c>
      <c r="AL13" s="27">
        <v>1009.48171467447</v>
      </c>
      <c r="AM13" s="27">
        <v>3.2333336151237799</v>
      </c>
      <c r="AN13" s="27">
        <v>195.759906786377</v>
      </c>
      <c r="AO13" s="27">
        <v>848.50354105218298</v>
      </c>
      <c r="AP13" s="27">
        <v>173.701350454498</v>
      </c>
      <c r="AQ13" s="27">
        <v>938.17322561991102</v>
      </c>
      <c r="AR13" s="27">
        <v>0</v>
      </c>
      <c r="AS13" s="27">
        <v>4184.1916611187298</v>
      </c>
      <c r="AT13" s="27">
        <v>464.91112735109101</v>
      </c>
      <c r="AU13" s="27">
        <v>4649.1027884698196</v>
      </c>
      <c r="AV13" s="27">
        <v>282.11311069869998</v>
      </c>
      <c r="AW13" s="27">
        <v>779.87555390240095</v>
      </c>
      <c r="AX13" s="27">
        <v>1.00923000788152</v>
      </c>
      <c r="AY13" s="27">
        <v>22299.7031063344</v>
      </c>
      <c r="AZ13" s="27">
        <v>14.335650974498</v>
      </c>
      <c r="BA13" s="27">
        <v>126.368011045156</v>
      </c>
      <c r="BB13" s="27">
        <v>231.14628227979901</v>
      </c>
      <c r="BC13" s="27">
        <v>0.84821373865308602</v>
      </c>
      <c r="BD13" s="27">
        <v>0.33461980577280298</v>
      </c>
      <c r="BE13" s="27">
        <v>269.296331486962</v>
      </c>
      <c r="BF13" s="27">
        <v>4691.1446982638199</v>
      </c>
      <c r="BG13" s="27">
        <v>3872.8224093591298</v>
      </c>
      <c r="BH13" s="27">
        <v>818.322288904689</v>
      </c>
      <c r="BI13" s="27">
        <v>4.3832547187177902</v>
      </c>
      <c r="BJ13" s="27">
        <v>4.6968404834736001E-2</v>
      </c>
      <c r="BK13" s="27">
        <v>447.29519325165103</v>
      </c>
      <c r="BL13" s="27">
        <v>12.8456323197583</v>
      </c>
      <c r="BM13" s="27">
        <v>755.15132491167606</v>
      </c>
      <c r="BN13" s="27">
        <v>22.272133618831798</v>
      </c>
      <c r="BO13" s="27">
        <v>7.1023279198840399</v>
      </c>
      <c r="BP13" s="27">
        <v>1533.3034311634301</v>
      </c>
      <c r="BQ13" s="27">
        <v>688.19014145343203</v>
      </c>
      <c r="BR13" s="27">
        <v>282.069916077757</v>
      </c>
      <c r="BS13" s="27">
        <v>164.961579816685</v>
      </c>
      <c r="BT13" s="27">
        <v>5.2307817181721498E-2</v>
      </c>
      <c r="BU13" s="27">
        <v>476.004974868852</v>
      </c>
      <c r="BV13" s="27">
        <v>13302.5939851433</v>
      </c>
      <c r="BW13" s="27">
        <v>1.9916906706680499</v>
      </c>
      <c r="BX13" s="27">
        <v>260.36579068961601</v>
      </c>
      <c r="BY13" s="27">
        <v>2390.6852631672</v>
      </c>
      <c r="BZ13" s="27">
        <v>5332.1354164943205</v>
      </c>
      <c r="CA13" s="27">
        <v>42629.8964328113</v>
      </c>
      <c r="CB13" s="27">
        <v>3686.3521019896102</v>
      </c>
      <c r="CC13" s="29"/>
      <c r="CD13" s="56">
        <f t="shared" si="0"/>
        <v>2.2514699750863635E-3</v>
      </c>
      <c r="CE13" s="56">
        <f t="shared" si="1"/>
        <v>-1.686081527566147E-4</v>
      </c>
      <c r="CF13" s="56">
        <f t="shared" si="2"/>
        <v>-1.5926125543054676E-3</v>
      </c>
      <c r="CG13" s="56">
        <f t="shared" si="3"/>
        <v>-9.2080894484104911E-4</v>
      </c>
      <c r="CH13" s="56">
        <f t="shared" si="4"/>
        <v>-1.0167217404197719E-3</v>
      </c>
      <c r="CI13" s="56">
        <f t="shared" si="5"/>
        <v>-1.4863524378541737E-3</v>
      </c>
      <c r="CJ13" s="56">
        <f t="shared" si="6"/>
        <v>1.0394452116023912E-5</v>
      </c>
      <c r="CK13" s="56">
        <f t="shared" si="7"/>
        <v>5.2889613922843083E-3</v>
      </c>
      <c r="CL13" s="56">
        <f t="shared" si="8"/>
        <v>9.2626756415823047E-2</v>
      </c>
      <c r="CM13" s="56">
        <f t="shared" si="9"/>
        <v>-3.1933888375607232E-3</v>
      </c>
      <c r="CN13" s="56">
        <f t="shared" si="10"/>
        <v>5.0706282683565286E-3</v>
      </c>
      <c r="CO13" s="56">
        <f t="shared" si="11"/>
        <v>-2.5073585625328288E-3</v>
      </c>
      <c r="CP13" s="56">
        <f t="shared" si="12"/>
        <v>3.621083719447896E-3</v>
      </c>
      <c r="CQ13" s="56">
        <f t="shared" si="13"/>
        <v>-2.4757634400173344E-3</v>
      </c>
      <c r="CR13" s="56">
        <f t="shared" si="14"/>
        <v>1.6089949168413104E-3</v>
      </c>
      <c r="CS13" s="56">
        <f t="shared" si="15"/>
        <v>1.9441701917198874E-4</v>
      </c>
    </row>
    <row r="14" spans="1:97" x14ac:dyDescent="0.25">
      <c r="A14" s="29" t="s">
        <v>13</v>
      </c>
      <c r="B14" s="27">
        <v>63786.97118</v>
      </c>
      <c r="C14" s="27">
        <v>5531.3261249999996</v>
      </c>
      <c r="D14" s="27">
        <v>48551.594437</v>
      </c>
      <c r="E14" s="27">
        <v>13940.764966000001</v>
      </c>
      <c r="F14" s="27">
        <v>12358.950863</v>
      </c>
      <c r="G14" s="27">
        <v>5342.9756770000004</v>
      </c>
      <c r="H14" s="27">
        <v>134425.31836</v>
      </c>
      <c r="I14" s="27">
        <v>184.85499590000001</v>
      </c>
      <c r="J14" s="27">
        <v>484.83070113999997</v>
      </c>
      <c r="L14" s="27">
        <v>249.71284104</v>
      </c>
      <c r="M14" s="27">
        <v>214.4718532</v>
      </c>
      <c r="N14" s="27">
        <v>6118.7987059999996</v>
      </c>
      <c r="O14" s="27">
        <v>46.085517164000002</v>
      </c>
      <c r="P14" s="27">
        <v>42.285690447</v>
      </c>
      <c r="Q14" s="27">
        <v>434.57856155000002</v>
      </c>
      <c r="R14" s="27"/>
      <c r="S14" s="27" t="s">
        <v>13</v>
      </c>
      <c r="T14" s="27">
        <v>6705.1541917887198</v>
      </c>
      <c r="U14" s="27">
        <v>46.085574965694398</v>
      </c>
      <c r="V14" s="27">
        <v>185.71493391150099</v>
      </c>
      <c r="W14" s="27">
        <v>185.650799170543</v>
      </c>
      <c r="X14" s="27">
        <v>259.14126174610999</v>
      </c>
      <c r="Y14" s="27">
        <v>1045.41258541974</v>
      </c>
      <c r="Z14" s="27">
        <v>42.285643871478399</v>
      </c>
      <c r="AA14" s="27">
        <v>7753.1013044797601</v>
      </c>
      <c r="AB14" s="27">
        <v>0</v>
      </c>
      <c r="AC14" s="27">
        <v>64122.231555415899</v>
      </c>
      <c r="AD14" s="27">
        <v>820.44663129053697</v>
      </c>
      <c r="AE14" s="27">
        <v>296.89317746450001</v>
      </c>
      <c r="AF14" s="27">
        <v>53.405744256478698</v>
      </c>
      <c r="AG14" s="27">
        <v>11560.8668792357</v>
      </c>
      <c r="AH14" s="27">
        <v>250.561373891155</v>
      </c>
      <c r="AI14" s="27">
        <v>250.561373891155</v>
      </c>
      <c r="AJ14" s="27">
        <v>214.47217000567699</v>
      </c>
      <c r="AK14" s="27">
        <v>0</v>
      </c>
      <c r="AL14" s="27">
        <v>1555.24404894228</v>
      </c>
      <c r="AM14" s="27">
        <v>4.4720875435823801</v>
      </c>
      <c r="AN14" s="27">
        <v>600.38835067555101</v>
      </c>
      <c r="AO14" s="27">
        <v>6141.9038990557501</v>
      </c>
      <c r="AP14" s="27">
        <v>76.810773291738698</v>
      </c>
      <c r="AQ14" s="27">
        <v>5530.0948637413503</v>
      </c>
      <c r="AR14" s="27">
        <v>0</v>
      </c>
      <c r="AS14" s="27">
        <v>43642.706643407902</v>
      </c>
      <c r="AT14" s="27">
        <v>4849.1915640205598</v>
      </c>
      <c r="AU14" s="27">
        <v>48491.898207428399</v>
      </c>
      <c r="AV14" s="27">
        <v>899.51929174466102</v>
      </c>
      <c r="AW14" s="27">
        <v>1561.8966466453301</v>
      </c>
      <c r="AX14" s="27">
        <v>50.845488378886301</v>
      </c>
      <c r="AY14" s="27">
        <v>65429.748812252197</v>
      </c>
      <c r="AZ14" s="27">
        <v>60.277055365774302</v>
      </c>
      <c r="BA14" s="27">
        <v>771.00951029834096</v>
      </c>
      <c r="BB14" s="27">
        <v>818.98871013078895</v>
      </c>
      <c r="BC14" s="27">
        <v>69.921676695491996</v>
      </c>
      <c r="BD14" s="27">
        <v>1.11900240579374</v>
      </c>
      <c r="BE14" s="27">
        <v>398.466996147423</v>
      </c>
      <c r="BF14" s="27">
        <v>13962.7500846229</v>
      </c>
      <c r="BG14" s="27">
        <v>12375.530636990999</v>
      </c>
      <c r="BH14" s="27">
        <v>1587.2194476319501</v>
      </c>
      <c r="BI14" s="27">
        <v>7.0935417042830196</v>
      </c>
      <c r="BJ14" s="27">
        <v>1.3918035099786701</v>
      </c>
      <c r="BK14" s="27">
        <v>1122.0968849793501</v>
      </c>
      <c r="BL14" s="27">
        <v>61.482416199562302</v>
      </c>
      <c r="BM14" s="27">
        <v>2703.9692039661099</v>
      </c>
      <c r="BN14" s="27">
        <v>302.02666249993098</v>
      </c>
      <c r="BO14" s="27">
        <v>101.144971246217</v>
      </c>
      <c r="BP14" s="27">
        <v>5339.8589562217103</v>
      </c>
      <c r="BQ14" s="27">
        <v>3690.4249456529501</v>
      </c>
      <c r="BR14" s="27">
        <v>164.13423639059201</v>
      </c>
      <c r="BS14" s="27">
        <v>397.11151132348903</v>
      </c>
      <c r="BT14" s="27">
        <v>4.5920095272739303</v>
      </c>
      <c r="BU14" s="27">
        <v>5335.1341945733202</v>
      </c>
      <c r="BV14" s="27">
        <v>38899.4289803067</v>
      </c>
      <c r="BW14" s="27">
        <v>60.390549691055199</v>
      </c>
      <c r="BX14" s="27">
        <v>2302.9713336464101</v>
      </c>
      <c r="BY14" s="27">
        <v>6823.0711052339702</v>
      </c>
      <c r="BZ14" s="27">
        <v>16773.347724988798</v>
      </c>
      <c r="CA14" s="27">
        <v>134430.208954954</v>
      </c>
      <c r="CB14" s="27">
        <v>7041.8305562011001</v>
      </c>
      <c r="CC14" s="29"/>
      <c r="CD14" s="56">
        <f t="shared" si="0"/>
        <v>5.2559381518496959E-3</v>
      </c>
      <c r="CE14" s="56">
        <f t="shared" si="1"/>
        <v>-2.2259784196855385E-4</v>
      </c>
      <c r="CF14" s="56">
        <f t="shared" si="2"/>
        <v>-1.2295421038965347E-3</v>
      </c>
      <c r="CG14" s="56">
        <f t="shared" si="3"/>
        <v>1.5770381809404419E-3</v>
      </c>
      <c r="CH14" s="56">
        <f t="shared" si="4"/>
        <v>1.3415195330726396E-3</v>
      </c>
      <c r="CI14" s="56">
        <f t="shared" si="5"/>
        <v>-1.4676245786473488E-3</v>
      </c>
      <c r="CJ14" s="56">
        <f t="shared" si="6"/>
        <v>3.6381501741315571E-5</v>
      </c>
      <c r="CK14" s="56">
        <f t="shared" si="7"/>
        <v>4.3050135954858983E-3</v>
      </c>
      <c r="CL14" s="56">
        <f t="shared" si="8"/>
        <v>1.1562425460302401</v>
      </c>
      <c r="CM14" s="56" t="str">
        <f t="shared" si="9"/>
        <v/>
      </c>
      <c r="CN14" s="56">
        <f t="shared" si="10"/>
        <v>3.3980345088424108E-3</v>
      </c>
      <c r="CO14" s="56">
        <f t="shared" si="11"/>
        <v>1.4771433745787056E-6</v>
      </c>
      <c r="CP14" s="56">
        <f t="shared" si="12"/>
        <v>3.7760995525304561E-3</v>
      </c>
      <c r="CQ14" s="56">
        <f t="shared" si="13"/>
        <v>1.2542268797913767E-6</v>
      </c>
      <c r="CR14" s="56">
        <f t="shared" si="14"/>
        <v>-1.1014487669210963E-6</v>
      </c>
      <c r="CS14" s="56">
        <f t="shared" si="15"/>
        <v>-0.82325227222949116</v>
      </c>
    </row>
    <row r="15" spans="1:97" x14ac:dyDescent="0.25">
      <c r="A15" s="29" t="s">
        <v>14</v>
      </c>
      <c r="B15" s="27">
        <v>40856.701287000004</v>
      </c>
      <c r="C15" s="27">
        <v>1761.7173491999999</v>
      </c>
      <c r="D15" s="27">
        <v>12831.968554999999</v>
      </c>
      <c r="E15" s="27">
        <v>7964.7416463999998</v>
      </c>
      <c r="F15" s="27">
        <v>6936.9404376000002</v>
      </c>
      <c r="G15" s="27">
        <v>709.39345982999998</v>
      </c>
      <c r="H15" s="27">
        <v>94794.602148999998</v>
      </c>
      <c r="I15" s="27">
        <v>104.1443951</v>
      </c>
      <c r="J15" s="27">
        <v>297.04981402999999</v>
      </c>
      <c r="L15" s="27">
        <v>119.62873818</v>
      </c>
      <c r="M15" s="27">
        <v>47.029176620000001</v>
      </c>
      <c r="N15" s="27">
        <v>3996.1065057999999</v>
      </c>
      <c r="O15" s="27">
        <v>4.1402927380000003</v>
      </c>
      <c r="P15" s="27">
        <v>0.2178605482</v>
      </c>
      <c r="Q15" s="27">
        <v>63.636467054000001</v>
      </c>
      <c r="R15" s="27"/>
      <c r="S15" s="27" t="s">
        <v>14</v>
      </c>
      <c r="T15" s="27">
        <v>4581.0478577348304</v>
      </c>
      <c r="U15" s="27">
        <v>4.1399118603140099</v>
      </c>
      <c r="V15" s="27">
        <v>104.574110952198</v>
      </c>
      <c r="W15" s="27">
        <v>104.574059139035</v>
      </c>
      <c r="X15" s="27">
        <v>109.028067466476</v>
      </c>
      <c r="Y15" s="27">
        <v>334.15392500285299</v>
      </c>
      <c r="Z15" s="27">
        <v>0.217160369936026</v>
      </c>
      <c r="AA15" s="27">
        <v>739.66223399152295</v>
      </c>
      <c r="AB15" s="27">
        <v>0</v>
      </c>
      <c r="AC15" s="27">
        <v>41061.761128766397</v>
      </c>
      <c r="AD15" s="27">
        <v>377.88377676688998</v>
      </c>
      <c r="AE15" s="27">
        <v>35.520923066093602</v>
      </c>
      <c r="AF15" s="27">
        <v>43.305196632372201</v>
      </c>
      <c r="AG15" s="27">
        <v>6563.1837659901203</v>
      </c>
      <c r="AH15" s="27">
        <v>120.643526428382</v>
      </c>
      <c r="AI15" s="27">
        <v>120.643526428382</v>
      </c>
      <c r="AJ15" s="27">
        <v>47.029153497246902</v>
      </c>
      <c r="AK15" s="27">
        <v>0</v>
      </c>
      <c r="AL15" s="27">
        <v>1236.4160432118399</v>
      </c>
      <c r="AM15" s="27">
        <v>3.2425520497146598</v>
      </c>
      <c r="AN15" s="27">
        <v>434.84191647083998</v>
      </c>
      <c r="AO15" s="27">
        <v>4010.3281931568299</v>
      </c>
      <c r="AP15" s="27">
        <v>63.758483782940402</v>
      </c>
      <c r="AQ15" s="27">
        <v>1761.6351007979599</v>
      </c>
      <c r="AR15" s="27">
        <v>0</v>
      </c>
      <c r="AS15" s="27">
        <v>11543.879271129899</v>
      </c>
      <c r="AT15" s="27">
        <v>1282.65356509862</v>
      </c>
      <c r="AU15" s="27">
        <v>12826.5328362285</v>
      </c>
      <c r="AV15" s="27">
        <v>2238.0217659315399</v>
      </c>
      <c r="AW15" s="27">
        <v>745.30432373992096</v>
      </c>
      <c r="AX15" s="27">
        <v>2.34114147070333</v>
      </c>
      <c r="AY15" s="27">
        <v>49075.489942806598</v>
      </c>
      <c r="AZ15" s="27">
        <v>7.1087149115119797</v>
      </c>
      <c r="BA15" s="27">
        <v>397.728390019676</v>
      </c>
      <c r="BB15" s="27">
        <v>555.709974591731</v>
      </c>
      <c r="BC15" s="27">
        <v>2.1260022988695702</v>
      </c>
      <c r="BD15" s="27">
        <v>2.4951316875830101E-2</v>
      </c>
      <c r="BE15" s="27">
        <v>356.71862486703401</v>
      </c>
      <c r="BF15" s="27">
        <v>7977.1241649886197</v>
      </c>
      <c r="BG15" s="27">
        <v>6946.66387684453</v>
      </c>
      <c r="BH15" s="27">
        <v>1030.4602881440901</v>
      </c>
      <c r="BI15" s="27">
        <v>5.9943987466723998</v>
      </c>
      <c r="BJ15" s="27">
        <v>0.12431171558943301</v>
      </c>
      <c r="BK15" s="27">
        <v>260.970499060279</v>
      </c>
      <c r="BL15" s="27">
        <v>35.6089113025457</v>
      </c>
      <c r="BM15" s="27">
        <v>1775.2389083814201</v>
      </c>
      <c r="BN15" s="27">
        <v>75.415114921432803</v>
      </c>
      <c r="BO15" s="27">
        <v>24.523714380198001</v>
      </c>
      <c r="BP15" s="27">
        <v>3229.34020403776</v>
      </c>
      <c r="BQ15" s="27">
        <v>2690.2937314894698</v>
      </c>
      <c r="BR15" s="27">
        <v>92.613089466867194</v>
      </c>
      <c r="BS15" s="27">
        <v>124.938956739804</v>
      </c>
      <c r="BT15" s="27">
        <v>0.137968615552505</v>
      </c>
      <c r="BU15" s="27">
        <v>708.94034270848795</v>
      </c>
      <c r="BV15" s="27">
        <v>26758.342048229701</v>
      </c>
      <c r="BW15" s="27">
        <v>2.8703166925511301</v>
      </c>
      <c r="BX15" s="27">
        <v>1541.21206735892</v>
      </c>
      <c r="BY15" s="27">
        <v>4731.66133579082</v>
      </c>
      <c r="BZ15" s="27">
        <v>12069.0771952836</v>
      </c>
      <c r="CA15" s="27">
        <v>94798.328439072502</v>
      </c>
      <c r="CB15" s="27">
        <v>4924.6583294105003</v>
      </c>
      <c r="CC15" s="29"/>
      <c r="CD15" s="56">
        <f t="shared" si="0"/>
        <v>5.0190014197656289E-3</v>
      </c>
      <c r="CE15" s="56">
        <f t="shared" si="1"/>
        <v>-4.6686491495001558E-5</v>
      </c>
      <c r="CF15" s="56">
        <f t="shared" si="2"/>
        <v>-4.2360755079792382E-4</v>
      </c>
      <c r="CG15" s="56">
        <f t="shared" si="3"/>
        <v>1.5546666970945202E-3</v>
      </c>
      <c r="CH15" s="56">
        <f t="shared" si="4"/>
        <v>1.401689885043017E-3</v>
      </c>
      <c r="CI15" s="56">
        <f t="shared" si="5"/>
        <v>-6.3873879189783097E-4</v>
      </c>
      <c r="CJ15" s="56">
        <f t="shared" si="6"/>
        <v>3.9309095539496656E-5</v>
      </c>
      <c r="CK15" s="56">
        <f t="shared" si="7"/>
        <v>4.1256568692192973E-3</v>
      </c>
      <c r="CL15" s="56">
        <f t="shared" si="8"/>
        <v>0.12490871638487454</v>
      </c>
      <c r="CM15" s="56" t="str">
        <f t="shared" si="9"/>
        <v/>
      </c>
      <c r="CN15" s="56">
        <f t="shared" si="10"/>
        <v>8.4828132756453369E-3</v>
      </c>
      <c r="CO15" s="56">
        <f t="shared" si="11"/>
        <v>-4.9166825278990187E-7</v>
      </c>
      <c r="CP15" s="56">
        <f t="shared" si="12"/>
        <v>3.5588859646729764E-3</v>
      </c>
      <c r="CQ15" s="56">
        <f t="shared" si="13"/>
        <v>-9.1992936271062601E-5</v>
      </c>
      <c r="CR15" s="56">
        <f t="shared" si="14"/>
        <v>-3.2138827784975025E-3</v>
      </c>
      <c r="CS15" s="56">
        <f t="shared" si="15"/>
        <v>1.9174026244552825E-3</v>
      </c>
    </row>
    <row r="16" spans="1:97" x14ac:dyDescent="0.25">
      <c r="A16" s="29" t="s">
        <v>15</v>
      </c>
      <c r="B16" s="27">
        <v>27303.664260000001</v>
      </c>
      <c r="C16" s="27">
        <v>1058.1064902999999</v>
      </c>
      <c r="D16" s="27">
        <v>9481.1176097999996</v>
      </c>
      <c r="E16" s="27">
        <v>4249.5271264000003</v>
      </c>
      <c r="F16" s="27">
        <v>3714.1474625999999</v>
      </c>
      <c r="G16" s="27">
        <v>428.17870104999997</v>
      </c>
      <c r="H16" s="27">
        <v>48852.717466000002</v>
      </c>
      <c r="I16" s="27">
        <v>57.900320497999999</v>
      </c>
      <c r="J16" s="27">
        <v>152.12645345000001</v>
      </c>
      <c r="L16" s="27">
        <v>68.104333922999999</v>
      </c>
      <c r="M16" s="27">
        <v>28.177046619999999</v>
      </c>
      <c r="N16" s="27">
        <v>1561.3090486999999</v>
      </c>
      <c r="O16" s="27">
        <v>2.4988229478999999</v>
      </c>
      <c r="P16" s="27">
        <v>7.4342657500000006E-2</v>
      </c>
      <c r="Q16" s="27">
        <v>70.230831629999997</v>
      </c>
      <c r="R16" s="27"/>
      <c r="S16" s="27" t="s">
        <v>15</v>
      </c>
      <c r="T16" s="27">
        <v>1817.33197204828</v>
      </c>
      <c r="U16" s="27">
        <v>2.4986757027873998</v>
      </c>
      <c r="V16" s="27">
        <v>58.416104001464198</v>
      </c>
      <c r="W16" s="27">
        <v>58.4160608901933</v>
      </c>
      <c r="X16" s="27">
        <v>79.438172967310905</v>
      </c>
      <c r="Y16" s="27">
        <v>173.003549176505</v>
      </c>
      <c r="Z16" s="27">
        <v>7.4103286099252499E-2</v>
      </c>
      <c r="AA16" s="27">
        <v>517.34546202612898</v>
      </c>
      <c r="AB16" s="27">
        <v>0</v>
      </c>
      <c r="AC16" s="27">
        <v>27391.047814062102</v>
      </c>
      <c r="AD16" s="27">
        <v>200.99817398128599</v>
      </c>
      <c r="AE16" s="27">
        <v>18.9322281777443</v>
      </c>
      <c r="AF16" s="27">
        <v>22.604882247516301</v>
      </c>
      <c r="AG16" s="27">
        <v>2927.4183378798998</v>
      </c>
      <c r="AH16" s="27">
        <v>70.902783822402199</v>
      </c>
      <c r="AI16" s="27">
        <v>70.902783822402199</v>
      </c>
      <c r="AJ16" s="27">
        <v>28.177140857388402</v>
      </c>
      <c r="AK16" s="27">
        <v>0</v>
      </c>
      <c r="AL16" s="27">
        <v>801.78168421592</v>
      </c>
      <c r="AM16" s="27">
        <v>2.1973390959821502</v>
      </c>
      <c r="AN16" s="27">
        <v>219.391492175862</v>
      </c>
      <c r="AO16" s="27">
        <v>1596.4276358412401</v>
      </c>
      <c r="AP16" s="27">
        <v>71.303890350833399</v>
      </c>
      <c r="AQ16" s="27">
        <v>1057.5192653108199</v>
      </c>
      <c r="AR16" s="27">
        <v>0</v>
      </c>
      <c r="AS16" s="27">
        <v>8523.7458720327104</v>
      </c>
      <c r="AT16" s="27">
        <v>947.08278812590595</v>
      </c>
      <c r="AU16" s="27">
        <v>9470.8286601586206</v>
      </c>
      <c r="AV16" s="27">
        <v>659.65459855708605</v>
      </c>
      <c r="AW16" s="27">
        <v>632.51440570225395</v>
      </c>
      <c r="AX16" s="27">
        <v>1.23432347514564</v>
      </c>
      <c r="AY16" s="27">
        <v>25193.396529506099</v>
      </c>
      <c r="AZ16" s="27">
        <v>2.9455264805965702</v>
      </c>
      <c r="BA16" s="27">
        <v>227.88396688657701</v>
      </c>
      <c r="BB16" s="27">
        <v>312.795473800823</v>
      </c>
      <c r="BC16" s="27">
        <v>1.06387282130987</v>
      </c>
      <c r="BD16" s="27">
        <v>1.19515537073474E-2</v>
      </c>
      <c r="BE16" s="27">
        <v>191.75948951977799</v>
      </c>
      <c r="BF16" s="27">
        <v>4256.0981758105199</v>
      </c>
      <c r="BG16" s="27">
        <v>3719.31301302674</v>
      </c>
      <c r="BH16" s="27">
        <v>536.78516278377595</v>
      </c>
      <c r="BI16" s="27">
        <v>3.0938416938110702</v>
      </c>
      <c r="BJ16" s="27">
        <v>6.2010149770994803E-2</v>
      </c>
      <c r="BK16" s="27">
        <v>135.105721126341</v>
      </c>
      <c r="BL16" s="27">
        <v>19.786590144237401</v>
      </c>
      <c r="BM16" s="27">
        <v>961.71321031542595</v>
      </c>
      <c r="BN16" s="27">
        <v>43.447795532333402</v>
      </c>
      <c r="BO16" s="27">
        <v>13.3313593555889</v>
      </c>
      <c r="BP16" s="27">
        <v>1704.2078054641499</v>
      </c>
      <c r="BQ16" s="27">
        <v>1533.10609153101</v>
      </c>
      <c r="BR16" s="27">
        <v>31.779969104427401</v>
      </c>
      <c r="BS16" s="27">
        <v>69.016293214724598</v>
      </c>
      <c r="BT16" s="27">
        <v>7.3812387991423895E-2</v>
      </c>
      <c r="BU16" s="27">
        <v>427.823213831798</v>
      </c>
      <c r="BV16" s="27">
        <v>14286.920826080701</v>
      </c>
      <c r="BW16" s="27">
        <v>1.91417364117793</v>
      </c>
      <c r="BX16" s="27">
        <v>427.60301080678403</v>
      </c>
      <c r="BY16" s="27">
        <v>2466.4551877947501</v>
      </c>
      <c r="BZ16" s="27">
        <v>6105.0040137832902</v>
      </c>
      <c r="CA16" s="27">
        <v>48854.093606485898</v>
      </c>
      <c r="CB16" s="27">
        <v>3258.9248594246401</v>
      </c>
      <c r="CC16" s="29"/>
      <c r="CD16" s="56">
        <f t="shared" si="0"/>
        <v>3.2004332176805159E-3</v>
      </c>
      <c r="CE16" s="56">
        <f t="shared" si="1"/>
        <v>-5.5497721123841251E-4</v>
      </c>
      <c r="CF16" s="56">
        <f t="shared" si="2"/>
        <v>-1.0852043044739868E-3</v>
      </c>
      <c r="CG16" s="56">
        <f t="shared" si="3"/>
        <v>1.5463013213158018E-3</v>
      </c>
      <c r="CH16" s="56">
        <f t="shared" si="4"/>
        <v>1.3907768818430444E-3</v>
      </c>
      <c r="CI16" s="56">
        <f t="shared" si="5"/>
        <v>-8.3023096975685538E-4</v>
      </c>
      <c r="CJ16" s="56">
        <f t="shared" si="6"/>
        <v>2.8169169644529646E-5</v>
      </c>
      <c r="CK16" s="56">
        <f t="shared" si="7"/>
        <v>8.9073840655357998E-3</v>
      </c>
      <c r="CL16" s="56">
        <f t="shared" si="8"/>
        <v>0.13723514387566227</v>
      </c>
      <c r="CM16" s="56" t="str">
        <f t="shared" si="9"/>
        <v/>
      </c>
      <c r="CN16" s="56">
        <f t="shared" si="10"/>
        <v>4.1090628719255645E-2</v>
      </c>
      <c r="CO16" s="56">
        <f t="shared" si="11"/>
        <v>3.3444735949041586E-6</v>
      </c>
      <c r="CP16" s="56">
        <f t="shared" si="12"/>
        <v>2.2493040164265427E-2</v>
      </c>
      <c r="CQ16" s="56">
        <f t="shared" si="13"/>
        <v>-5.8925788529298615E-5</v>
      </c>
      <c r="CR16" s="56">
        <f t="shared" si="14"/>
        <v>-3.2198391717098182E-3</v>
      </c>
      <c r="CS16" s="56">
        <f t="shared" si="15"/>
        <v>1.5279026261381059E-2</v>
      </c>
    </row>
    <row r="17" spans="1:97" x14ac:dyDescent="0.25">
      <c r="A17" s="29" t="s">
        <v>16</v>
      </c>
      <c r="B17" s="27">
        <v>17507.874538</v>
      </c>
      <c r="C17" s="27">
        <v>982.81948632000001</v>
      </c>
      <c r="D17" s="27">
        <v>7231.8820747</v>
      </c>
      <c r="E17" s="27">
        <v>3619.4163417999998</v>
      </c>
      <c r="F17" s="27">
        <v>2915.0048851000001</v>
      </c>
      <c r="G17" s="27">
        <v>2551.4750872999998</v>
      </c>
      <c r="H17" s="27">
        <v>48078.374768000001</v>
      </c>
      <c r="I17" s="27">
        <v>44.306220832000001</v>
      </c>
      <c r="J17" s="27">
        <v>153.66867232000001</v>
      </c>
      <c r="L17" s="27">
        <v>51.891988777999998</v>
      </c>
      <c r="M17" s="27">
        <v>19.267276055</v>
      </c>
      <c r="N17" s="27">
        <v>1644.7695391</v>
      </c>
      <c r="O17" s="27">
        <v>1.6733955552999999</v>
      </c>
      <c r="P17" s="27">
        <v>4.6360078200000002E-2</v>
      </c>
      <c r="Q17" s="27">
        <v>26.39393664</v>
      </c>
      <c r="R17" s="27"/>
      <c r="S17" s="27" t="s">
        <v>16</v>
      </c>
      <c r="T17" s="27">
        <v>2077.5058226434799</v>
      </c>
      <c r="U17" s="27">
        <v>1.6732965524727501</v>
      </c>
      <c r="V17" s="27">
        <v>44.505202468275797</v>
      </c>
      <c r="W17" s="27">
        <v>44.505167728691198</v>
      </c>
      <c r="X17" s="27">
        <v>70.338445431124796</v>
      </c>
      <c r="Y17" s="27">
        <v>173.096362743757</v>
      </c>
      <c r="Z17" s="27">
        <v>4.6211160350950603E-2</v>
      </c>
      <c r="AA17" s="27">
        <v>391.28906034074299</v>
      </c>
      <c r="AB17" s="27">
        <v>0</v>
      </c>
      <c r="AC17" s="27">
        <v>17600.063653256999</v>
      </c>
      <c r="AD17" s="27">
        <v>148.663646448702</v>
      </c>
      <c r="AE17" s="27">
        <v>18.422456882999999</v>
      </c>
      <c r="AF17" s="27">
        <v>17.511907171400299</v>
      </c>
      <c r="AG17" s="27">
        <v>2889.0384788315801</v>
      </c>
      <c r="AH17" s="27">
        <v>55.9306185667796</v>
      </c>
      <c r="AI17" s="27">
        <v>55.9306185667796</v>
      </c>
      <c r="AJ17" s="27">
        <v>19.267250336436302</v>
      </c>
      <c r="AK17" s="27">
        <v>0</v>
      </c>
      <c r="AL17" s="27">
        <v>756.47071364710496</v>
      </c>
      <c r="AM17" s="27">
        <v>2.1249973485192601</v>
      </c>
      <c r="AN17" s="27">
        <v>238.561225420856</v>
      </c>
      <c r="AO17" s="27">
        <v>1653.0300318090499</v>
      </c>
      <c r="AP17" s="27">
        <v>26.4973265973703</v>
      </c>
      <c r="AQ17" s="27">
        <v>982.17868291076104</v>
      </c>
      <c r="AR17" s="27">
        <v>0</v>
      </c>
      <c r="AS17" s="27">
        <v>6502.5536197269503</v>
      </c>
      <c r="AT17" s="27">
        <v>722.50594350347399</v>
      </c>
      <c r="AU17" s="27">
        <v>7225.0595632304203</v>
      </c>
      <c r="AV17" s="27">
        <v>878.34750046603494</v>
      </c>
      <c r="AW17" s="27">
        <v>529.32388704029495</v>
      </c>
      <c r="AX17" s="27">
        <v>4.8015846798613202</v>
      </c>
      <c r="AY17" s="27">
        <v>24604.1455751186</v>
      </c>
      <c r="AZ17" s="27">
        <v>4.3214099105474597</v>
      </c>
      <c r="BA17" s="27">
        <v>160.17270752933501</v>
      </c>
      <c r="BB17" s="27">
        <v>226.81745574496901</v>
      </c>
      <c r="BC17" s="27">
        <v>2.8072128905349998</v>
      </c>
      <c r="BD17" s="27">
        <v>1.05606964400866E-2</v>
      </c>
      <c r="BE17" s="27">
        <v>132.296329436664</v>
      </c>
      <c r="BF17" s="27">
        <v>3624.4941246499802</v>
      </c>
      <c r="BG17" s="27">
        <v>2919.7418950496199</v>
      </c>
      <c r="BH17" s="27">
        <v>704.75222960035705</v>
      </c>
      <c r="BI17" s="27">
        <v>2.3685929349581301</v>
      </c>
      <c r="BJ17" s="27">
        <v>7.8997739100955103E-2</v>
      </c>
      <c r="BK17" s="27">
        <v>135.13442948240899</v>
      </c>
      <c r="BL17" s="27">
        <v>14.699899475851099</v>
      </c>
      <c r="BM17" s="27">
        <v>741.69374361348503</v>
      </c>
      <c r="BN17" s="27">
        <v>30.3218442026708</v>
      </c>
      <c r="BO17" s="27">
        <v>10.606364400866401</v>
      </c>
      <c r="BP17" s="27">
        <v>1370.00401031763</v>
      </c>
      <c r="BQ17" s="27">
        <v>1572.36838214917</v>
      </c>
      <c r="BR17" s="27">
        <v>25.603084309043901</v>
      </c>
      <c r="BS17" s="27">
        <v>57.653765914339303</v>
      </c>
      <c r="BT17" s="27">
        <v>0.349901770917729</v>
      </c>
      <c r="BU17" s="27">
        <v>2543.7962814358698</v>
      </c>
      <c r="BV17" s="27">
        <v>13805.142889513099</v>
      </c>
      <c r="BW17" s="27">
        <v>50.982289314415198</v>
      </c>
      <c r="BX17" s="27">
        <v>577.81707630989195</v>
      </c>
      <c r="BY17" s="27">
        <v>2690.1926128189698</v>
      </c>
      <c r="BZ17" s="27">
        <v>6169.8019255622603</v>
      </c>
      <c r="CA17" s="27">
        <v>48079.855351885199</v>
      </c>
      <c r="CB17" s="27">
        <v>2850.6460863326702</v>
      </c>
      <c r="CC17" s="29"/>
      <c r="CD17" s="56">
        <f t="shared" si="0"/>
        <v>5.2655800712363308E-3</v>
      </c>
      <c r="CE17" s="56">
        <f t="shared" si="1"/>
        <v>-6.5200519338332302E-4</v>
      </c>
      <c r="CF17" s="56">
        <f t="shared" si="2"/>
        <v>-9.4339362825723524E-4</v>
      </c>
      <c r="CG17" s="56">
        <f t="shared" si="3"/>
        <v>1.4029286411010465E-3</v>
      </c>
      <c r="CH17" s="56">
        <f t="shared" si="4"/>
        <v>1.6250435715675405E-3</v>
      </c>
      <c r="CI17" s="56">
        <f t="shared" si="5"/>
        <v>-3.0095554929583214E-3</v>
      </c>
      <c r="CJ17" s="56">
        <f t="shared" si="6"/>
        <v>3.0795214945214147E-5</v>
      </c>
      <c r="CK17" s="56">
        <f t="shared" si="7"/>
        <v>4.4902700558813744E-3</v>
      </c>
      <c r="CL17" s="56">
        <f t="shared" si="8"/>
        <v>0.12642583638193161</v>
      </c>
      <c r="CM17" s="56" t="str">
        <f t="shared" si="9"/>
        <v/>
      </c>
      <c r="CN17" s="56">
        <f t="shared" si="10"/>
        <v>7.7827616244529246E-2</v>
      </c>
      <c r="CO17" s="56">
        <f t="shared" si="11"/>
        <v>-1.3348313287694077E-6</v>
      </c>
      <c r="CP17" s="56">
        <f t="shared" si="12"/>
        <v>5.0222797253224698E-3</v>
      </c>
      <c r="CQ17" s="56">
        <f t="shared" si="13"/>
        <v>-5.916283626801557E-5</v>
      </c>
      <c r="CR17" s="56">
        <f t="shared" si="14"/>
        <v>-3.2122001263017422E-3</v>
      </c>
      <c r="CS17" s="56">
        <f t="shared" si="15"/>
        <v>3.9171859348034084E-3</v>
      </c>
    </row>
    <row r="18" spans="1:97" x14ac:dyDescent="0.25">
      <c r="A18" s="29" t="s">
        <v>17</v>
      </c>
      <c r="B18" s="27">
        <v>40190.615703000003</v>
      </c>
      <c r="C18" s="27">
        <v>700.75977654999997</v>
      </c>
      <c r="D18" s="27">
        <v>6211.5589729000003</v>
      </c>
      <c r="E18" s="27">
        <v>7810.4518993000002</v>
      </c>
      <c r="F18" s="27">
        <v>6729.6924799999997</v>
      </c>
      <c r="G18" s="27">
        <v>566.42554828000004</v>
      </c>
      <c r="H18" s="27">
        <v>59745.828570999998</v>
      </c>
      <c r="I18" s="27">
        <v>92.503025480999995</v>
      </c>
      <c r="J18" s="27">
        <v>247.4817697</v>
      </c>
      <c r="L18" s="27">
        <v>100.35605808</v>
      </c>
      <c r="M18" s="27">
        <v>46.246568549999999</v>
      </c>
      <c r="N18" s="27">
        <v>2427.4773140000002</v>
      </c>
      <c r="O18" s="27">
        <v>4.1741742727000002</v>
      </c>
      <c r="P18" s="27">
        <v>0.2247035289</v>
      </c>
      <c r="Q18" s="27">
        <v>56.810012239999999</v>
      </c>
      <c r="R18" s="27"/>
      <c r="S18" s="27" t="s">
        <v>17</v>
      </c>
      <c r="T18" s="27">
        <v>1686.9291877662299</v>
      </c>
      <c r="U18" s="27">
        <v>4.1737474803099603</v>
      </c>
      <c r="V18" s="27">
        <v>92.772158379717297</v>
      </c>
      <c r="W18" s="27">
        <v>92.772102487542398</v>
      </c>
      <c r="X18" s="27">
        <v>61.918898130838699</v>
      </c>
      <c r="Y18" s="27">
        <v>265.227945817962</v>
      </c>
      <c r="Z18" s="27">
        <v>0.22398821788249501</v>
      </c>
      <c r="AA18" s="27">
        <v>378.40083091038798</v>
      </c>
      <c r="AB18" s="27">
        <v>0</v>
      </c>
      <c r="AC18" s="27">
        <v>40313.9970056823</v>
      </c>
      <c r="AD18" s="27">
        <v>441.25546858255302</v>
      </c>
      <c r="AE18" s="27">
        <v>23.464913910955801</v>
      </c>
      <c r="AF18" s="27">
        <v>47.805749629054397</v>
      </c>
      <c r="AG18" s="27">
        <v>4025.4267346649599</v>
      </c>
      <c r="AH18" s="27">
        <v>100.776400372235</v>
      </c>
      <c r="AI18" s="27">
        <v>100.776400372235</v>
      </c>
      <c r="AJ18" s="27">
        <v>46.246584108963397</v>
      </c>
      <c r="AK18" s="27">
        <v>0</v>
      </c>
      <c r="AL18" s="27">
        <v>892.09021669034405</v>
      </c>
      <c r="AM18" s="27">
        <v>2.27704727292741</v>
      </c>
      <c r="AN18" s="27">
        <v>267.960191478924</v>
      </c>
      <c r="AO18" s="27">
        <v>2435.30344545156</v>
      </c>
      <c r="AP18" s="27">
        <v>56.850916584738101</v>
      </c>
      <c r="AQ18" s="27">
        <v>700.71244037809095</v>
      </c>
      <c r="AR18" s="27">
        <v>0</v>
      </c>
      <c r="AS18" s="27">
        <v>5588.7050061784503</v>
      </c>
      <c r="AT18" s="27">
        <v>620.96742078274997</v>
      </c>
      <c r="AU18" s="27">
        <v>6209.6724269611996</v>
      </c>
      <c r="AV18" s="27">
        <v>1649.5739863506201</v>
      </c>
      <c r="AW18" s="27">
        <v>516.66793285625295</v>
      </c>
      <c r="AX18" s="27">
        <v>2.0677438325148598</v>
      </c>
      <c r="AY18" s="27">
        <v>32069.824148785501</v>
      </c>
      <c r="AZ18" s="27">
        <v>6.6601953672073497</v>
      </c>
      <c r="BA18" s="27">
        <v>431.36172175465799</v>
      </c>
      <c r="BB18" s="27">
        <v>582.26664107100498</v>
      </c>
      <c r="BC18" s="27">
        <v>1.56027466779102</v>
      </c>
      <c r="BD18" s="27">
        <v>1.8358246498784699E-2</v>
      </c>
      <c r="BE18" s="27">
        <v>386.83705929882001</v>
      </c>
      <c r="BF18" s="27">
        <v>7816.2780016105098</v>
      </c>
      <c r="BG18" s="27">
        <v>6734.1672364743999</v>
      </c>
      <c r="BH18" s="27">
        <v>1082.1107651361001</v>
      </c>
      <c r="BI18" s="27">
        <v>5.8161651020464404</v>
      </c>
      <c r="BJ18" s="27">
        <v>8.1589251777531693E-2</v>
      </c>
      <c r="BK18" s="27">
        <v>269.43209160204299</v>
      </c>
      <c r="BL18" s="27">
        <v>35.908362168686601</v>
      </c>
      <c r="BM18" s="27">
        <v>1719.2389552296299</v>
      </c>
      <c r="BN18" s="27">
        <v>82.886594255857304</v>
      </c>
      <c r="BO18" s="27">
        <v>22.332916778826799</v>
      </c>
      <c r="BP18" s="27">
        <v>2960.4320202604699</v>
      </c>
      <c r="BQ18" s="27">
        <v>1538.21092619095</v>
      </c>
      <c r="BR18" s="27">
        <v>93.248936202869402</v>
      </c>
      <c r="BS18" s="27">
        <v>133.91579831015699</v>
      </c>
      <c r="BT18" s="27">
        <v>0.101813073529655</v>
      </c>
      <c r="BU18" s="27">
        <v>566.11708347734998</v>
      </c>
      <c r="BV18" s="27">
        <v>16880.5911705615</v>
      </c>
      <c r="BW18" s="27">
        <v>1.58507582100497</v>
      </c>
      <c r="BX18" s="27">
        <v>469.58592517523698</v>
      </c>
      <c r="BY18" s="27">
        <v>2602.0464345769001</v>
      </c>
      <c r="BZ18" s="27">
        <v>7527.3564063612102</v>
      </c>
      <c r="CA18" s="27">
        <v>59747.754535954598</v>
      </c>
      <c r="CB18" s="27">
        <v>2802.1633169493198</v>
      </c>
      <c r="CC18" s="29"/>
      <c r="CD18" s="56">
        <f t="shared" si="0"/>
        <v>3.0699032727952839E-3</v>
      </c>
      <c r="CE18" s="56">
        <f t="shared" si="1"/>
        <v>-6.7549784523978048E-5</v>
      </c>
      <c r="CF18" s="56">
        <f t="shared" si="2"/>
        <v>-3.0371537113813506E-4</v>
      </c>
      <c r="CG18" s="56">
        <f t="shared" si="3"/>
        <v>7.4593664817676215E-4</v>
      </c>
      <c r="CH18" s="56">
        <f t="shared" si="4"/>
        <v>6.6492733326207467E-4</v>
      </c>
      <c r="CI18" s="56">
        <f t="shared" si="5"/>
        <v>-5.4458137276248292E-4</v>
      </c>
      <c r="CJ18" s="56">
        <f t="shared" si="6"/>
        <v>3.2235973634735849E-5</v>
      </c>
      <c r="CK18" s="56">
        <f t="shared" si="7"/>
        <v>2.9088454690346468E-3</v>
      </c>
      <c r="CL18" s="56">
        <f t="shared" si="8"/>
        <v>7.1707003467261832E-2</v>
      </c>
      <c r="CM18" s="56" t="str">
        <f t="shared" si="9"/>
        <v/>
      </c>
      <c r="CN18" s="56">
        <f t="shared" si="10"/>
        <v>4.1885093962132809E-3</v>
      </c>
      <c r="CO18" s="56">
        <f t="shared" si="11"/>
        <v>3.3643498070228281E-7</v>
      </c>
      <c r="CP18" s="56">
        <f t="shared" si="12"/>
        <v>3.2239771743382112E-3</v>
      </c>
      <c r="CQ18" s="56">
        <f t="shared" si="13"/>
        <v>-1.0224594426523041E-4</v>
      </c>
      <c r="CR18" s="56">
        <f t="shared" si="14"/>
        <v>-3.1833546228965952E-3</v>
      </c>
      <c r="CS18" s="56">
        <f t="shared" si="15"/>
        <v>7.200199951603168E-4</v>
      </c>
    </row>
    <row r="19" spans="1:97" x14ac:dyDescent="0.25">
      <c r="A19" s="29" t="s">
        <v>18</v>
      </c>
      <c r="B19" s="27">
        <v>63915.308673</v>
      </c>
      <c r="C19" s="27">
        <v>638.60052893</v>
      </c>
      <c r="D19" s="27">
        <v>7324.6085384999997</v>
      </c>
      <c r="E19" s="27">
        <v>15000.484306</v>
      </c>
      <c r="F19" s="27">
        <v>12244.987378</v>
      </c>
      <c r="G19" s="27">
        <v>3132.7284420000001</v>
      </c>
      <c r="H19" s="27">
        <v>73941.350338000004</v>
      </c>
      <c r="I19" s="27">
        <v>96.407921822999995</v>
      </c>
      <c r="J19" s="27">
        <v>268.85170751999999</v>
      </c>
      <c r="L19" s="27">
        <v>95.933180000999997</v>
      </c>
      <c r="M19" s="27">
        <v>32.503605569999998</v>
      </c>
      <c r="N19" s="27">
        <v>2280.2417678000002</v>
      </c>
      <c r="O19" s="27">
        <v>3.6581056874</v>
      </c>
      <c r="P19" s="27">
        <v>1.6505517567000001</v>
      </c>
      <c r="Q19" s="27">
        <v>31.423584621</v>
      </c>
      <c r="R19" s="27"/>
      <c r="S19" s="27" t="s">
        <v>18</v>
      </c>
      <c r="T19" s="27">
        <v>2200.0752075544301</v>
      </c>
      <c r="U19" s="27">
        <v>3.6552749953020198</v>
      </c>
      <c r="V19" s="27">
        <v>96.615928432371803</v>
      </c>
      <c r="W19" s="27">
        <v>96.615874773941599</v>
      </c>
      <c r="X19" s="27">
        <v>101.699858223052</v>
      </c>
      <c r="Y19" s="27">
        <v>287.233526360106</v>
      </c>
      <c r="Z19" s="27">
        <v>1.6452988869004499</v>
      </c>
      <c r="AA19" s="27">
        <v>439.62558988231501</v>
      </c>
      <c r="AB19" s="27">
        <v>0</v>
      </c>
      <c r="AC19" s="27">
        <v>64031.482956177599</v>
      </c>
      <c r="AD19" s="27">
        <v>710.43783533795499</v>
      </c>
      <c r="AE19" s="27">
        <v>30.534281070624498</v>
      </c>
      <c r="AF19" s="27">
        <v>82.432460256721797</v>
      </c>
      <c r="AG19" s="27">
        <v>4334.3834568595203</v>
      </c>
      <c r="AH19" s="27">
        <v>96.5728765792785</v>
      </c>
      <c r="AI19" s="27">
        <v>96.5728765792785</v>
      </c>
      <c r="AJ19" s="27">
        <v>32.503462228156302</v>
      </c>
      <c r="AK19" s="27">
        <v>0</v>
      </c>
      <c r="AL19" s="27">
        <v>2613.2488870632401</v>
      </c>
      <c r="AM19" s="27">
        <v>8.3821350416299794</v>
      </c>
      <c r="AN19" s="27">
        <v>311.73415210105901</v>
      </c>
      <c r="AO19" s="27">
        <v>2290.0220507272502</v>
      </c>
      <c r="AP19" s="27">
        <v>31.435769835149699</v>
      </c>
      <c r="AQ19" s="27">
        <v>638.33568475514903</v>
      </c>
      <c r="AR19" s="27">
        <v>0</v>
      </c>
      <c r="AS19" s="27">
        <v>6585.6119525344902</v>
      </c>
      <c r="AT19" s="27">
        <v>731.73427949536199</v>
      </c>
      <c r="AU19" s="27">
        <v>7317.3462320298504</v>
      </c>
      <c r="AV19" s="27">
        <v>471.32048086302302</v>
      </c>
      <c r="AW19" s="27">
        <v>1015.07598974409</v>
      </c>
      <c r="AX19" s="27">
        <v>10.1856973601856</v>
      </c>
      <c r="AY19" s="27">
        <v>44813.881399841201</v>
      </c>
      <c r="AZ19" s="27">
        <v>39.488763799004602</v>
      </c>
      <c r="BA19" s="27">
        <v>526.93279649685405</v>
      </c>
      <c r="BB19" s="27">
        <v>838.59026901899801</v>
      </c>
      <c r="BC19" s="27">
        <v>5.5508346152107801</v>
      </c>
      <c r="BD19" s="27">
        <v>1.7961720872809801E-2</v>
      </c>
      <c r="BE19" s="27">
        <v>833.55925186152695</v>
      </c>
      <c r="BF19" s="27">
        <v>14988.687791255799</v>
      </c>
      <c r="BG19" s="27">
        <v>12235.6145455562</v>
      </c>
      <c r="BH19" s="27">
        <v>2753.0732456996002</v>
      </c>
      <c r="BI19" s="27">
        <v>12.910423029481301</v>
      </c>
      <c r="BJ19" s="27">
        <v>0.13052727065593001</v>
      </c>
      <c r="BK19" s="27">
        <v>1089.7038212272</v>
      </c>
      <c r="BL19" s="27">
        <v>48.309703015371603</v>
      </c>
      <c r="BM19" s="27">
        <v>2608.22826788361</v>
      </c>
      <c r="BN19" s="27">
        <v>97.217963866245597</v>
      </c>
      <c r="BO19" s="27">
        <v>25.886374353632299</v>
      </c>
      <c r="BP19" s="27">
        <v>4957.3511326796597</v>
      </c>
      <c r="BQ19" s="27">
        <v>1547.7962564533</v>
      </c>
      <c r="BR19" s="27">
        <v>702.03329259742998</v>
      </c>
      <c r="BS19" s="27">
        <v>438.84165182404899</v>
      </c>
      <c r="BT19" s="27">
        <v>0.67581293628091199</v>
      </c>
      <c r="BU19" s="27">
        <v>3124.4567735136702</v>
      </c>
      <c r="BV19" s="27">
        <v>32306.964074556701</v>
      </c>
      <c r="BW19" s="27">
        <v>51.597717656619103</v>
      </c>
      <c r="BX19" s="27">
        <v>595.59867176270495</v>
      </c>
      <c r="BY19" s="27">
        <v>4379.8518652928997</v>
      </c>
      <c r="BZ19" s="27">
        <v>5491.6775287534401</v>
      </c>
      <c r="CA19" s="27">
        <v>73943.2494395299</v>
      </c>
      <c r="CB19" s="27">
        <v>3511.8497803659102</v>
      </c>
      <c r="CC19" s="29"/>
      <c r="CD19" s="56">
        <f t="shared" si="0"/>
        <v>1.8176284459794074E-3</v>
      </c>
      <c r="CE19" s="56">
        <f t="shared" si="1"/>
        <v>-4.1472589334481247E-4</v>
      </c>
      <c r="CF19" s="56">
        <f t="shared" si="2"/>
        <v>-9.9149414360873286E-4</v>
      </c>
      <c r="CG19" s="56">
        <f t="shared" si="3"/>
        <v>-7.8640892544266201E-4</v>
      </c>
      <c r="CH19" s="56">
        <f t="shared" si="4"/>
        <v>-7.6544239323917253E-4</v>
      </c>
      <c r="CI19" s="56">
        <f t="shared" si="5"/>
        <v>-2.6404039288668965E-3</v>
      </c>
      <c r="CJ19" s="56">
        <f t="shared" si="6"/>
        <v>2.5683890288924774E-5</v>
      </c>
      <c r="CK19" s="56">
        <f t="shared" si="7"/>
        <v>2.1570110319709445E-3</v>
      </c>
      <c r="CL19" s="56">
        <f t="shared" si="8"/>
        <v>6.8371590456566378E-2</v>
      </c>
      <c r="CM19" s="56" t="str">
        <f t="shared" si="9"/>
        <v/>
      </c>
      <c r="CN19" s="56">
        <f t="shared" si="10"/>
        <v>6.668147332047525E-3</v>
      </c>
      <c r="CO19" s="56">
        <f t="shared" si="11"/>
        <v>-4.4100290162369519E-6</v>
      </c>
      <c r="CP19" s="56">
        <f t="shared" si="12"/>
        <v>4.2891429607861895E-3</v>
      </c>
      <c r="CQ19" s="56">
        <f t="shared" si="13"/>
        <v>-7.738136456063037E-4</v>
      </c>
      <c r="CR19" s="56">
        <f t="shared" si="14"/>
        <v>-3.1824932349000827E-3</v>
      </c>
      <c r="CS19" s="56">
        <f t="shared" si="15"/>
        <v>3.8777288767864466E-4</v>
      </c>
    </row>
    <row r="20" spans="1:97" x14ac:dyDescent="0.25">
      <c r="A20" s="29" t="s">
        <v>19</v>
      </c>
      <c r="B20" s="27">
        <v>18446.404047</v>
      </c>
      <c r="C20" s="27">
        <v>1020.9647025</v>
      </c>
      <c r="D20" s="27">
        <v>6484.4391324999997</v>
      </c>
      <c r="E20" s="27">
        <v>3778.0797561999998</v>
      </c>
      <c r="F20" s="27">
        <v>3272.0952729000001</v>
      </c>
      <c r="G20" s="27">
        <v>5444.7400927999997</v>
      </c>
      <c r="H20" s="27">
        <v>14861.595189</v>
      </c>
      <c r="I20" s="27">
        <v>41.106444324999998</v>
      </c>
      <c r="J20" s="27">
        <v>90.489853409000006</v>
      </c>
      <c r="L20" s="27">
        <v>49.598168868000002</v>
      </c>
      <c r="M20" s="27">
        <v>36.303800699999996</v>
      </c>
      <c r="N20" s="27">
        <v>707.35787694999999</v>
      </c>
      <c r="O20" s="27">
        <v>6.3946837490000004</v>
      </c>
      <c r="P20" s="27">
        <v>0.14666340310000001</v>
      </c>
      <c r="Q20" s="27">
        <v>4.0147538308000001</v>
      </c>
      <c r="R20" s="27"/>
      <c r="S20" s="27" t="s">
        <v>19</v>
      </c>
      <c r="T20" s="27">
        <v>558.70423976736799</v>
      </c>
      <c r="U20" s="27">
        <v>6.3944104580966501</v>
      </c>
      <c r="V20" s="27">
        <v>41.559902918113004</v>
      </c>
      <c r="W20" s="27">
        <v>41.513791873899301</v>
      </c>
      <c r="X20" s="27">
        <v>23.719333158947698</v>
      </c>
      <c r="Y20" s="27">
        <v>97.233728361985001</v>
      </c>
      <c r="Z20" s="27">
        <v>0.146205008159429</v>
      </c>
      <c r="AA20" s="27">
        <v>312.72858630940698</v>
      </c>
      <c r="AB20" s="27">
        <v>0</v>
      </c>
      <c r="AC20" s="27">
        <v>18486.346006161901</v>
      </c>
      <c r="AD20" s="27">
        <v>184.03853587413701</v>
      </c>
      <c r="AE20" s="27">
        <v>8.8446016158660097</v>
      </c>
      <c r="AF20" s="27">
        <v>20.470342467911099</v>
      </c>
      <c r="AG20" s="27">
        <v>1156.6246030239499</v>
      </c>
      <c r="AH20" s="27">
        <v>50.7659896823073</v>
      </c>
      <c r="AI20" s="27">
        <v>50.7659896823073</v>
      </c>
      <c r="AJ20" s="27">
        <v>36.303897216444199</v>
      </c>
      <c r="AK20" s="27">
        <v>0</v>
      </c>
      <c r="AL20" s="27">
        <v>177.66263150448901</v>
      </c>
      <c r="AM20" s="27">
        <v>0.68499685410958</v>
      </c>
      <c r="AN20" s="27">
        <v>98.959764075023202</v>
      </c>
      <c r="AO20" s="27">
        <v>688.23847424108703</v>
      </c>
      <c r="AP20" s="27">
        <v>3.2651936750205799</v>
      </c>
      <c r="AQ20" s="27">
        <v>1020.63731527747</v>
      </c>
      <c r="AR20" s="27">
        <v>0</v>
      </c>
      <c r="AS20" s="27">
        <v>5826.60695999162</v>
      </c>
      <c r="AT20" s="27">
        <v>647.40066098976502</v>
      </c>
      <c r="AU20" s="27">
        <v>6474.0076209813897</v>
      </c>
      <c r="AV20" s="27">
        <v>261.027487727839</v>
      </c>
      <c r="AW20" s="27">
        <v>147.51424544717901</v>
      </c>
      <c r="AX20" s="27">
        <v>0.90407634275258097</v>
      </c>
      <c r="AY20" s="27">
        <v>7700.5223941467302</v>
      </c>
      <c r="AZ20" s="27">
        <v>3.6847556055269801</v>
      </c>
      <c r="BA20" s="27">
        <v>185.76277010753</v>
      </c>
      <c r="BB20" s="27">
        <v>289.62859813599198</v>
      </c>
      <c r="BC20" s="27">
        <v>0.98856458936159597</v>
      </c>
      <c r="BD20" s="27">
        <v>0.24323101737793301</v>
      </c>
      <c r="BE20" s="27">
        <v>176.85367736459401</v>
      </c>
      <c r="BF20" s="27">
        <v>3779.3090110539702</v>
      </c>
      <c r="BG20" s="27">
        <v>3272.9281459602998</v>
      </c>
      <c r="BH20" s="27">
        <v>506.38086509366798</v>
      </c>
      <c r="BI20" s="27">
        <v>2.6216901425839199</v>
      </c>
      <c r="BJ20" s="27">
        <v>3.1702345497335097E-2</v>
      </c>
      <c r="BK20" s="27">
        <v>250.063094738118</v>
      </c>
      <c r="BL20" s="27">
        <v>15.347827311959501</v>
      </c>
      <c r="BM20" s="27">
        <v>769.83823994003399</v>
      </c>
      <c r="BN20" s="27">
        <v>35.941402360047803</v>
      </c>
      <c r="BO20" s="27">
        <v>9.4536743883551893</v>
      </c>
      <c r="BP20" s="27">
        <v>1350.11117952787</v>
      </c>
      <c r="BQ20" s="27">
        <v>387.81024156510398</v>
      </c>
      <c r="BR20" s="27">
        <v>58.481479136008701</v>
      </c>
      <c r="BS20" s="27">
        <v>122.928061861693</v>
      </c>
      <c r="BT20" s="27">
        <v>4.4121044990823199E-2</v>
      </c>
      <c r="BU20" s="27">
        <v>5441.2389876816596</v>
      </c>
      <c r="BV20" s="27">
        <v>4224.0693455989604</v>
      </c>
      <c r="BW20" s="27">
        <v>66.336269677077894</v>
      </c>
      <c r="BX20" s="27">
        <v>201.570115187369</v>
      </c>
      <c r="BY20" s="27">
        <v>810.66917462321305</v>
      </c>
      <c r="BZ20" s="27">
        <v>1677.9344357611701</v>
      </c>
      <c r="CA20" s="27">
        <v>14861.8593940596</v>
      </c>
      <c r="CB20" s="27">
        <v>772.76591451269496</v>
      </c>
      <c r="CC20" s="29"/>
      <c r="CD20" s="56">
        <f t="shared" si="0"/>
        <v>2.1652978575190992E-3</v>
      </c>
      <c r="CE20" s="56">
        <f t="shared" si="1"/>
        <v>-3.2066458490526709E-4</v>
      </c>
      <c r="CF20" s="56">
        <f t="shared" si="2"/>
        <v>-1.6086991188377885E-3</v>
      </c>
      <c r="CG20" s="56">
        <f t="shared" si="3"/>
        <v>3.2536498255578047E-4</v>
      </c>
      <c r="CH20" s="56">
        <f t="shared" si="4"/>
        <v>2.5453814477768209E-4</v>
      </c>
      <c r="CI20" s="56">
        <f t="shared" si="5"/>
        <v>-6.4302520573385571E-4</v>
      </c>
      <c r="CJ20" s="56">
        <f t="shared" si="6"/>
        <v>1.777770530286372E-5</v>
      </c>
      <c r="CK20" s="56">
        <f t="shared" si="7"/>
        <v>9.9095787920426663E-3</v>
      </c>
      <c r="CL20" s="56">
        <f t="shared" si="8"/>
        <v>7.4526310950065691E-2</v>
      </c>
      <c r="CM20" s="56" t="str">
        <f t="shared" si="9"/>
        <v/>
      </c>
      <c r="CN20" s="56">
        <f t="shared" si="10"/>
        <v>2.3545643739697787E-2</v>
      </c>
      <c r="CO20" s="56">
        <f t="shared" si="11"/>
        <v>2.658576852592902E-6</v>
      </c>
      <c r="CP20" s="56">
        <f t="shared" si="12"/>
        <v>-2.70293204217254E-2</v>
      </c>
      <c r="CQ20" s="56">
        <f t="shared" si="13"/>
        <v>-4.2737203914580182E-5</v>
      </c>
      <c r="CR20" s="56">
        <f t="shared" si="14"/>
        <v>-3.1254895964636922E-3</v>
      </c>
      <c r="CS20" s="56">
        <f t="shared" si="15"/>
        <v>-0.18670139873309718</v>
      </c>
    </row>
    <row r="21" spans="1:97" x14ac:dyDescent="0.25">
      <c r="A21" s="29" t="s">
        <v>20</v>
      </c>
      <c r="B21" s="27">
        <v>36209.923090999997</v>
      </c>
      <c r="C21" s="27">
        <v>1282.7457357000001</v>
      </c>
      <c r="D21" s="27">
        <v>11448.416012</v>
      </c>
      <c r="E21" s="27">
        <v>5848.3018566999999</v>
      </c>
      <c r="F21" s="27">
        <v>5453.7308774000003</v>
      </c>
      <c r="G21" s="27">
        <v>4126.0071896999998</v>
      </c>
      <c r="H21" s="27">
        <v>49454.111187000002</v>
      </c>
      <c r="I21" s="27">
        <v>48.507527224999997</v>
      </c>
      <c r="J21" s="27">
        <v>80.458706402000004</v>
      </c>
      <c r="L21" s="27">
        <v>61.668320334999997</v>
      </c>
      <c r="M21" s="27">
        <v>10.040821756</v>
      </c>
      <c r="N21" s="27">
        <v>2046.9920721999999</v>
      </c>
      <c r="O21" s="27">
        <v>0.97773128480000004</v>
      </c>
      <c r="P21" s="27">
        <v>4.8305324370999996</v>
      </c>
      <c r="Q21" s="27">
        <v>20.892199294000001</v>
      </c>
      <c r="R21" s="27"/>
      <c r="S21" s="27" t="s">
        <v>20</v>
      </c>
      <c r="T21" s="27">
        <v>3439.5871253904302</v>
      </c>
      <c r="U21" s="27">
        <v>0.97753838934763004</v>
      </c>
      <c r="V21" s="27">
        <v>51.478127884474901</v>
      </c>
      <c r="W21" s="27">
        <v>51.404656091065</v>
      </c>
      <c r="X21" s="27">
        <v>83.315606915623604</v>
      </c>
      <c r="Y21" s="27">
        <v>104.23608501229</v>
      </c>
      <c r="Z21" s="27">
        <v>4.8301876716950103</v>
      </c>
      <c r="AA21" s="27">
        <v>17795.6547389388</v>
      </c>
      <c r="AB21" s="27">
        <v>0</v>
      </c>
      <c r="AC21" s="27">
        <v>36368.891862188997</v>
      </c>
      <c r="AD21" s="27">
        <v>395.25571312551398</v>
      </c>
      <c r="AE21" s="27">
        <v>138.53355623112401</v>
      </c>
      <c r="AF21" s="27">
        <v>47.077731846998098</v>
      </c>
      <c r="AG21" s="27">
        <v>5052.8594444098799</v>
      </c>
      <c r="AH21" s="27">
        <v>70.683116203270501</v>
      </c>
      <c r="AI21" s="27">
        <v>70.683116203270501</v>
      </c>
      <c r="AJ21" s="27">
        <v>10.0407894817639</v>
      </c>
      <c r="AK21" s="27">
        <v>0</v>
      </c>
      <c r="AL21" s="27">
        <v>758.79974175399695</v>
      </c>
      <c r="AM21" s="27">
        <v>2.75884475436564</v>
      </c>
      <c r="AN21" s="27">
        <v>511.71985141024101</v>
      </c>
      <c r="AO21" s="27">
        <v>2067.0418816902102</v>
      </c>
      <c r="AP21" s="27">
        <v>75.958817436094606</v>
      </c>
      <c r="AQ21" s="27">
        <v>1282.5846115070201</v>
      </c>
      <c r="AR21" s="27">
        <v>0</v>
      </c>
      <c r="AS21" s="27">
        <v>10292.4862859725</v>
      </c>
      <c r="AT21" s="27">
        <v>1143.6098555046599</v>
      </c>
      <c r="AU21" s="27">
        <v>11436.096141477199</v>
      </c>
      <c r="AV21" s="27">
        <v>309.20542827302</v>
      </c>
      <c r="AW21" s="27">
        <v>484.56192976845898</v>
      </c>
      <c r="AX21" s="27">
        <v>2.67982608288276</v>
      </c>
      <c r="AY21" s="27">
        <v>25343.998486062901</v>
      </c>
      <c r="AZ21" s="27">
        <v>6.0986447648495004</v>
      </c>
      <c r="BA21" s="27">
        <v>261.53106003736798</v>
      </c>
      <c r="BB21" s="27">
        <v>408.48545136879397</v>
      </c>
      <c r="BC21" s="27">
        <v>2.4542824451462399</v>
      </c>
      <c r="BD21" s="27">
        <v>2.4783913810303302</v>
      </c>
      <c r="BE21" s="27">
        <v>240.75902269107101</v>
      </c>
      <c r="BF21" s="27">
        <v>5857.9396768525703</v>
      </c>
      <c r="BG21" s="27">
        <v>5461.2872889713699</v>
      </c>
      <c r="BH21" s="27">
        <v>396.652387881192</v>
      </c>
      <c r="BI21" s="27">
        <v>4.3796139530525702</v>
      </c>
      <c r="BJ21" s="27">
        <v>0.116834596361271</v>
      </c>
      <c r="BK21" s="27">
        <v>406.79378098182798</v>
      </c>
      <c r="BL21" s="27">
        <v>25.433826110440499</v>
      </c>
      <c r="BM21" s="27">
        <v>1321.51112804995</v>
      </c>
      <c r="BN21" s="27">
        <v>49.314708168675502</v>
      </c>
      <c r="BO21" s="27">
        <v>18.111141961121401</v>
      </c>
      <c r="BP21" s="27">
        <v>2501.0279229705002</v>
      </c>
      <c r="BQ21" s="27">
        <v>1699.96428917956</v>
      </c>
      <c r="BR21" s="27">
        <v>75.598734183215001</v>
      </c>
      <c r="BS21" s="27">
        <v>134.34643661436101</v>
      </c>
      <c r="BT21" s="27">
        <v>0.16648261071336001</v>
      </c>
      <c r="BU21" s="27">
        <v>4121.0765451368798</v>
      </c>
      <c r="BV21" s="27">
        <v>16777.077123618499</v>
      </c>
      <c r="BW21" s="27">
        <v>63.133159535045102</v>
      </c>
      <c r="BX21" s="27">
        <v>563.44719542829705</v>
      </c>
      <c r="BY21" s="27">
        <v>2924.47858040541</v>
      </c>
      <c r="BZ21" s="27">
        <v>4678.6549980191403</v>
      </c>
      <c r="CA21" s="27">
        <v>49436.693335317497</v>
      </c>
      <c r="CB21" s="27">
        <v>2665.9657143333998</v>
      </c>
      <c r="CC21" s="29"/>
      <c r="CD21" s="56">
        <f t="shared" si="0"/>
        <v>4.3901990840878617E-3</v>
      </c>
      <c r="CE21" s="56">
        <f t="shared" si="1"/>
        <v>-1.2560883150552259E-4</v>
      </c>
      <c r="CF21" s="56">
        <f t="shared" si="2"/>
        <v>-1.0761200946827155E-3</v>
      </c>
      <c r="CG21" s="56">
        <f t="shared" si="3"/>
        <v>1.6479689983048655E-3</v>
      </c>
      <c r="CH21" s="56">
        <f t="shared" si="4"/>
        <v>1.3855490381241612E-3</v>
      </c>
      <c r="CI21" s="56">
        <f t="shared" si="5"/>
        <v>-1.1950159891695549E-3</v>
      </c>
      <c r="CJ21" s="56">
        <f t="shared" si="6"/>
        <v>-3.5220229955489762E-4</v>
      </c>
      <c r="CK21" s="56">
        <f t="shared" si="7"/>
        <v>5.9725346390608627E-2</v>
      </c>
      <c r="CL21" s="56">
        <f t="shared" si="8"/>
        <v>0.29552275538075212</v>
      </c>
      <c r="CM21" s="56" t="str">
        <f t="shared" si="9"/>
        <v/>
      </c>
      <c r="CN21" s="56">
        <f t="shared" si="10"/>
        <v>0.14618195889395963</v>
      </c>
      <c r="CO21" s="56">
        <f t="shared" si="11"/>
        <v>-3.214302263691996E-6</v>
      </c>
      <c r="CP21" s="56">
        <f t="shared" si="12"/>
        <v>9.7947665565024638E-3</v>
      </c>
      <c r="CQ21" s="56">
        <f t="shared" si="13"/>
        <v>-1.9728882093555879E-4</v>
      </c>
      <c r="CR21" s="56">
        <f t="shared" si="14"/>
        <v>-7.1372133295572734E-5</v>
      </c>
      <c r="CS21" s="56">
        <f t="shared" si="15"/>
        <v>2.6357501844197468</v>
      </c>
    </row>
    <row r="22" spans="1:97" x14ac:dyDescent="0.25">
      <c r="A22" s="29" t="s">
        <v>129</v>
      </c>
      <c r="B22" s="27">
        <v>57943.787217999998</v>
      </c>
      <c r="C22" s="27">
        <v>1977.1621631999999</v>
      </c>
      <c r="D22" s="27">
        <v>27958.300447000001</v>
      </c>
      <c r="E22" s="27">
        <v>10876.440517999999</v>
      </c>
      <c r="F22" s="27">
        <v>9389.5153885</v>
      </c>
      <c r="G22" s="27">
        <v>9911.0177721</v>
      </c>
      <c r="H22" s="27">
        <v>75761.525429999994</v>
      </c>
      <c r="I22" s="27">
        <v>226.61524954999999</v>
      </c>
      <c r="J22" s="27">
        <v>159.74051926999999</v>
      </c>
      <c r="L22" s="27">
        <v>237.17480007</v>
      </c>
      <c r="M22" s="27">
        <v>16.147639640000001</v>
      </c>
      <c r="N22" s="27">
        <v>3348.9870746000001</v>
      </c>
      <c r="O22" s="27">
        <v>1.4588329902999999</v>
      </c>
      <c r="P22" s="27">
        <v>0.41063352800000003</v>
      </c>
      <c r="Q22" s="27">
        <v>19.851398962000001</v>
      </c>
      <c r="R22" s="27"/>
      <c r="S22" s="27" t="s">
        <v>129</v>
      </c>
      <c r="T22" s="27">
        <v>4816.3847237448899</v>
      </c>
      <c r="U22" s="27">
        <v>1.4580807365334101</v>
      </c>
      <c r="V22" s="27">
        <v>232.88285083388101</v>
      </c>
      <c r="W22" s="27">
        <v>232.68124523425899</v>
      </c>
      <c r="X22" s="27">
        <v>351.75136014649701</v>
      </c>
      <c r="Y22" s="27">
        <v>242.32103592916999</v>
      </c>
      <c r="Z22" s="27">
        <v>0.40932011173710098</v>
      </c>
      <c r="AA22" s="27">
        <v>137991.60203073299</v>
      </c>
      <c r="AB22" s="27">
        <v>0</v>
      </c>
      <c r="AC22" s="27">
        <v>58126.174809327698</v>
      </c>
      <c r="AD22" s="27">
        <v>571.07880231670401</v>
      </c>
      <c r="AE22" s="27">
        <v>916.95143558653399</v>
      </c>
      <c r="AF22" s="27">
        <v>66.664055073218805</v>
      </c>
      <c r="AG22" s="27">
        <v>7022.9361862973001</v>
      </c>
      <c r="AH22" s="27">
        <v>247.55203709318599</v>
      </c>
      <c r="AI22" s="27">
        <v>247.55203709318599</v>
      </c>
      <c r="AJ22" s="27">
        <v>16.147615465279902</v>
      </c>
      <c r="AK22" s="27">
        <v>0</v>
      </c>
      <c r="AL22" s="27">
        <v>1080.6442759707199</v>
      </c>
      <c r="AM22" s="27">
        <v>4.0335173790773604</v>
      </c>
      <c r="AN22" s="27">
        <v>617.94280682936699</v>
      </c>
      <c r="AO22" s="27">
        <v>3497.2489446825498</v>
      </c>
      <c r="AP22" s="27">
        <v>25.438548721728601</v>
      </c>
      <c r="AQ22" s="27">
        <v>1976.6644644917999</v>
      </c>
      <c r="AR22" s="27">
        <v>0</v>
      </c>
      <c r="AS22" s="27">
        <v>25124.679905421701</v>
      </c>
      <c r="AT22" s="27">
        <v>2791.6314950974702</v>
      </c>
      <c r="AU22" s="27">
        <v>27916.311400519098</v>
      </c>
      <c r="AV22" s="27">
        <v>266.39036505003901</v>
      </c>
      <c r="AW22" s="27">
        <v>646.16967023760299</v>
      </c>
      <c r="AX22" s="27">
        <v>2.5128870627270001</v>
      </c>
      <c r="AY22" s="27">
        <v>39645.2473640073</v>
      </c>
      <c r="AZ22" s="27">
        <v>11.125596597165901</v>
      </c>
      <c r="BA22" s="27">
        <v>355.63192435941897</v>
      </c>
      <c r="BB22" s="27">
        <v>734.98890171243897</v>
      </c>
      <c r="BC22" s="27">
        <v>4.2847580262019296</v>
      </c>
      <c r="BD22" s="27">
        <v>1.74991328560326</v>
      </c>
      <c r="BE22" s="27">
        <v>368.36013701725602</v>
      </c>
      <c r="BF22" s="27">
        <v>10882.5569707912</v>
      </c>
      <c r="BG22" s="27">
        <v>9393.45188660229</v>
      </c>
      <c r="BH22" s="27">
        <v>1489.1050841890001</v>
      </c>
      <c r="BI22" s="27">
        <v>6.7674591070178503</v>
      </c>
      <c r="BJ22" s="27">
        <v>0.16079795532333499</v>
      </c>
      <c r="BK22" s="27">
        <v>1062.37393563606</v>
      </c>
      <c r="BL22" s="27">
        <v>34.444168510281699</v>
      </c>
      <c r="BM22" s="27">
        <v>2026.3264757464001</v>
      </c>
      <c r="BN22" s="27">
        <v>66.0666993391646</v>
      </c>
      <c r="BO22" s="27">
        <v>25.489984016490499</v>
      </c>
      <c r="BP22" s="27">
        <v>4020.0128301283598</v>
      </c>
      <c r="BQ22" s="27">
        <v>3011.19242748749</v>
      </c>
      <c r="BR22" s="27">
        <v>181.047988569034</v>
      </c>
      <c r="BS22" s="27">
        <v>491.96202340206202</v>
      </c>
      <c r="BT22" s="27">
        <v>0.14540613127421601</v>
      </c>
      <c r="BU22" s="27">
        <v>9905.0073464618508</v>
      </c>
      <c r="BV22" s="27">
        <v>26268.872745819699</v>
      </c>
      <c r="BW22" s="27">
        <v>122.532454513467</v>
      </c>
      <c r="BX22" s="27">
        <v>1185.82719959019</v>
      </c>
      <c r="BY22" s="27">
        <v>5034.1828931452501</v>
      </c>
      <c r="BZ22" s="27">
        <v>5989.5162851965097</v>
      </c>
      <c r="CA22" s="27">
        <v>75762.239844794603</v>
      </c>
      <c r="CB22" s="27">
        <v>3920.0969769230101</v>
      </c>
      <c r="CC22" s="29"/>
      <c r="CD22" s="56">
        <f t="shared" si="0"/>
        <v>3.1476643154426521E-3</v>
      </c>
      <c r="CE22" s="56">
        <f t="shared" si="1"/>
        <v>-2.5172376725765832E-4</v>
      </c>
      <c r="CF22" s="56">
        <f t="shared" si="2"/>
        <v>-1.5018454558960409E-3</v>
      </c>
      <c r="CG22" s="56">
        <f t="shared" si="3"/>
        <v>5.6235794983461079E-4</v>
      </c>
      <c r="CH22" s="56">
        <f t="shared" si="4"/>
        <v>4.1924401200846794E-4</v>
      </c>
      <c r="CI22" s="56">
        <f t="shared" si="5"/>
        <v>-6.0643879128829882E-4</v>
      </c>
      <c r="CJ22" s="56">
        <f t="shared" si="6"/>
        <v>9.4297836606955389E-6</v>
      </c>
      <c r="CK22" s="56">
        <f t="shared" si="7"/>
        <v>2.6767817683516559E-2</v>
      </c>
      <c r="CL22" s="56">
        <f t="shared" si="8"/>
        <v>0.51696662209785993</v>
      </c>
      <c r="CM22" s="56" t="str">
        <f t="shared" si="9"/>
        <v/>
      </c>
      <c r="CN22" s="56">
        <f t="shared" si="10"/>
        <v>4.3753539668308923E-2</v>
      </c>
      <c r="CO22" s="56">
        <f t="shared" si="11"/>
        <v>-1.4971054989138637E-6</v>
      </c>
      <c r="CP22" s="56">
        <f t="shared" si="12"/>
        <v>4.4270660584815158E-2</v>
      </c>
      <c r="CQ22" s="56">
        <f t="shared" si="13"/>
        <v>-5.1565447970513157E-4</v>
      </c>
      <c r="CR22" s="56">
        <f t="shared" si="14"/>
        <v>-3.1985119902314639E-3</v>
      </c>
      <c r="CS22" s="56">
        <f t="shared" si="15"/>
        <v>0.28144866618335812</v>
      </c>
    </row>
    <row r="23" spans="1:97" x14ac:dyDescent="0.25">
      <c r="A23" s="29" t="s">
        <v>22</v>
      </c>
      <c r="B23" s="27">
        <v>75647.016147999995</v>
      </c>
      <c r="C23" s="27">
        <v>4165.9206683000002</v>
      </c>
      <c r="D23" s="27">
        <v>38590.118403</v>
      </c>
      <c r="E23" s="27">
        <v>17395.970374</v>
      </c>
      <c r="F23" s="27">
        <v>13876.658017</v>
      </c>
      <c r="G23" s="27">
        <v>6663.3525907000003</v>
      </c>
      <c r="H23" s="27">
        <v>127745.39068</v>
      </c>
      <c r="I23" s="27">
        <v>166.61114900999999</v>
      </c>
      <c r="J23" s="27">
        <v>542.30597394999995</v>
      </c>
      <c r="L23" s="27">
        <v>197.64293208999999</v>
      </c>
      <c r="M23" s="27">
        <v>229.17594840999999</v>
      </c>
      <c r="N23" s="27">
        <v>5168.7765430999998</v>
      </c>
      <c r="O23" s="27">
        <v>6.4227376121999997</v>
      </c>
      <c r="P23" s="27">
        <v>1.3495166139000001</v>
      </c>
      <c r="Q23" s="27">
        <v>233.8908232</v>
      </c>
      <c r="R23" s="27"/>
      <c r="S23" s="27" t="s">
        <v>22</v>
      </c>
      <c r="T23" s="27">
        <v>9522.6867850282197</v>
      </c>
      <c r="U23" s="27">
        <v>6.4204260021562298</v>
      </c>
      <c r="V23" s="27">
        <v>167.2167075765</v>
      </c>
      <c r="W23" s="27">
        <v>167.216640321364</v>
      </c>
      <c r="X23" s="27">
        <v>163.64877591562299</v>
      </c>
      <c r="Y23" s="27">
        <v>606.12442305308696</v>
      </c>
      <c r="Z23" s="27">
        <v>1.34524857377573</v>
      </c>
      <c r="AA23" s="27">
        <v>111735.742854451</v>
      </c>
      <c r="AB23" s="27">
        <v>0</v>
      </c>
      <c r="AC23" s="27">
        <v>75920.973236109494</v>
      </c>
      <c r="AD23" s="27">
        <v>571.63149170362897</v>
      </c>
      <c r="AE23" s="27">
        <v>771.590417419235</v>
      </c>
      <c r="AF23" s="27">
        <v>72.098994680287007</v>
      </c>
      <c r="AG23" s="27">
        <v>9535.32878371486</v>
      </c>
      <c r="AH23" s="27">
        <v>198.544724688656</v>
      </c>
      <c r="AI23" s="27">
        <v>198.544724688656</v>
      </c>
      <c r="AJ23" s="27">
        <v>228.657106255835</v>
      </c>
      <c r="AK23" s="27">
        <v>0</v>
      </c>
      <c r="AL23" s="27">
        <v>1784.0092272008301</v>
      </c>
      <c r="AM23" s="27">
        <v>5.0818972641133602</v>
      </c>
      <c r="AN23" s="27">
        <v>727.95433813524198</v>
      </c>
      <c r="AO23" s="27">
        <v>5187.3815254534202</v>
      </c>
      <c r="AP23" s="27">
        <v>233.80865085291299</v>
      </c>
      <c r="AQ23" s="27">
        <v>4165.1752956362798</v>
      </c>
      <c r="AR23" s="27">
        <v>0</v>
      </c>
      <c r="AS23" s="27">
        <v>34690.024694566098</v>
      </c>
      <c r="AT23" s="27">
        <v>3854.4467460021901</v>
      </c>
      <c r="AU23" s="27">
        <v>38544.471440568297</v>
      </c>
      <c r="AV23" s="27">
        <v>1521.3597331897899</v>
      </c>
      <c r="AW23" s="27">
        <v>996.37464393073003</v>
      </c>
      <c r="AX23" s="27">
        <v>23.486123638508101</v>
      </c>
      <c r="AY23" s="27">
        <v>64334.981087683198</v>
      </c>
      <c r="AZ23" s="27">
        <v>42.580250912989001</v>
      </c>
      <c r="BA23" s="27">
        <v>593.23920887139798</v>
      </c>
      <c r="BB23" s="27">
        <v>948.65011006575298</v>
      </c>
      <c r="BC23" s="27">
        <v>13.4867972690245</v>
      </c>
      <c r="BD23" s="27">
        <v>0.262137240805348</v>
      </c>
      <c r="BE23" s="27">
        <v>796.18153605934799</v>
      </c>
      <c r="BF23" s="27">
        <v>17397.042785488102</v>
      </c>
      <c r="BG23" s="27">
        <v>13879.9828590122</v>
      </c>
      <c r="BH23" s="27">
        <v>3517.0599264758498</v>
      </c>
      <c r="BI23" s="27">
        <v>13.3261089579303</v>
      </c>
      <c r="BJ23" s="27">
        <v>0.295466647552594</v>
      </c>
      <c r="BK23" s="27">
        <v>1141.24569609285</v>
      </c>
      <c r="BL23" s="27">
        <v>57.466701798420303</v>
      </c>
      <c r="BM23" s="27">
        <v>3085.5741870731999</v>
      </c>
      <c r="BN23" s="27">
        <v>111.203215606519</v>
      </c>
      <c r="BO23" s="27">
        <v>38.538359957450702</v>
      </c>
      <c r="BP23" s="27">
        <v>5976.8386694003902</v>
      </c>
      <c r="BQ23" s="27">
        <v>6414.3705013004601</v>
      </c>
      <c r="BR23" s="27">
        <v>593.77597595639202</v>
      </c>
      <c r="BS23" s="27">
        <v>442.16872604815899</v>
      </c>
      <c r="BT23" s="27">
        <v>1.6635874155767501</v>
      </c>
      <c r="BU23" s="27">
        <v>6644.8762687037397</v>
      </c>
      <c r="BV23" s="27">
        <v>38343.364639994797</v>
      </c>
      <c r="BW23" s="27">
        <v>114.05127046434799</v>
      </c>
      <c r="BX23" s="27">
        <v>1703.04395572313</v>
      </c>
      <c r="BY23" s="27">
        <v>8417.5461844360598</v>
      </c>
      <c r="BZ23" s="27">
        <v>12396.3266980962</v>
      </c>
      <c r="CA23" s="27">
        <v>127748.212317994</v>
      </c>
      <c r="CB23" s="27">
        <v>8454.6832375909598</v>
      </c>
      <c r="CC23" s="29"/>
      <c r="CD23" s="56">
        <f t="shared" si="0"/>
        <v>3.6215187598875541E-3</v>
      </c>
      <c r="CE23" s="56">
        <f t="shared" si="1"/>
        <v>-1.7892147332335348E-4</v>
      </c>
      <c r="CF23" s="56">
        <f t="shared" si="2"/>
        <v>-1.1828666073269857E-3</v>
      </c>
      <c r="CG23" s="56">
        <f t="shared" si="3"/>
        <v>6.1647120858758021E-5</v>
      </c>
      <c r="CH23" s="56">
        <f t="shared" si="4"/>
        <v>2.3959962176244151E-4</v>
      </c>
      <c r="CI23" s="56">
        <f t="shared" si="5"/>
        <v>-2.772826703189605E-3</v>
      </c>
      <c r="CJ23" s="56">
        <f t="shared" si="6"/>
        <v>2.2087982814712643E-5</v>
      </c>
      <c r="CK23" s="56">
        <f t="shared" si="7"/>
        <v>3.6341584279432821E-3</v>
      </c>
      <c r="CL23" s="56">
        <f t="shared" si="8"/>
        <v>0.11767978257412853</v>
      </c>
      <c r="CM23" s="56" t="str">
        <f t="shared" si="9"/>
        <v/>
      </c>
      <c r="CN23" s="56">
        <f t="shared" si="10"/>
        <v>4.562736390924263E-3</v>
      </c>
      <c r="CO23" s="56">
        <f t="shared" si="11"/>
        <v>-2.2639467961828516E-3</v>
      </c>
      <c r="CP23" s="56">
        <f t="shared" si="12"/>
        <v>3.5994944254761595E-3</v>
      </c>
      <c r="CQ23" s="56">
        <f t="shared" si="13"/>
        <v>-3.5991039699006063E-4</v>
      </c>
      <c r="CR23" s="56">
        <f t="shared" si="14"/>
        <v>-3.1626436312893968E-3</v>
      </c>
      <c r="CS23" s="56">
        <f t="shared" si="15"/>
        <v>-3.5132779457851645E-4</v>
      </c>
    </row>
    <row r="24" spans="1:97" x14ac:dyDescent="0.25">
      <c r="A24" s="29" t="s">
        <v>23</v>
      </c>
      <c r="B24" s="27">
        <v>43932.900221000004</v>
      </c>
      <c r="C24" s="27">
        <v>1801.3574974999999</v>
      </c>
      <c r="D24" s="27">
        <v>22312.848344999999</v>
      </c>
      <c r="E24" s="27">
        <v>10962.230035</v>
      </c>
      <c r="F24" s="27">
        <v>8846.7369792000009</v>
      </c>
      <c r="G24" s="27">
        <v>2994.4215631000002</v>
      </c>
      <c r="H24" s="27">
        <v>66590.274390000006</v>
      </c>
      <c r="I24" s="27">
        <v>89.082563526000001</v>
      </c>
      <c r="J24" s="27">
        <v>197.27821312</v>
      </c>
      <c r="L24" s="27">
        <v>104.96639302</v>
      </c>
      <c r="M24" s="27">
        <v>59.889451569999999</v>
      </c>
      <c r="N24" s="27">
        <v>2744.7361706000002</v>
      </c>
      <c r="O24" s="27">
        <v>15.593545749</v>
      </c>
      <c r="P24" s="27">
        <v>7.870518219</v>
      </c>
      <c r="Q24" s="27">
        <v>201.61432905000001</v>
      </c>
      <c r="R24" s="27"/>
      <c r="S24" s="27" t="s">
        <v>23</v>
      </c>
      <c r="T24" s="27">
        <v>2297.4102264179</v>
      </c>
      <c r="U24" s="27">
        <v>15.591144507834301</v>
      </c>
      <c r="V24" s="27">
        <v>91.544343970440906</v>
      </c>
      <c r="W24" s="27">
        <v>91.385608489551998</v>
      </c>
      <c r="X24" s="27">
        <v>120.40155206665101</v>
      </c>
      <c r="Y24" s="27">
        <v>244.51392983027</v>
      </c>
      <c r="Z24" s="27">
        <v>7.8661988946812196</v>
      </c>
      <c r="AA24" s="27">
        <v>1177.8992086299099</v>
      </c>
      <c r="AB24" s="27">
        <v>0</v>
      </c>
      <c r="AC24" s="27">
        <v>44070.1551793736</v>
      </c>
      <c r="AD24" s="27">
        <v>427.79013015885198</v>
      </c>
      <c r="AE24" s="27">
        <v>35.8900732800466</v>
      </c>
      <c r="AF24" s="27">
        <v>55.262348959296901</v>
      </c>
      <c r="AG24" s="27">
        <v>5042.2883298564502</v>
      </c>
      <c r="AH24" s="27">
        <v>109.64792667030299</v>
      </c>
      <c r="AI24" s="27">
        <v>109.64792667030299</v>
      </c>
      <c r="AJ24" s="27">
        <v>59.889434468901001</v>
      </c>
      <c r="AK24" s="27">
        <v>0</v>
      </c>
      <c r="AL24" s="27">
        <v>1182.3470203168899</v>
      </c>
      <c r="AM24" s="27">
        <v>4.7199046786717904</v>
      </c>
      <c r="AN24" s="27">
        <v>418.352465368563</v>
      </c>
      <c r="AO24" s="27">
        <v>2758.0488725374398</v>
      </c>
      <c r="AP24" s="27">
        <v>202.05975542194699</v>
      </c>
      <c r="AQ24" s="27">
        <v>1800.7789312254899</v>
      </c>
      <c r="AR24" s="27">
        <v>0</v>
      </c>
      <c r="AS24" s="27">
        <v>20048.160132255201</v>
      </c>
      <c r="AT24" s="27">
        <v>2227.5737313623999</v>
      </c>
      <c r="AU24" s="27">
        <v>22275.733863617599</v>
      </c>
      <c r="AV24" s="27">
        <v>668.65591991901397</v>
      </c>
      <c r="AW24" s="27">
        <v>747.77089846960598</v>
      </c>
      <c r="AX24" s="27">
        <v>11.4914910597066</v>
      </c>
      <c r="AY24" s="27">
        <v>35335.035170402902</v>
      </c>
      <c r="AZ24" s="27">
        <v>34.185213507829097</v>
      </c>
      <c r="BA24" s="27">
        <v>265.23364914543299</v>
      </c>
      <c r="BB24" s="27">
        <v>521.03925155288005</v>
      </c>
      <c r="BC24" s="27">
        <v>6.94753525532278</v>
      </c>
      <c r="BD24" s="27">
        <v>0.40701134167782699</v>
      </c>
      <c r="BE24" s="27">
        <v>546.95120176149305</v>
      </c>
      <c r="BF24" s="27">
        <v>10955.668090065499</v>
      </c>
      <c r="BG24" s="27">
        <v>8842.0588097092896</v>
      </c>
      <c r="BH24" s="27">
        <v>2113.6092803562601</v>
      </c>
      <c r="BI24" s="27">
        <v>9.3155573849876205</v>
      </c>
      <c r="BJ24" s="27">
        <v>0.153810624315878</v>
      </c>
      <c r="BK24" s="27">
        <v>978.00590717439104</v>
      </c>
      <c r="BL24" s="27">
        <v>29.008188650606002</v>
      </c>
      <c r="BM24" s="27">
        <v>1755.94808897854</v>
      </c>
      <c r="BN24" s="27">
        <v>47.206708112457697</v>
      </c>
      <c r="BO24" s="27">
        <v>18.1675262002788</v>
      </c>
      <c r="BP24" s="27">
        <v>3661.3949186770001</v>
      </c>
      <c r="BQ24" s="27">
        <v>1596.67990589749</v>
      </c>
      <c r="BR24" s="27">
        <v>576.52599244476005</v>
      </c>
      <c r="BS24" s="27">
        <v>379.26885073055598</v>
      </c>
      <c r="BT24" s="27">
        <v>0.80790710703990898</v>
      </c>
      <c r="BU24" s="27">
        <v>2988.3221226805999</v>
      </c>
      <c r="BV24" s="27">
        <v>21894.501105323099</v>
      </c>
      <c r="BW24" s="27">
        <v>33.422891979033999</v>
      </c>
      <c r="BX24" s="27">
        <v>607.09164127654401</v>
      </c>
      <c r="BY24" s="27">
        <v>3592.6564883952001</v>
      </c>
      <c r="BZ24" s="27">
        <v>6909.2140127594603</v>
      </c>
      <c r="CA24" s="27">
        <v>66591.249955521693</v>
      </c>
      <c r="CB24" s="27">
        <v>3816.3207021204198</v>
      </c>
      <c r="CC24" s="29"/>
      <c r="CD24" s="56">
        <f t="shared" si="0"/>
        <v>3.1241952541978596E-3</v>
      </c>
      <c r="CE24" s="56">
        <f t="shared" si="1"/>
        <v>-3.2118348263069702E-4</v>
      </c>
      <c r="CF24" s="56">
        <f t="shared" si="2"/>
        <v>-1.663368154909556E-3</v>
      </c>
      <c r="CG24" s="56">
        <f t="shared" si="3"/>
        <v>-5.9859580701649611E-4</v>
      </c>
      <c r="CH24" s="56">
        <f t="shared" si="4"/>
        <v>-5.2880169284001233E-4</v>
      </c>
      <c r="CI24" s="56">
        <f t="shared" si="5"/>
        <v>-2.0369344432203981E-3</v>
      </c>
      <c r="CJ24" s="56">
        <f t="shared" si="6"/>
        <v>1.4650270337875438E-5</v>
      </c>
      <c r="CK24" s="56">
        <f t="shared" si="7"/>
        <v>2.5852926458271724E-2</v>
      </c>
      <c r="CL24" s="56">
        <f t="shared" si="8"/>
        <v>0.23943706688755106</v>
      </c>
      <c r="CM24" s="56" t="str">
        <f t="shared" si="9"/>
        <v/>
      </c>
      <c r="CN24" s="56">
        <f t="shared" si="10"/>
        <v>4.4600309828794336E-2</v>
      </c>
      <c r="CO24" s="56">
        <f t="shared" si="11"/>
        <v>-2.8554442475302336E-7</v>
      </c>
      <c r="CP24" s="56">
        <f t="shared" si="12"/>
        <v>4.8502665137864628E-3</v>
      </c>
      <c r="CQ24" s="56">
        <f t="shared" si="13"/>
        <v>-1.5398942641725469E-4</v>
      </c>
      <c r="CR24" s="56">
        <f t="shared" si="14"/>
        <v>-5.4879795695705251E-4</v>
      </c>
      <c r="CS24" s="56">
        <f t="shared" si="15"/>
        <v>2.2092991804987944E-3</v>
      </c>
    </row>
    <row r="25" spans="1:97" x14ac:dyDescent="0.25">
      <c r="A25" s="29" t="s">
        <v>24</v>
      </c>
      <c r="B25" s="27">
        <v>49717.204158</v>
      </c>
      <c r="C25" s="27">
        <v>358.68931189</v>
      </c>
      <c r="D25" s="27">
        <v>3625.3314820999999</v>
      </c>
      <c r="E25" s="27">
        <v>7640.0612431</v>
      </c>
      <c r="F25" s="27">
        <v>6406.1736860999999</v>
      </c>
      <c r="G25" s="27">
        <v>490.08905695999999</v>
      </c>
      <c r="H25" s="27">
        <v>44950.935373</v>
      </c>
      <c r="I25" s="27">
        <v>71.508342333000002</v>
      </c>
      <c r="J25" s="27">
        <v>218.66462927000001</v>
      </c>
      <c r="L25" s="27">
        <v>76.751646188999999</v>
      </c>
      <c r="M25" s="27">
        <v>37.900144519999998</v>
      </c>
      <c r="N25" s="27">
        <v>1551.7859008999999</v>
      </c>
      <c r="O25" s="27">
        <v>3.3813210623000001</v>
      </c>
      <c r="P25" s="27">
        <v>5.5527373999999997E-2</v>
      </c>
      <c r="Q25" s="27">
        <v>132.44759135999999</v>
      </c>
      <c r="R25" s="27"/>
      <c r="S25" s="27" t="s">
        <v>24</v>
      </c>
      <c r="T25" s="27">
        <v>962.23374408978805</v>
      </c>
      <c r="U25" s="27">
        <v>3.3812236170486498</v>
      </c>
      <c r="V25" s="27">
        <v>71.686847904850097</v>
      </c>
      <c r="W25" s="27">
        <v>71.686815870038899</v>
      </c>
      <c r="X25" s="27">
        <v>52.294707841779697</v>
      </c>
      <c r="Y25" s="27">
        <v>231.569820613959</v>
      </c>
      <c r="Z25" s="27">
        <v>5.53486279609905E-2</v>
      </c>
      <c r="AA25" s="27">
        <v>231.65995536841601</v>
      </c>
      <c r="AB25" s="27">
        <v>0</v>
      </c>
      <c r="AC25" s="27">
        <v>49788.110892045101</v>
      </c>
      <c r="AD25" s="27">
        <v>606.32955081373302</v>
      </c>
      <c r="AE25" s="27">
        <v>14.259256201778699</v>
      </c>
      <c r="AF25" s="27">
        <v>62.105775540371901</v>
      </c>
      <c r="AG25" s="27">
        <v>3014.5975078737501</v>
      </c>
      <c r="AH25" s="27">
        <v>77.015170491140793</v>
      </c>
      <c r="AI25" s="27">
        <v>77.015170491140793</v>
      </c>
      <c r="AJ25" s="27">
        <v>37.900157219497601</v>
      </c>
      <c r="AK25" s="27">
        <v>0</v>
      </c>
      <c r="AL25" s="27">
        <v>1140.0027824455501</v>
      </c>
      <c r="AM25" s="27">
        <v>3.0051818692348302</v>
      </c>
      <c r="AN25" s="27">
        <v>132.050675066541</v>
      </c>
      <c r="AO25" s="27">
        <v>1555.7165267538201</v>
      </c>
      <c r="AP25" s="27">
        <v>132.46029799228899</v>
      </c>
      <c r="AQ25" s="27">
        <v>358.68296349399498</v>
      </c>
      <c r="AR25" s="27">
        <v>0</v>
      </c>
      <c r="AS25" s="27">
        <v>3263.8087172098299</v>
      </c>
      <c r="AT25" s="27">
        <v>362.64507235018198</v>
      </c>
      <c r="AU25" s="27">
        <v>3626.4537895600101</v>
      </c>
      <c r="AV25" s="27">
        <v>455.80994394723598</v>
      </c>
      <c r="AW25" s="27">
        <v>678.26892657726899</v>
      </c>
      <c r="AX25" s="27">
        <v>2.0353112424698301</v>
      </c>
      <c r="AY25" s="27">
        <v>25686.005631005701</v>
      </c>
      <c r="AZ25" s="27">
        <v>3.3602635138367498</v>
      </c>
      <c r="BA25" s="27">
        <v>483.51282516796402</v>
      </c>
      <c r="BB25" s="27">
        <v>612.96217469424596</v>
      </c>
      <c r="BC25" s="27">
        <v>1.24418401329387</v>
      </c>
      <c r="BD25" s="27">
        <v>1.2511189393563601E-2</v>
      </c>
      <c r="BE25" s="27">
        <v>386.51008277253197</v>
      </c>
      <c r="BF25" s="27">
        <v>7643.6725759583996</v>
      </c>
      <c r="BG25" s="27">
        <v>6409.02790667926</v>
      </c>
      <c r="BH25" s="27">
        <v>1234.6446692791401</v>
      </c>
      <c r="BI25" s="27">
        <v>5.2821218075695704</v>
      </c>
      <c r="BJ25" s="27">
        <v>5.6935755031994502E-2</v>
      </c>
      <c r="BK25" s="27">
        <v>175.079329331944</v>
      </c>
      <c r="BL25" s="27">
        <v>37.9241712186599</v>
      </c>
      <c r="BM25" s="27">
        <v>1709.8972197512001</v>
      </c>
      <c r="BN25" s="27">
        <v>94.3952758081318</v>
      </c>
      <c r="BO25" s="27">
        <v>22.6354505156059</v>
      </c>
      <c r="BP25" s="27">
        <v>2748.9335340641601</v>
      </c>
      <c r="BQ25" s="27">
        <v>594.32475398689303</v>
      </c>
      <c r="BR25" s="27">
        <v>24.298400531313899</v>
      </c>
      <c r="BS25" s="27">
        <v>100.799460771507</v>
      </c>
      <c r="BT25" s="27">
        <v>8.8654530387958397E-2</v>
      </c>
      <c r="BU25" s="27">
        <v>489.89214304557498</v>
      </c>
      <c r="BV25" s="27">
        <v>15913.368053231099</v>
      </c>
      <c r="BW25" s="27">
        <v>0</v>
      </c>
      <c r="BX25" s="27">
        <v>528.37180371111106</v>
      </c>
      <c r="BY25" s="27">
        <v>1839.0891080634301</v>
      </c>
      <c r="BZ25" s="27">
        <v>4255.36688037368</v>
      </c>
      <c r="CA25" s="27">
        <v>44951.535782778497</v>
      </c>
      <c r="CB25" s="27">
        <v>2845.9254144382298</v>
      </c>
      <c r="CC25" s="29"/>
      <c r="CD25" s="56">
        <f t="shared" si="0"/>
        <v>1.4262011560376641E-3</v>
      </c>
      <c r="CE25" s="56">
        <f t="shared" si="1"/>
        <v>-1.7698871403701976E-5</v>
      </c>
      <c r="CF25" s="56">
        <f t="shared" si="2"/>
        <v>3.0957374947686956E-4</v>
      </c>
      <c r="CG25" s="56">
        <f t="shared" si="3"/>
        <v>4.7268375782474382E-4</v>
      </c>
      <c r="CH25" s="56">
        <f t="shared" si="4"/>
        <v>4.455421783916207E-4</v>
      </c>
      <c r="CI25" s="56">
        <f t="shared" si="5"/>
        <v>-4.0179210620710186E-4</v>
      </c>
      <c r="CJ25" s="56">
        <f t="shared" si="6"/>
        <v>1.33570029970447E-5</v>
      </c>
      <c r="CK25" s="56">
        <f t="shared" si="7"/>
        <v>2.4958421803120785E-3</v>
      </c>
      <c r="CL25" s="56">
        <f t="shared" si="8"/>
        <v>5.9018193235194326E-2</v>
      </c>
      <c r="CM25" s="56" t="str">
        <f t="shared" si="9"/>
        <v/>
      </c>
      <c r="CN25" s="56">
        <f t="shared" si="10"/>
        <v>3.4334677524944426E-3</v>
      </c>
      <c r="CO25" s="56">
        <f t="shared" si="11"/>
        <v>3.3507781470730699E-7</v>
      </c>
      <c r="CP25" s="56">
        <f t="shared" si="12"/>
        <v>2.5329691754129888E-3</v>
      </c>
      <c r="CQ25" s="56">
        <f t="shared" si="13"/>
        <v>-2.8818692326118459E-5</v>
      </c>
      <c r="CR25" s="56">
        <f t="shared" si="14"/>
        <v>-3.219061629125438E-3</v>
      </c>
      <c r="CS25" s="56">
        <f t="shared" si="15"/>
        <v>9.5937058262226857E-5</v>
      </c>
    </row>
    <row r="26" spans="1:97" x14ac:dyDescent="0.25">
      <c r="A26" s="29" t="s">
        <v>25</v>
      </c>
      <c r="B26" s="27">
        <v>55505.025324000002</v>
      </c>
      <c r="C26" s="27">
        <v>1386.4341856000001</v>
      </c>
      <c r="D26" s="27">
        <v>14529.977373</v>
      </c>
      <c r="E26" s="27">
        <v>9510.7182582000005</v>
      </c>
      <c r="F26" s="27">
        <v>8150.4954405999997</v>
      </c>
      <c r="G26" s="27">
        <v>618.46232822000002</v>
      </c>
      <c r="H26" s="27">
        <v>85136.313943000001</v>
      </c>
      <c r="I26" s="27">
        <v>103.34271523</v>
      </c>
      <c r="J26" s="27">
        <v>291.12206263000002</v>
      </c>
      <c r="L26" s="27">
        <v>118.60457175000001</v>
      </c>
      <c r="M26" s="27">
        <v>46.347262958000002</v>
      </c>
      <c r="N26" s="27">
        <v>3315.2175679000002</v>
      </c>
      <c r="O26" s="27">
        <v>4.1326005636999996</v>
      </c>
      <c r="P26" s="27">
        <v>0.26605478929999998</v>
      </c>
      <c r="Q26" s="27">
        <v>155.7622245</v>
      </c>
      <c r="R26" s="27"/>
      <c r="S26" s="27" t="s">
        <v>25</v>
      </c>
      <c r="T26" s="27">
        <v>3514.6342923921502</v>
      </c>
      <c r="U26" s="27">
        <v>4.1320839791396997</v>
      </c>
      <c r="V26" s="27">
        <v>103.849387961752</v>
      </c>
      <c r="W26" s="27">
        <v>103.842957846258</v>
      </c>
      <c r="X26" s="27">
        <v>100.861403058764</v>
      </c>
      <c r="Y26" s="27">
        <v>319.75149929267798</v>
      </c>
      <c r="Z26" s="27">
        <v>0.26518546876195898</v>
      </c>
      <c r="AA26" s="27">
        <v>927.01414604118202</v>
      </c>
      <c r="AB26" s="27">
        <v>0</v>
      </c>
      <c r="AC26" s="27">
        <v>55693.753297508199</v>
      </c>
      <c r="AD26" s="27">
        <v>561.56505249017005</v>
      </c>
      <c r="AE26" s="27">
        <v>33.887260210960399</v>
      </c>
      <c r="AF26" s="27">
        <v>61.436328146020202</v>
      </c>
      <c r="AG26" s="27">
        <v>5700.5506052462797</v>
      </c>
      <c r="AH26" s="27">
        <v>119.775672931012</v>
      </c>
      <c r="AI26" s="27">
        <v>119.775672931012</v>
      </c>
      <c r="AJ26" s="27">
        <v>46.3473367876122</v>
      </c>
      <c r="AK26" s="27">
        <v>0</v>
      </c>
      <c r="AL26" s="27">
        <v>1197.6585119588699</v>
      </c>
      <c r="AM26" s="27">
        <v>2.9382271663008499</v>
      </c>
      <c r="AN26" s="27">
        <v>422.26141169739299</v>
      </c>
      <c r="AO26" s="27">
        <v>3329.48728025232</v>
      </c>
      <c r="AP26" s="27">
        <v>156.01272122141299</v>
      </c>
      <c r="AQ26" s="27">
        <v>1386.18699674002</v>
      </c>
      <c r="AR26" s="27">
        <v>0</v>
      </c>
      <c r="AS26" s="27">
        <v>13062.8265598946</v>
      </c>
      <c r="AT26" s="27">
        <v>1451.4250536862901</v>
      </c>
      <c r="AU26" s="27">
        <v>14514.2516135809</v>
      </c>
      <c r="AV26" s="27">
        <v>1630.8103873621501</v>
      </c>
      <c r="AW26" s="27">
        <v>778.33291026918403</v>
      </c>
      <c r="AX26" s="27">
        <v>2.6988398267167102</v>
      </c>
      <c r="AY26" s="27">
        <v>45444.114068003699</v>
      </c>
      <c r="AZ26" s="27">
        <v>8.2419727751230401</v>
      </c>
      <c r="BA26" s="27">
        <v>492.18500594696701</v>
      </c>
      <c r="BB26" s="27">
        <v>678.06500972789399</v>
      </c>
      <c r="BC26" s="27">
        <v>2.4025733708119001</v>
      </c>
      <c r="BD26" s="27">
        <v>0.10839654555575701</v>
      </c>
      <c r="BE26" s="27">
        <v>440.71410357313999</v>
      </c>
      <c r="BF26" s="27">
        <v>9521.5974777238407</v>
      </c>
      <c r="BG26" s="27">
        <v>8158.9352393711397</v>
      </c>
      <c r="BH26" s="27">
        <v>1362.6622383526999</v>
      </c>
      <c r="BI26" s="27">
        <v>6.9963348977330897</v>
      </c>
      <c r="BJ26" s="27">
        <v>0.12162265944719</v>
      </c>
      <c r="BK26" s="27">
        <v>331.56449149842598</v>
      </c>
      <c r="BL26" s="27">
        <v>42.379907198641902</v>
      </c>
      <c r="BM26" s="27">
        <v>2077.3515738245201</v>
      </c>
      <c r="BN26" s="27">
        <v>94.471287118944801</v>
      </c>
      <c r="BO26" s="27">
        <v>28.031866875003399</v>
      </c>
      <c r="BP26" s="27">
        <v>3682.23055716308</v>
      </c>
      <c r="BQ26" s="27">
        <v>2562.5177650025498</v>
      </c>
      <c r="BR26" s="27">
        <v>110.013428444032</v>
      </c>
      <c r="BS26" s="27">
        <v>161.218507272496</v>
      </c>
      <c r="BT26" s="27">
        <v>0.13976065259015499</v>
      </c>
      <c r="BU26" s="27">
        <v>618.13755464475196</v>
      </c>
      <c r="BV26" s="27">
        <v>24913.3223524936</v>
      </c>
      <c r="BW26" s="27">
        <v>0.58238422068662998</v>
      </c>
      <c r="BX26" s="27">
        <v>941.41034147393998</v>
      </c>
      <c r="BY26" s="27">
        <v>4025.58717864954</v>
      </c>
      <c r="BZ26" s="27">
        <v>9701.6393843899496</v>
      </c>
      <c r="CA26" s="27">
        <v>85139.197247970296</v>
      </c>
      <c r="CB26" s="27">
        <v>5276.7810660395298</v>
      </c>
      <c r="CC26" s="29"/>
      <c r="CD26" s="56">
        <f t="shared" si="0"/>
        <v>3.4001961517274139E-3</v>
      </c>
      <c r="CE26" s="56">
        <f t="shared" si="1"/>
        <v>-1.7829108842484838E-4</v>
      </c>
      <c r="CF26" s="56">
        <f t="shared" si="2"/>
        <v>-1.0822975848759177E-3</v>
      </c>
      <c r="CG26" s="56">
        <f t="shared" si="3"/>
        <v>1.1438904222044763E-3</v>
      </c>
      <c r="CH26" s="56">
        <f t="shared" si="4"/>
        <v>1.0354951834092038E-3</v>
      </c>
      <c r="CI26" s="56">
        <f t="shared" si="5"/>
        <v>-5.2513073218669935E-4</v>
      </c>
      <c r="CJ26" s="56">
        <f t="shared" si="6"/>
        <v>3.3866922782512048E-5</v>
      </c>
      <c r="CK26" s="56">
        <f t="shared" si="7"/>
        <v>4.8406180846387124E-3</v>
      </c>
      <c r="CL26" s="56">
        <f t="shared" si="8"/>
        <v>9.8341693528959315E-2</v>
      </c>
      <c r="CM26" s="56" t="str">
        <f t="shared" si="9"/>
        <v/>
      </c>
      <c r="CN26" s="56">
        <f t="shared" si="10"/>
        <v>9.8739969609307355E-3</v>
      </c>
      <c r="CO26" s="56">
        <f t="shared" si="11"/>
        <v>1.5929659592831685E-6</v>
      </c>
      <c r="CP26" s="56">
        <f t="shared" si="12"/>
        <v>4.3043064474826915E-3</v>
      </c>
      <c r="CQ26" s="56">
        <f t="shared" si="13"/>
        <v>-1.2500229633550543E-4</v>
      </c>
      <c r="CR26" s="56">
        <f t="shared" si="14"/>
        <v>-3.2674493112047408E-3</v>
      </c>
      <c r="CS26" s="56">
        <f t="shared" si="15"/>
        <v>1.60819943485711E-3</v>
      </c>
    </row>
    <row r="27" spans="1:97" x14ac:dyDescent="0.25">
      <c r="A27" s="29" t="s">
        <v>26</v>
      </c>
      <c r="B27" s="27">
        <v>13223.889635</v>
      </c>
      <c r="C27" s="27">
        <v>287.20166440000003</v>
      </c>
      <c r="D27" s="27">
        <v>5050.3886426999998</v>
      </c>
      <c r="E27" s="27">
        <v>4103.1946496999999</v>
      </c>
      <c r="F27" s="27">
        <v>2296.7170120000001</v>
      </c>
      <c r="G27" s="27">
        <v>3346.5225209999999</v>
      </c>
      <c r="H27" s="27">
        <v>26621.132222</v>
      </c>
      <c r="I27" s="27">
        <v>23.535670382999999</v>
      </c>
      <c r="J27" s="27">
        <v>106.58845708</v>
      </c>
      <c r="L27" s="27">
        <v>27.071113295</v>
      </c>
      <c r="M27" s="27">
        <v>11.142035571999999</v>
      </c>
      <c r="N27" s="27">
        <v>503.74338589000001</v>
      </c>
      <c r="O27" s="27">
        <v>1.0317243550999999</v>
      </c>
      <c r="P27" s="27">
        <v>3.7610637600000003E-2</v>
      </c>
      <c r="Q27" s="27">
        <v>60.780828966000001</v>
      </c>
      <c r="R27" s="27"/>
      <c r="S27" s="27" t="s">
        <v>26</v>
      </c>
      <c r="T27" s="27">
        <v>570.72190156856198</v>
      </c>
      <c r="U27" s="27">
        <v>1.0316247121836299</v>
      </c>
      <c r="V27" s="27">
        <v>23.606035238961901</v>
      </c>
      <c r="W27" s="27">
        <v>23.606029484641599</v>
      </c>
      <c r="X27" s="27">
        <v>28.647351807156198</v>
      </c>
      <c r="Y27" s="27">
        <v>112.308746648933</v>
      </c>
      <c r="Z27" s="27">
        <v>3.7489639644019197E-2</v>
      </c>
      <c r="AA27" s="27">
        <v>201.86624055491001</v>
      </c>
      <c r="AB27" s="27">
        <v>0</v>
      </c>
      <c r="AC27" s="27">
        <v>13253.7566236655</v>
      </c>
      <c r="AD27" s="27">
        <v>131.06003901019</v>
      </c>
      <c r="AE27" s="27">
        <v>8.1054965471747291</v>
      </c>
      <c r="AF27" s="27">
        <v>14.9656142065946</v>
      </c>
      <c r="AG27" s="27">
        <v>987.58492576898198</v>
      </c>
      <c r="AH27" s="27">
        <v>27.172357828066801</v>
      </c>
      <c r="AI27" s="27">
        <v>27.172357828066801</v>
      </c>
      <c r="AJ27" s="27">
        <v>11.1420386698854</v>
      </c>
      <c r="AK27" s="27">
        <v>0</v>
      </c>
      <c r="AL27" s="27">
        <v>997.66456854025205</v>
      </c>
      <c r="AM27" s="27">
        <v>3.10154073449874</v>
      </c>
      <c r="AN27" s="27">
        <v>84.582197979157399</v>
      </c>
      <c r="AO27" s="27">
        <v>507.12643705357198</v>
      </c>
      <c r="AP27" s="27">
        <v>60.807532551790501</v>
      </c>
      <c r="AQ27" s="27">
        <v>287.05240335256798</v>
      </c>
      <c r="AR27" s="27">
        <v>0</v>
      </c>
      <c r="AS27" s="27">
        <v>4536.9109604237201</v>
      </c>
      <c r="AT27" s="27">
        <v>504.10128366981399</v>
      </c>
      <c r="AU27" s="27">
        <v>5041.0122440935402</v>
      </c>
      <c r="AV27" s="27">
        <v>145.58484282475101</v>
      </c>
      <c r="AW27" s="27">
        <v>387.57934670425499</v>
      </c>
      <c r="AX27" s="27">
        <v>20.3090254084889</v>
      </c>
      <c r="AY27" s="27">
        <v>16430.7934525868</v>
      </c>
      <c r="AZ27" s="27">
        <v>13.521015181357701</v>
      </c>
      <c r="BA27" s="27">
        <v>119.594624867033</v>
      </c>
      <c r="BB27" s="27">
        <v>180.623495593511</v>
      </c>
      <c r="BC27" s="27">
        <v>10.182031523448901</v>
      </c>
      <c r="BD27" s="27">
        <v>2.7763770454758401E-3</v>
      </c>
      <c r="BE27" s="27">
        <v>111.141829020541</v>
      </c>
      <c r="BF27" s="27">
        <v>4098.7875589921596</v>
      </c>
      <c r="BG27" s="27">
        <v>2296.6921248745298</v>
      </c>
      <c r="BH27" s="27">
        <v>1802.09543411762</v>
      </c>
      <c r="BI27" s="27">
        <v>1.6741611115704</v>
      </c>
      <c r="BJ27" s="27">
        <v>0.11992374192242999</v>
      </c>
      <c r="BK27" s="27">
        <v>288.03048125795698</v>
      </c>
      <c r="BL27" s="27">
        <v>10.091109990795699</v>
      </c>
      <c r="BM27" s="27">
        <v>495.86419208871303</v>
      </c>
      <c r="BN27" s="27">
        <v>24.0887101814955</v>
      </c>
      <c r="BO27" s="27">
        <v>6.6914226839068096</v>
      </c>
      <c r="BP27" s="27">
        <v>871.69268880107097</v>
      </c>
      <c r="BQ27" s="27">
        <v>577.87726538681295</v>
      </c>
      <c r="BR27" s="27">
        <v>60.529285241709204</v>
      </c>
      <c r="BS27" s="27">
        <v>81.080468095261693</v>
      </c>
      <c r="BT27" s="27">
        <v>1.45488370870329</v>
      </c>
      <c r="BU27" s="27">
        <v>3336.3531247452202</v>
      </c>
      <c r="BV27" s="27">
        <v>11707.058794905901</v>
      </c>
      <c r="BW27" s="27">
        <v>68.239910084974795</v>
      </c>
      <c r="BX27" s="27">
        <v>149.12848461468701</v>
      </c>
      <c r="BY27" s="27">
        <v>1561.35827237885</v>
      </c>
      <c r="BZ27" s="27">
        <v>2104.3155640232098</v>
      </c>
      <c r="CA27" s="27">
        <v>26620.9857608977</v>
      </c>
      <c r="CB27" s="27">
        <v>1734.06630994943</v>
      </c>
      <c r="CC27" s="29"/>
      <c r="CD27" s="56">
        <f t="shared" si="0"/>
        <v>2.2585630619943301E-3</v>
      </c>
      <c r="CE27" s="56">
        <f t="shared" si="1"/>
        <v>-5.1970815609259601E-4</v>
      </c>
      <c r="CF27" s="56">
        <f t="shared" si="2"/>
        <v>-1.8565697156816927E-3</v>
      </c>
      <c r="CG27" s="56">
        <f t="shared" si="3"/>
        <v>-1.0740632809517199E-3</v>
      </c>
      <c r="CH27" s="56">
        <f t="shared" si="4"/>
        <v>-1.0835956428351767E-5</v>
      </c>
      <c r="CI27" s="56">
        <f t="shared" si="5"/>
        <v>-3.0387951047587507E-3</v>
      </c>
      <c r="CJ27" s="56">
        <f t="shared" si="6"/>
        <v>-5.5016856938638828E-6</v>
      </c>
      <c r="CK27" s="56">
        <f t="shared" si="7"/>
        <v>2.989466647715325E-3</v>
      </c>
      <c r="CL27" s="56">
        <f t="shared" si="8"/>
        <v>5.3667064198514788E-2</v>
      </c>
      <c r="CM27" s="56" t="str">
        <f t="shared" si="9"/>
        <v/>
      </c>
      <c r="CN27" s="56">
        <f t="shared" si="10"/>
        <v>3.739947151914899E-3</v>
      </c>
      <c r="CO27" s="56">
        <f t="shared" si="11"/>
        <v>2.7803585625181016E-7</v>
      </c>
      <c r="CP27" s="56">
        <f t="shared" si="12"/>
        <v>6.7158224967954292E-3</v>
      </c>
      <c r="CQ27" s="56">
        <f t="shared" si="13"/>
        <v>-9.6579009575026357E-5</v>
      </c>
      <c r="CR27" s="56">
        <f t="shared" si="14"/>
        <v>-3.2171205728457547E-3</v>
      </c>
      <c r="CS27" s="56">
        <f t="shared" si="15"/>
        <v>4.3934224400653807E-4</v>
      </c>
    </row>
    <row r="28" spans="1:97" x14ac:dyDescent="0.25">
      <c r="A28" s="29" t="s">
        <v>27</v>
      </c>
      <c r="B28" s="27">
        <v>7456.5832659999996</v>
      </c>
      <c r="C28" s="27">
        <v>464.55873829000001</v>
      </c>
      <c r="D28" s="27">
        <v>2755.0543845000002</v>
      </c>
      <c r="E28" s="27">
        <v>1814.7224497</v>
      </c>
      <c r="F28" s="27">
        <v>1593.4387815</v>
      </c>
      <c r="G28" s="27">
        <v>86.586173036999995</v>
      </c>
      <c r="H28" s="27">
        <v>33935.533814000002</v>
      </c>
      <c r="I28" s="27">
        <v>28.746647437</v>
      </c>
      <c r="J28" s="27">
        <v>91.929864792000004</v>
      </c>
      <c r="L28" s="27">
        <v>32.872929126000002</v>
      </c>
      <c r="M28" s="27">
        <v>12.741722730999999</v>
      </c>
      <c r="N28" s="27">
        <v>1009.3377498999999</v>
      </c>
      <c r="O28" s="27">
        <v>1.0946836974</v>
      </c>
      <c r="P28" s="27">
        <v>1.6004658500000001E-2</v>
      </c>
      <c r="Q28" s="27">
        <v>117.8810421</v>
      </c>
      <c r="R28" s="27"/>
      <c r="S28" s="27" t="s">
        <v>27</v>
      </c>
      <c r="T28" s="27">
        <v>1360.7447522633699</v>
      </c>
      <c r="U28" s="27">
        <v>1.0946528701135401</v>
      </c>
      <c r="V28" s="27">
        <v>28.8746518249785</v>
      </c>
      <c r="W28" s="27">
        <v>28.8746217374098</v>
      </c>
      <c r="X28" s="27">
        <v>56.3286678219051</v>
      </c>
      <c r="Y28" s="27">
        <v>105.457801696145</v>
      </c>
      <c r="Z28" s="27">
        <v>1.5951739720228401E-2</v>
      </c>
      <c r="AA28" s="27">
        <v>149.81803646313199</v>
      </c>
      <c r="AB28" s="27">
        <v>0</v>
      </c>
      <c r="AC28" s="27">
        <v>7519.3789110710604</v>
      </c>
      <c r="AD28" s="27">
        <v>59.8793299580095</v>
      </c>
      <c r="AE28" s="27">
        <v>12.192760902842901</v>
      </c>
      <c r="AF28" s="27">
        <v>7.5365013822900497</v>
      </c>
      <c r="AG28" s="27">
        <v>1831.03555565439</v>
      </c>
      <c r="AH28" s="27">
        <v>33.061018683480597</v>
      </c>
      <c r="AI28" s="27">
        <v>33.061018683480597</v>
      </c>
      <c r="AJ28" s="27">
        <v>12.7417040377827</v>
      </c>
      <c r="AK28" s="27">
        <v>0</v>
      </c>
      <c r="AL28" s="27">
        <v>363.73933806687302</v>
      </c>
      <c r="AM28" s="27">
        <v>0.86953561192996098</v>
      </c>
      <c r="AN28" s="27">
        <v>173.40055188861299</v>
      </c>
      <c r="AO28" s="27">
        <v>1014.7872304441501</v>
      </c>
      <c r="AP28" s="27">
        <v>117.995601531875</v>
      </c>
      <c r="AQ28" s="27">
        <v>464.55520815926201</v>
      </c>
      <c r="AR28" s="27">
        <v>0</v>
      </c>
      <c r="AS28" s="27">
        <v>2480.7408537685201</v>
      </c>
      <c r="AT28" s="27">
        <v>275.63805906380702</v>
      </c>
      <c r="AU28" s="27">
        <v>2756.3789128323301</v>
      </c>
      <c r="AV28" s="27">
        <v>540.25274575981098</v>
      </c>
      <c r="AW28" s="27">
        <v>398.116421824908</v>
      </c>
      <c r="AX28" s="27">
        <v>0.58445227919332798</v>
      </c>
      <c r="AY28" s="27">
        <v>16939.330190163801</v>
      </c>
      <c r="AZ28" s="27">
        <v>1.05292348826314</v>
      </c>
      <c r="BA28" s="27">
        <v>86.205246879081997</v>
      </c>
      <c r="BB28" s="27">
        <v>122.08857849281</v>
      </c>
      <c r="BC28" s="27">
        <v>0.57082303003246304</v>
      </c>
      <c r="BD28" s="27">
        <v>6.3460350810474299E-3</v>
      </c>
      <c r="BE28" s="27">
        <v>68.737056873735796</v>
      </c>
      <c r="BF28" s="27">
        <v>1818.83954381631</v>
      </c>
      <c r="BG28" s="27">
        <v>1596.7933080099399</v>
      </c>
      <c r="BH28" s="27">
        <v>222.046235806368</v>
      </c>
      <c r="BI28" s="27">
        <v>1.3199078652094101</v>
      </c>
      <c r="BJ28" s="27">
        <v>3.9170009968969903E-2</v>
      </c>
      <c r="BK28" s="27">
        <v>44.511650225698098</v>
      </c>
      <c r="BL28" s="27">
        <v>8.1867462325765903</v>
      </c>
      <c r="BM28" s="27">
        <v>420.24051179197102</v>
      </c>
      <c r="BN28" s="27">
        <v>16.019272582769698</v>
      </c>
      <c r="BO28" s="27">
        <v>6.1351268724681303</v>
      </c>
      <c r="BP28" s="27">
        <v>792.31597337919004</v>
      </c>
      <c r="BQ28" s="27">
        <v>1076.61435326878</v>
      </c>
      <c r="BR28" s="27">
        <v>7.6650381858165604</v>
      </c>
      <c r="BS28" s="27">
        <v>21.076042791712801</v>
      </c>
      <c r="BT28" s="27">
        <v>3.84409943616792E-2</v>
      </c>
      <c r="BU28" s="27">
        <v>86.573185826485201</v>
      </c>
      <c r="BV28" s="27">
        <v>8438.0632827178797</v>
      </c>
      <c r="BW28" s="27">
        <v>0.25682005585101098</v>
      </c>
      <c r="BX28" s="27">
        <v>335.14498400185698</v>
      </c>
      <c r="BY28" s="27">
        <v>1674.1698360304599</v>
      </c>
      <c r="BZ28" s="27">
        <v>4582.53722111145</v>
      </c>
      <c r="CA28" s="27">
        <v>33936.785472973999</v>
      </c>
      <c r="CB28" s="27">
        <v>2887.6625310962499</v>
      </c>
      <c r="CC28" s="29"/>
      <c r="CD28" s="56">
        <f t="shared" si="0"/>
        <v>8.4215039021145154E-3</v>
      </c>
      <c r="CE28" s="56">
        <f t="shared" si="1"/>
        <v>-7.5988899724363649E-6</v>
      </c>
      <c r="CF28" s="56">
        <f t="shared" si="2"/>
        <v>4.8076304401892977E-4</v>
      </c>
      <c r="CG28" s="56">
        <f t="shared" si="3"/>
        <v>2.2687183469795149E-3</v>
      </c>
      <c r="CH28" s="56">
        <f t="shared" si="4"/>
        <v>2.1052120413324379E-3</v>
      </c>
      <c r="CI28" s="56">
        <f t="shared" si="5"/>
        <v>-1.4999173724012733E-4</v>
      </c>
      <c r="CJ28" s="56">
        <f t="shared" si="6"/>
        <v>3.6883432594796592E-5</v>
      </c>
      <c r="CK28" s="56">
        <f t="shared" si="7"/>
        <v>4.4517991425004786E-3</v>
      </c>
      <c r="CL28" s="56">
        <f t="shared" si="8"/>
        <v>0.14715497444441181</v>
      </c>
      <c r="CM28" s="56" t="str">
        <f t="shared" si="9"/>
        <v/>
      </c>
      <c r="CN28" s="56">
        <f t="shared" si="10"/>
        <v>5.7217157850357218E-3</v>
      </c>
      <c r="CO28" s="56">
        <f t="shared" si="11"/>
        <v>-1.4670871195411476E-6</v>
      </c>
      <c r="CP28" s="56">
        <f t="shared" si="12"/>
        <v>5.3990654215499345E-3</v>
      </c>
      <c r="CQ28" s="56">
        <f t="shared" si="13"/>
        <v>-2.8160907605727808E-5</v>
      </c>
      <c r="CR28" s="56">
        <f t="shared" si="14"/>
        <v>-3.3064610389281642E-3</v>
      </c>
      <c r="CS28" s="56">
        <f t="shared" si="15"/>
        <v>9.7182235441905965E-4</v>
      </c>
    </row>
    <row r="29" spans="1:97" x14ac:dyDescent="0.25">
      <c r="A29" s="29" t="s">
        <v>28</v>
      </c>
      <c r="B29" s="27">
        <v>7074.3485527000003</v>
      </c>
      <c r="C29" s="27">
        <v>486.81639409000002</v>
      </c>
      <c r="D29" s="27">
        <v>3251.1488353999998</v>
      </c>
      <c r="E29" s="27">
        <v>2005.4978175000001</v>
      </c>
      <c r="F29" s="27">
        <v>1420.872145</v>
      </c>
      <c r="G29" s="27">
        <v>3489.2648574</v>
      </c>
      <c r="H29" s="27">
        <v>30440.699175999998</v>
      </c>
      <c r="I29" s="27">
        <v>29.843146288</v>
      </c>
      <c r="J29" s="27">
        <v>59.476279859999998</v>
      </c>
      <c r="K29" s="27">
        <v>6.1474399999999998E-2</v>
      </c>
      <c r="L29" s="27">
        <v>34.689680930999998</v>
      </c>
      <c r="M29" s="27">
        <v>25.073470896</v>
      </c>
      <c r="N29" s="27">
        <v>1372.9731534</v>
      </c>
      <c r="O29" s="27">
        <v>0.3416171757</v>
      </c>
      <c r="P29" s="27">
        <v>0.54348154770000001</v>
      </c>
      <c r="Q29" s="27">
        <v>55.029215962000002</v>
      </c>
      <c r="R29" s="27"/>
      <c r="S29" s="27" t="s">
        <v>28</v>
      </c>
      <c r="T29" s="27">
        <v>1224.72193820846</v>
      </c>
      <c r="U29" s="27">
        <v>0.34159007133827102</v>
      </c>
      <c r="V29" s="27">
        <v>34.174196965058798</v>
      </c>
      <c r="W29" s="27">
        <v>34.002619671864601</v>
      </c>
      <c r="X29" s="27">
        <v>55.649767357611701</v>
      </c>
      <c r="Y29" s="27">
        <v>84.458847533565603</v>
      </c>
      <c r="Z29" s="27">
        <v>0.55850165010084396</v>
      </c>
      <c r="AA29" s="27">
        <v>890.03876670284501</v>
      </c>
      <c r="AB29" s="27">
        <v>6.1473975655461997E-2</v>
      </c>
      <c r="AC29" s="27">
        <v>7135.7517618567199</v>
      </c>
      <c r="AD29" s="27">
        <v>76.798504611041395</v>
      </c>
      <c r="AE29" s="27">
        <v>23.3710053664593</v>
      </c>
      <c r="AF29" s="27">
        <v>12.417564088340701</v>
      </c>
      <c r="AG29" s="27">
        <v>2590.3362590991401</v>
      </c>
      <c r="AH29" s="27">
        <v>41.604853089465898</v>
      </c>
      <c r="AI29" s="27">
        <v>41.604853089465898</v>
      </c>
      <c r="AJ29" s="27">
        <v>25.072985184058499</v>
      </c>
      <c r="AK29" s="27">
        <v>0</v>
      </c>
      <c r="AL29" s="27">
        <v>474.039276757805</v>
      </c>
      <c r="AM29" s="27">
        <v>2.49360860624778</v>
      </c>
      <c r="AN29" s="27">
        <v>151.24163093275499</v>
      </c>
      <c r="AO29" s="27">
        <v>1384.1945693756099</v>
      </c>
      <c r="AP29" s="27">
        <v>55.6080226550948</v>
      </c>
      <c r="AQ29" s="27">
        <v>486.70359127443601</v>
      </c>
      <c r="AR29" s="27">
        <v>0</v>
      </c>
      <c r="AS29" s="27">
        <v>2922.59646836312</v>
      </c>
      <c r="AT29" s="27">
        <v>324.73196116734698</v>
      </c>
      <c r="AU29" s="27">
        <v>3247.3284295304702</v>
      </c>
      <c r="AV29" s="27">
        <v>284.30777629597401</v>
      </c>
      <c r="AW29" s="27">
        <v>212.07606827907199</v>
      </c>
      <c r="AX29" s="27">
        <v>21.439958795725101</v>
      </c>
      <c r="AY29" s="27">
        <v>16444.966795714201</v>
      </c>
      <c r="AZ29" s="27">
        <v>15.0386339849093</v>
      </c>
      <c r="BA29" s="27">
        <v>49.9761948775608</v>
      </c>
      <c r="BB29" s="27">
        <v>95.888089210028795</v>
      </c>
      <c r="BC29" s="27">
        <v>13.135176424543999</v>
      </c>
      <c r="BD29" s="27">
        <v>0.39906351993805</v>
      </c>
      <c r="BE29" s="27">
        <v>31.6329844519034</v>
      </c>
      <c r="BF29" s="27">
        <v>2007.54098289631</v>
      </c>
      <c r="BG29" s="27">
        <v>1423.06543460131</v>
      </c>
      <c r="BH29" s="27">
        <v>584.47554829499995</v>
      </c>
      <c r="BI29" s="27">
        <v>0.60527835072228897</v>
      </c>
      <c r="BJ29" s="27">
        <v>0.20036951627518099</v>
      </c>
      <c r="BK29" s="27">
        <v>257.17174844822102</v>
      </c>
      <c r="BL29" s="27">
        <v>6.41933420526132</v>
      </c>
      <c r="BM29" s="27">
        <v>256.79691617475999</v>
      </c>
      <c r="BN29" s="27">
        <v>17.279738517501901</v>
      </c>
      <c r="BO29" s="27">
        <v>10.8174336447361</v>
      </c>
      <c r="BP29" s="27">
        <v>526.24409453419105</v>
      </c>
      <c r="BQ29" s="27">
        <v>944.57324080305602</v>
      </c>
      <c r="BR29" s="27">
        <v>35.648711437468599</v>
      </c>
      <c r="BS29" s="27">
        <v>80.683232529197397</v>
      </c>
      <c r="BT29" s="27">
        <v>3.68847597837265</v>
      </c>
      <c r="BU29" s="27">
        <v>3478.2240328647299</v>
      </c>
      <c r="BV29" s="27">
        <v>9974.5308198273797</v>
      </c>
      <c r="BW29" s="27">
        <v>24.2520256686885</v>
      </c>
      <c r="BX29" s="27">
        <v>350.51132949731198</v>
      </c>
      <c r="BY29" s="27">
        <v>1460.03698262701</v>
      </c>
      <c r="BZ29" s="27">
        <v>2783.10009970997</v>
      </c>
      <c r="CA29" s="27">
        <v>30439.875375805299</v>
      </c>
      <c r="CB29" s="27">
        <v>1851.09828824392</v>
      </c>
      <c r="CC29" s="29"/>
      <c r="CD29" s="56">
        <f t="shared" si="0"/>
        <v>8.679698024390451E-3</v>
      </c>
      <c r="CE29" s="56">
        <f t="shared" si="1"/>
        <v>-2.3171531799965456E-4</v>
      </c>
      <c r="CF29" s="56">
        <f t="shared" si="2"/>
        <v>-1.1750941168645653E-3</v>
      </c>
      <c r="CG29" s="56">
        <f t="shared" si="3"/>
        <v>1.0187821589638102E-3</v>
      </c>
      <c r="CH29" s="56">
        <f t="shared" si="4"/>
        <v>1.5436220697464449E-3</v>
      </c>
      <c r="CI29" s="56">
        <f t="shared" si="5"/>
        <v>-3.1642265596017452E-3</v>
      </c>
      <c r="CJ29" s="56">
        <f t="shared" si="6"/>
        <v>-2.7062459700294506E-5</v>
      </c>
      <c r="CK29" s="56">
        <f t="shared" si="7"/>
        <v>0.13937784386819613</v>
      </c>
      <c r="CL29" s="56">
        <f t="shared" si="8"/>
        <v>0.42004254019201537</v>
      </c>
      <c r="CM29" s="56">
        <f t="shared" si="9"/>
        <v>-6.9027845412263407E-6</v>
      </c>
      <c r="CN29" s="56">
        <f t="shared" si="10"/>
        <v>0.1993437809999066</v>
      </c>
      <c r="CO29" s="56">
        <f t="shared" si="11"/>
        <v>-1.9371547860898535E-5</v>
      </c>
      <c r="CP29" s="56">
        <f t="shared" si="12"/>
        <v>8.173077490860969E-3</v>
      </c>
      <c r="CQ29" s="56">
        <f t="shared" si="13"/>
        <v>-7.9341331926420823E-5</v>
      </c>
      <c r="CR29" s="56">
        <f t="shared" si="14"/>
        <v>2.7636821276469527E-2</v>
      </c>
      <c r="CS29" s="56">
        <f t="shared" si="15"/>
        <v>1.0518170811201238E-2</v>
      </c>
    </row>
    <row r="30" spans="1:97" x14ac:dyDescent="0.25">
      <c r="A30" s="29" t="s">
        <v>29</v>
      </c>
      <c r="B30" s="27">
        <v>18568.268190999999</v>
      </c>
      <c r="C30" s="27">
        <v>218.25375098000001</v>
      </c>
      <c r="D30" s="27">
        <v>10781.974392</v>
      </c>
      <c r="E30" s="27">
        <v>3584.5741532000002</v>
      </c>
      <c r="F30" s="27">
        <v>3096.2851894</v>
      </c>
      <c r="G30" s="27">
        <v>4638.9713693000003</v>
      </c>
      <c r="H30" s="27">
        <v>14128.468354000001</v>
      </c>
      <c r="I30" s="27">
        <v>39.342200116000001</v>
      </c>
      <c r="J30" s="27">
        <v>61.193666714000003</v>
      </c>
      <c r="L30" s="27">
        <v>105.84715872</v>
      </c>
      <c r="M30" s="27">
        <v>13.278675099999999</v>
      </c>
      <c r="N30" s="27">
        <v>665.84666403999995</v>
      </c>
      <c r="O30" s="27">
        <v>1.2493418155</v>
      </c>
      <c r="P30" s="27">
        <v>0.1166114932</v>
      </c>
      <c r="Q30" s="27">
        <v>5.2957641079000002</v>
      </c>
      <c r="R30" s="27"/>
      <c r="S30" s="27" t="s">
        <v>29</v>
      </c>
      <c r="T30" s="27">
        <v>818.05805798157996</v>
      </c>
      <c r="U30" s="27">
        <v>1.2490872711199099</v>
      </c>
      <c r="V30" s="27">
        <v>39.540259188135302</v>
      </c>
      <c r="W30" s="27">
        <v>39.530645248472297</v>
      </c>
      <c r="X30" s="27">
        <v>20.633466989698899</v>
      </c>
      <c r="Y30" s="27">
        <v>70.719514799491805</v>
      </c>
      <c r="Z30" s="27">
        <v>0.116234345017256</v>
      </c>
      <c r="AA30" s="27">
        <v>10520.816238520199</v>
      </c>
      <c r="AB30" s="27">
        <v>0</v>
      </c>
      <c r="AC30" s="27">
        <v>18604.657159895702</v>
      </c>
      <c r="AD30" s="27">
        <v>190.539801809686</v>
      </c>
      <c r="AE30" s="27">
        <v>73.665854784470596</v>
      </c>
      <c r="AF30" s="27">
        <v>20.4491714710461</v>
      </c>
      <c r="AG30" s="27">
        <v>1258.46089076411</v>
      </c>
      <c r="AH30" s="27">
        <v>106.097831586412</v>
      </c>
      <c r="AI30" s="27">
        <v>106.097831586412</v>
      </c>
      <c r="AJ30" s="27">
        <v>13.2787664832421</v>
      </c>
      <c r="AK30" s="27">
        <v>0</v>
      </c>
      <c r="AL30" s="27">
        <v>154.79038303245699</v>
      </c>
      <c r="AM30" s="27">
        <v>0.31219539679194402</v>
      </c>
      <c r="AN30" s="27">
        <v>91.089903764943003</v>
      </c>
      <c r="AO30" s="27">
        <v>669.01526630312298</v>
      </c>
      <c r="AP30" s="27">
        <v>77.209740083349601</v>
      </c>
      <c r="AQ30" s="27">
        <v>218.14647827069399</v>
      </c>
      <c r="AR30" s="27">
        <v>0</v>
      </c>
      <c r="AS30" s="27">
        <v>9682.3930658024492</v>
      </c>
      <c r="AT30" s="27">
        <v>1075.8211104460399</v>
      </c>
      <c r="AU30" s="27">
        <v>10758.214176248401</v>
      </c>
      <c r="AV30" s="27">
        <v>28.242908335223799</v>
      </c>
      <c r="AW30" s="27">
        <v>148.61272355969299</v>
      </c>
      <c r="AX30" s="27">
        <v>0.75810156473045798</v>
      </c>
      <c r="AY30" s="27">
        <v>7319.1498939400399</v>
      </c>
      <c r="AZ30" s="27">
        <v>2.8261722360929702</v>
      </c>
      <c r="BA30" s="27">
        <v>158.04435666374499</v>
      </c>
      <c r="BB30" s="27">
        <v>274.53893108902798</v>
      </c>
      <c r="BC30" s="27">
        <v>1.1417107910734801</v>
      </c>
      <c r="BD30" s="27">
        <v>0.23122802405242501</v>
      </c>
      <c r="BE30" s="27">
        <v>145.47516217750501</v>
      </c>
      <c r="BF30" s="27">
        <v>3584.8471203367499</v>
      </c>
      <c r="BG30" s="27">
        <v>3096.1950547713</v>
      </c>
      <c r="BH30" s="27">
        <v>488.65206556545701</v>
      </c>
      <c r="BI30" s="27">
        <v>2.1556761520527798</v>
      </c>
      <c r="BJ30" s="27">
        <v>2.8363665073827201E-2</v>
      </c>
      <c r="BK30" s="27">
        <v>330.989128898736</v>
      </c>
      <c r="BL30" s="27">
        <v>13.0796251701692</v>
      </c>
      <c r="BM30" s="27">
        <v>687.29345789447598</v>
      </c>
      <c r="BN30" s="27">
        <v>30.499877533248402</v>
      </c>
      <c r="BO30" s="27">
        <v>8.1390460159724807</v>
      </c>
      <c r="BP30" s="27">
        <v>1228.1973244707499</v>
      </c>
      <c r="BQ30" s="27">
        <v>541.39631281628294</v>
      </c>
      <c r="BR30" s="27">
        <v>44.582075651603603</v>
      </c>
      <c r="BS30" s="27">
        <v>168.17992515308299</v>
      </c>
      <c r="BT30" s="27">
        <v>3.4891619901122703E-2</v>
      </c>
      <c r="BU30" s="27">
        <v>4634.6851960735603</v>
      </c>
      <c r="BV30" s="27">
        <v>4535.8241887446502</v>
      </c>
      <c r="BW30" s="27">
        <v>49.294878428104397</v>
      </c>
      <c r="BX30" s="27">
        <v>233.23519096246099</v>
      </c>
      <c r="BY30" s="27">
        <v>831.263181808936</v>
      </c>
      <c r="BZ30" s="27">
        <v>1056.2617192810701</v>
      </c>
      <c r="CA30" s="27">
        <v>14127.6619310284</v>
      </c>
      <c r="CB30" s="27">
        <v>943.78621933718102</v>
      </c>
      <c r="CC30" s="29"/>
      <c r="CD30" s="56">
        <f t="shared" si="0"/>
        <v>1.9597395148213165E-3</v>
      </c>
      <c r="CE30" s="56">
        <f t="shared" si="1"/>
        <v>-4.9150453920879787E-4</v>
      </c>
      <c r="CF30" s="56">
        <f t="shared" si="2"/>
        <v>-2.2036980322666109E-3</v>
      </c>
      <c r="CG30" s="56">
        <f t="shared" si="3"/>
        <v>7.6150506331694448E-5</v>
      </c>
      <c r="CH30" s="56">
        <f t="shared" si="4"/>
        <v>-2.9110570631104218E-5</v>
      </c>
      <c r="CI30" s="56">
        <f t="shared" si="5"/>
        <v>-9.239490579323851E-4</v>
      </c>
      <c r="CJ30" s="56">
        <f t="shared" si="6"/>
        <v>-5.7077876482754209E-5</v>
      </c>
      <c r="CK30" s="56">
        <f t="shared" si="7"/>
        <v>4.7898981733778944E-3</v>
      </c>
      <c r="CL30" s="56">
        <f t="shared" si="8"/>
        <v>0.15566722174065215</v>
      </c>
      <c r="CM30" s="56" t="str">
        <f t="shared" si="9"/>
        <v/>
      </c>
      <c r="CN30" s="56">
        <f t="shared" si="10"/>
        <v>2.3682531439045439E-3</v>
      </c>
      <c r="CO30" s="56">
        <f t="shared" si="11"/>
        <v>6.8819548194655548E-6</v>
      </c>
      <c r="CP30" s="56">
        <f t="shared" si="12"/>
        <v>4.7587566841555649E-3</v>
      </c>
      <c r="CQ30" s="56">
        <f t="shared" si="13"/>
        <v>-2.0374278434618978E-4</v>
      </c>
      <c r="CR30" s="56">
        <f t="shared" si="14"/>
        <v>-3.2342282256616734E-3</v>
      </c>
      <c r="CS30" s="56">
        <f t="shared" si="15"/>
        <v>13.579527809437609</v>
      </c>
    </row>
    <row r="31" spans="1:97" x14ac:dyDescent="0.25">
      <c r="A31" s="29" t="s">
        <v>30</v>
      </c>
      <c r="B31" s="27">
        <v>23667.086255999999</v>
      </c>
      <c r="C31" s="27">
        <v>9558.9712866999998</v>
      </c>
      <c r="D31" s="27">
        <v>25977.725127999998</v>
      </c>
      <c r="E31" s="27">
        <v>4513.8078126</v>
      </c>
      <c r="F31" s="27">
        <v>4245.6997262000004</v>
      </c>
      <c r="G31" s="27">
        <v>4427.8988182000003</v>
      </c>
      <c r="H31" s="27">
        <v>78490.382916999995</v>
      </c>
      <c r="I31" s="27">
        <v>63.362955626999998</v>
      </c>
      <c r="J31" s="27">
        <v>62.179347282000002</v>
      </c>
      <c r="L31" s="27">
        <v>99.234791337000004</v>
      </c>
      <c r="M31" s="27">
        <v>5.3924614448000003</v>
      </c>
      <c r="N31" s="27">
        <v>3001.7055498999998</v>
      </c>
      <c r="O31" s="27">
        <v>0.2151323107</v>
      </c>
      <c r="P31" s="27">
        <v>2.8848908792999999</v>
      </c>
      <c r="Q31" s="27">
        <v>13.786930329</v>
      </c>
      <c r="R31" s="27"/>
      <c r="S31" s="27" t="s">
        <v>30</v>
      </c>
      <c r="T31" s="27">
        <v>9192.3950960585698</v>
      </c>
      <c r="U31" s="27">
        <v>0.21470877828860699</v>
      </c>
      <c r="V31" s="27">
        <v>69.002584021227904</v>
      </c>
      <c r="W31" s="27">
        <v>68.934258726829398</v>
      </c>
      <c r="X31" s="27">
        <v>112.6470753569</v>
      </c>
      <c r="Y31" s="27">
        <v>127.056571909471</v>
      </c>
      <c r="Z31" s="27">
        <v>2.88416498150626</v>
      </c>
      <c r="AA31" s="27">
        <v>57570.401994268403</v>
      </c>
      <c r="AB31" s="27">
        <v>0</v>
      </c>
      <c r="AC31" s="27">
        <v>23899.0415789502</v>
      </c>
      <c r="AD31" s="27">
        <v>71.954735596372203</v>
      </c>
      <c r="AE31" s="27">
        <v>486.367682750254</v>
      </c>
      <c r="AF31" s="27">
        <v>14.6073749584616</v>
      </c>
      <c r="AG31" s="27">
        <v>4000.3271408508199</v>
      </c>
      <c r="AH31" s="27">
        <v>102.55093868340199</v>
      </c>
      <c r="AI31" s="27">
        <v>102.55093868340199</v>
      </c>
      <c r="AJ31" s="27">
        <v>5.3924525879947298</v>
      </c>
      <c r="AK31" s="27">
        <v>0</v>
      </c>
      <c r="AL31" s="27">
        <v>1041.1963021638301</v>
      </c>
      <c r="AM31" s="27">
        <v>10.220637728889301</v>
      </c>
      <c r="AN31" s="27">
        <v>819.43390665608399</v>
      </c>
      <c r="AO31" s="27">
        <v>3018.4471730396799</v>
      </c>
      <c r="AP31" s="27">
        <v>149.297623606169</v>
      </c>
      <c r="AQ31" s="27">
        <v>9557.8264949266104</v>
      </c>
      <c r="AR31" s="27">
        <v>0</v>
      </c>
      <c r="AS31" s="27">
        <v>23350.182701654001</v>
      </c>
      <c r="AT31" s="27">
        <v>2594.4653908519199</v>
      </c>
      <c r="AU31" s="27">
        <v>25944.6480925059</v>
      </c>
      <c r="AV31" s="27">
        <v>476.61785262464599</v>
      </c>
      <c r="AW31" s="27">
        <v>475.90522387274802</v>
      </c>
      <c r="AX31" s="27">
        <v>2.8661862431587801</v>
      </c>
      <c r="AY31" s="27">
        <v>42599.5972405231</v>
      </c>
      <c r="AZ31" s="27">
        <v>8.2497130574248896</v>
      </c>
      <c r="BA31" s="27">
        <v>44.064594057441397</v>
      </c>
      <c r="BB31" s="27">
        <v>176.97401070343901</v>
      </c>
      <c r="BC31" s="27">
        <v>4.8019275660422096</v>
      </c>
      <c r="BD31" s="27">
        <v>1.6347981392990401</v>
      </c>
      <c r="BE31" s="27">
        <v>70.888814960564801</v>
      </c>
      <c r="BF31" s="27">
        <v>4528.5531219601298</v>
      </c>
      <c r="BG31" s="27">
        <v>4257.2602010013397</v>
      </c>
      <c r="BH31" s="27">
        <v>271.29292095878998</v>
      </c>
      <c r="BI31" s="27">
        <v>3.0746577026736501</v>
      </c>
      <c r="BJ31" s="27">
        <v>0.25234443051858202</v>
      </c>
      <c r="BK31" s="27">
        <v>517.84993160160195</v>
      </c>
      <c r="BL31" s="27">
        <v>11.6868058995684</v>
      </c>
      <c r="BM31" s="27">
        <v>873.15054647067598</v>
      </c>
      <c r="BN31" s="27">
        <v>7.9006079752200504</v>
      </c>
      <c r="BO31" s="27">
        <v>17.515862762281099</v>
      </c>
      <c r="BP31" s="27">
        <v>2252.7338978267899</v>
      </c>
      <c r="BQ31" s="27">
        <v>2790.37512104896</v>
      </c>
      <c r="BR31" s="27">
        <v>102.430904633564</v>
      </c>
      <c r="BS31" s="27">
        <v>160.90086994383699</v>
      </c>
      <c r="BT31" s="27">
        <v>0.28372702723259302</v>
      </c>
      <c r="BU31" s="27">
        <v>4421.07822505883</v>
      </c>
      <c r="BV31" s="27">
        <v>27465.522267419601</v>
      </c>
      <c r="BW31" s="27">
        <v>50.770749494314799</v>
      </c>
      <c r="BX31" s="27">
        <v>937.99265248051802</v>
      </c>
      <c r="BY31" s="27">
        <v>7307.75532114618</v>
      </c>
      <c r="BZ31" s="27">
        <v>8710.3877277997199</v>
      </c>
      <c r="CA31" s="27">
        <v>78492.273334215104</v>
      </c>
      <c r="CB31" s="27">
        <v>6047.2372526893596</v>
      </c>
      <c r="CC31" s="29"/>
      <c r="CD31" s="56">
        <f t="shared" si="0"/>
        <v>9.8007553799064357E-3</v>
      </c>
      <c r="CE31" s="56">
        <f t="shared" si="1"/>
        <v>-1.1976098045008922E-4</v>
      </c>
      <c r="CF31" s="56">
        <f t="shared" si="2"/>
        <v>-1.2732845286150879E-3</v>
      </c>
      <c r="CG31" s="56">
        <f t="shared" si="3"/>
        <v>3.2667118256495603E-3</v>
      </c>
      <c r="CH31" s="56">
        <f t="shared" si="4"/>
        <v>2.7228667938997628E-3</v>
      </c>
      <c r="CI31" s="56">
        <f t="shared" si="5"/>
        <v>-1.5403678858097716E-3</v>
      </c>
      <c r="CJ31" s="56">
        <f t="shared" si="6"/>
        <v>2.4084698594320594E-5</v>
      </c>
      <c r="CK31" s="56">
        <f t="shared" si="7"/>
        <v>8.7926818512477606E-2</v>
      </c>
      <c r="CL31" s="56">
        <f t="shared" si="8"/>
        <v>1.0433886404956201</v>
      </c>
      <c r="CM31" s="56" t="str">
        <f t="shared" si="9"/>
        <v/>
      </c>
      <c r="CN31" s="56">
        <f t="shared" si="10"/>
        <v>3.3417184655937848E-2</v>
      </c>
      <c r="CO31" s="56">
        <f t="shared" si="11"/>
        <v>-1.6424420204356143E-6</v>
      </c>
      <c r="CP31" s="56">
        <f t="shared" si="12"/>
        <v>5.5773702188203723E-3</v>
      </c>
      <c r="CQ31" s="56">
        <f t="shared" si="13"/>
        <v>-1.9687066531982695E-3</v>
      </c>
      <c r="CR31" s="56">
        <f t="shared" si="14"/>
        <v>-2.5162053752134187E-4</v>
      </c>
      <c r="CS31" s="56">
        <f t="shared" si="15"/>
        <v>9.8289242089031372</v>
      </c>
    </row>
    <row r="32" spans="1:97" x14ac:dyDescent="0.25">
      <c r="A32" s="29" t="s">
        <v>31</v>
      </c>
      <c r="B32" s="27">
        <v>22908.674724</v>
      </c>
      <c r="C32" s="27">
        <v>500.27986368000001</v>
      </c>
      <c r="D32" s="27">
        <v>7677.8385912000003</v>
      </c>
      <c r="E32" s="27">
        <v>3665.2169094000001</v>
      </c>
      <c r="F32" s="27">
        <v>2873.8868176999999</v>
      </c>
      <c r="G32" s="27">
        <v>950.97280488000001</v>
      </c>
      <c r="H32" s="27">
        <v>30564.847383</v>
      </c>
      <c r="I32" s="27">
        <v>29.965275609999999</v>
      </c>
      <c r="J32" s="27">
        <v>107.91574703000001</v>
      </c>
      <c r="L32" s="27">
        <v>35.936559438000003</v>
      </c>
      <c r="M32" s="27">
        <v>12.303149998</v>
      </c>
      <c r="N32" s="27">
        <v>1008.2555528</v>
      </c>
      <c r="O32" s="27">
        <v>1.0971028265</v>
      </c>
      <c r="P32" s="27">
        <v>7.6211547500000004E-2</v>
      </c>
      <c r="Q32" s="27">
        <v>166.03168839</v>
      </c>
      <c r="R32" s="27"/>
      <c r="S32" s="27" t="s">
        <v>31</v>
      </c>
      <c r="T32" s="27">
        <v>1031.0029015084699</v>
      </c>
      <c r="U32" s="27">
        <v>1.0969300683703</v>
      </c>
      <c r="V32" s="27">
        <v>30.086773634532399</v>
      </c>
      <c r="W32" s="27">
        <v>30.086758911241901</v>
      </c>
      <c r="X32" s="27">
        <v>31.766418675903999</v>
      </c>
      <c r="Y32" s="27">
        <v>118.324527315552</v>
      </c>
      <c r="Z32" s="27">
        <v>7.59640489607811E-2</v>
      </c>
      <c r="AA32" s="27">
        <v>489.79933546807501</v>
      </c>
      <c r="AB32" s="27">
        <v>0</v>
      </c>
      <c r="AC32" s="27">
        <v>22957.681180795498</v>
      </c>
      <c r="AD32" s="27">
        <v>223.10306363905201</v>
      </c>
      <c r="AE32" s="27">
        <v>11.731122702746701</v>
      </c>
      <c r="AF32" s="27">
        <v>24.201871226454699</v>
      </c>
      <c r="AG32" s="27">
        <v>2011.5913402286201</v>
      </c>
      <c r="AH32" s="27">
        <v>40.470129708201299</v>
      </c>
      <c r="AI32" s="27">
        <v>40.470129708201299</v>
      </c>
      <c r="AJ32" s="27">
        <v>12.3031633418542</v>
      </c>
      <c r="AK32" s="27">
        <v>0</v>
      </c>
      <c r="AL32" s="27">
        <v>639.327328128614</v>
      </c>
      <c r="AM32" s="27">
        <v>1.6742121412925599</v>
      </c>
      <c r="AN32" s="27">
        <v>140.130335862208</v>
      </c>
      <c r="AO32" s="27">
        <v>1013.57043660232</v>
      </c>
      <c r="AP32" s="27">
        <v>166.072667923371</v>
      </c>
      <c r="AQ32" s="27">
        <v>499.87761567155502</v>
      </c>
      <c r="AR32" s="27">
        <v>0</v>
      </c>
      <c r="AS32" s="27">
        <v>6896.1976080601098</v>
      </c>
      <c r="AT32" s="27">
        <v>766.24424314246801</v>
      </c>
      <c r="AU32" s="27">
        <v>7662.4418512025804</v>
      </c>
      <c r="AV32" s="27">
        <v>139.99646435109801</v>
      </c>
      <c r="AW32" s="27">
        <v>323.45024908346102</v>
      </c>
      <c r="AX32" s="27">
        <v>4.8418745934952598</v>
      </c>
      <c r="AY32" s="27">
        <v>17622.909192984</v>
      </c>
      <c r="AZ32" s="27">
        <v>4.7474468845935398</v>
      </c>
      <c r="BA32" s="27">
        <v>170.14152146475001</v>
      </c>
      <c r="BB32" s="27">
        <v>238.460059668094</v>
      </c>
      <c r="BC32" s="27">
        <v>2.8324737517705798</v>
      </c>
      <c r="BD32" s="27">
        <v>7.1974184978807997E-3</v>
      </c>
      <c r="BE32" s="27">
        <v>147.37516647651699</v>
      </c>
      <c r="BF32" s="27">
        <v>3667.2695119281798</v>
      </c>
      <c r="BG32" s="27">
        <v>2876.1256034861299</v>
      </c>
      <c r="BH32" s="27">
        <v>791.14390844204695</v>
      </c>
      <c r="BI32" s="27">
        <v>2.3472782996852901</v>
      </c>
      <c r="BJ32" s="27">
        <v>6.2676862437099398E-2</v>
      </c>
      <c r="BK32" s="27">
        <v>152.338906927473</v>
      </c>
      <c r="BL32" s="27">
        <v>14.592475352877299</v>
      </c>
      <c r="BM32" s="27">
        <v>719.18224728142502</v>
      </c>
      <c r="BN32" s="27">
        <v>33.036500333448998</v>
      </c>
      <c r="BO32" s="27">
        <v>9.9026881551172092</v>
      </c>
      <c r="BP32" s="27">
        <v>1275.6430540628401</v>
      </c>
      <c r="BQ32" s="27">
        <v>889.97380925224297</v>
      </c>
      <c r="BR32" s="27">
        <v>36.070728125795704</v>
      </c>
      <c r="BS32" s="27">
        <v>64.216187377436796</v>
      </c>
      <c r="BT32" s="27">
        <v>0.32712044987516298</v>
      </c>
      <c r="BU32" s="27">
        <v>948.51215309600695</v>
      </c>
      <c r="BV32" s="27">
        <v>10769.875219566</v>
      </c>
      <c r="BW32" s="27">
        <v>15.095021399737499</v>
      </c>
      <c r="BX32" s="27">
        <v>276.07967325856799</v>
      </c>
      <c r="BY32" s="27">
        <v>1397.7937735042201</v>
      </c>
      <c r="BZ32" s="27">
        <v>2301.0391150175001</v>
      </c>
      <c r="CA32" s="27">
        <v>30564.965003720299</v>
      </c>
      <c r="CB32" s="27">
        <v>2664.3335124637802</v>
      </c>
      <c r="CC32" s="29"/>
      <c r="CD32" s="56">
        <f t="shared" si="0"/>
        <v>2.139209595750066E-3</v>
      </c>
      <c r="CE32" s="56">
        <f t="shared" si="1"/>
        <v>-8.0404597036166144E-4</v>
      </c>
      <c r="CF32" s="56">
        <f t="shared" si="2"/>
        <v>-2.0053482258753086E-3</v>
      </c>
      <c r="CG32" s="56">
        <f t="shared" si="3"/>
        <v>5.6002211572130881E-4</v>
      </c>
      <c r="CH32" s="56">
        <f t="shared" si="4"/>
        <v>7.7900972729387464E-4</v>
      </c>
      <c r="CI32" s="56">
        <f t="shared" si="5"/>
        <v>-2.5875101489401253E-3</v>
      </c>
      <c r="CJ32" s="56">
        <f t="shared" si="6"/>
        <v>3.8482351580231838E-6</v>
      </c>
      <c r="CK32" s="56">
        <f t="shared" si="7"/>
        <v>4.0541359546634953E-3</v>
      </c>
      <c r="CL32" s="56">
        <f t="shared" si="8"/>
        <v>9.6452840035091567E-2</v>
      </c>
      <c r="CM32" s="56" t="str">
        <f t="shared" si="9"/>
        <v/>
      </c>
      <c r="CN32" s="56">
        <f t="shared" si="10"/>
        <v>0.12615482230631717</v>
      </c>
      <c r="CO32" s="56">
        <f t="shared" si="11"/>
        <v>1.0845884347948345E-6</v>
      </c>
      <c r="CP32" s="56">
        <f t="shared" si="12"/>
        <v>5.271365763927751E-3</v>
      </c>
      <c r="CQ32" s="56">
        <f t="shared" si="13"/>
        <v>-1.5746758236974431E-4</v>
      </c>
      <c r="CR32" s="56">
        <f t="shared" si="14"/>
        <v>-3.2475201900198183E-3</v>
      </c>
      <c r="CS32" s="56">
        <f t="shared" si="15"/>
        <v>2.4681754289423329E-4</v>
      </c>
    </row>
    <row r="33" spans="1:97" x14ac:dyDescent="0.25">
      <c r="A33" s="29" t="s">
        <v>32</v>
      </c>
      <c r="B33" s="27">
        <v>108552.20149000001</v>
      </c>
      <c r="C33" s="27">
        <v>5677.3164415000001</v>
      </c>
      <c r="D33" s="27">
        <v>58446.700812000003</v>
      </c>
      <c r="E33" s="27">
        <v>23313.501265999999</v>
      </c>
      <c r="F33" s="27">
        <v>19628.312460000001</v>
      </c>
      <c r="G33" s="27">
        <v>8474.5946027999998</v>
      </c>
      <c r="H33" s="27">
        <v>208399.94995000001</v>
      </c>
      <c r="I33" s="27">
        <v>202.95683993</v>
      </c>
      <c r="J33" s="27">
        <v>416.61920818999999</v>
      </c>
      <c r="L33" s="27">
        <v>258.60009207000002</v>
      </c>
      <c r="M33" s="27">
        <v>64.283566973999996</v>
      </c>
      <c r="N33" s="27">
        <v>10342.660352000001</v>
      </c>
      <c r="O33" s="27">
        <v>5.9543495320000002</v>
      </c>
      <c r="P33" s="27">
        <v>6.8751980391999998</v>
      </c>
      <c r="Q33" s="27">
        <v>128.39283225</v>
      </c>
      <c r="R33" s="27"/>
      <c r="S33" s="27" t="s">
        <v>32</v>
      </c>
      <c r="T33" s="27">
        <v>7457.58107360547</v>
      </c>
      <c r="U33" s="27">
        <v>5.9521759715744702</v>
      </c>
      <c r="V33" s="27">
        <v>203.89998898572401</v>
      </c>
      <c r="W33" s="27">
        <v>203.89982344582501</v>
      </c>
      <c r="X33" s="27">
        <v>235.72709997296499</v>
      </c>
      <c r="Y33" s="27">
        <v>469.77013025957302</v>
      </c>
      <c r="Z33" s="27">
        <v>6.8715753053085198</v>
      </c>
      <c r="AA33" s="27">
        <v>2586.7049521960298</v>
      </c>
      <c r="AB33" s="27">
        <v>0</v>
      </c>
      <c r="AC33" s="27">
        <v>108980.641885392</v>
      </c>
      <c r="AD33" s="27">
        <v>923.70404998888898</v>
      </c>
      <c r="AE33" s="27">
        <v>89.385633530775607</v>
      </c>
      <c r="AF33" s="27">
        <v>109.75260205579799</v>
      </c>
      <c r="AG33" s="27">
        <v>17701.938404321201</v>
      </c>
      <c r="AH33" s="27">
        <v>260.56059872733101</v>
      </c>
      <c r="AI33" s="27">
        <v>260.56059872733101</v>
      </c>
      <c r="AJ33" s="27">
        <v>64.2835184046032</v>
      </c>
      <c r="AK33" s="27">
        <v>0</v>
      </c>
      <c r="AL33" s="27">
        <v>2977.33343638108</v>
      </c>
      <c r="AM33" s="27">
        <v>8.0544239094737993</v>
      </c>
      <c r="AN33" s="27">
        <v>1038.71464808165</v>
      </c>
      <c r="AO33" s="27">
        <v>10374.1757133134</v>
      </c>
      <c r="AP33" s="27">
        <v>128.86467233786701</v>
      </c>
      <c r="AQ33" s="27">
        <v>5676.4251292647004</v>
      </c>
      <c r="AR33" s="27">
        <v>0</v>
      </c>
      <c r="AS33" s="27">
        <v>52538.238868874498</v>
      </c>
      <c r="AT33" s="27">
        <v>5837.5834546536798</v>
      </c>
      <c r="AU33" s="27">
        <v>58375.822323528198</v>
      </c>
      <c r="AV33" s="27">
        <v>3982.9916361020601</v>
      </c>
      <c r="AW33" s="27">
        <v>1403.67304432028</v>
      </c>
      <c r="AX33" s="27">
        <v>19.332090293600501</v>
      </c>
      <c r="AY33" s="27">
        <v>111609.14226928</v>
      </c>
      <c r="AZ33" s="27">
        <v>51.887496312218502</v>
      </c>
      <c r="BA33" s="27">
        <v>815.07247463306805</v>
      </c>
      <c r="BB33" s="27">
        <v>1428.2241374140799</v>
      </c>
      <c r="BC33" s="27">
        <v>13.3433420166779</v>
      </c>
      <c r="BD33" s="27">
        <v>5.0387735302060699E-2</v>
      </c>
      <c r="BE33" s="27">
        <v>848.072351284467</v>
      </c>
      <c r="BF33" s="27">
        <v>23329.214466453199</v>
      </c>
      <c r="BG33" s="27">
        <v>19641.629304992199</v>
      </c>
      <c r="BH33" s="27">
        <v>3687.5851614610001</v>
      </c>
      <c r="BI33" s="27">
        <v>15.1932929159984</v>
      </c>
      <c r="BJ33" s="27">
        <v>0.69524580587201101</v>
      </c>
      <c r="BK33" s="27">
        <v>1478.42973139987</v>
      </c>
      <c r="BL33" s="27">
        <v>109.467765483335</v>
      </c>
      <c r="BM33" s="27">
        <v>4404.8715432905101</v>
      </c>
      <c r="BN33" s="27">
        <v>147.284436337681</v>
      </c>
      <c r="BO33" s="27">
        <v>110.08670984418799</v>
      </c>
      <c r="BP33" s="27">
        <v>8812.8098203784193</v>
      </c>
      <c r="BQ33" s="27">
        <v>5314.0764462719599</v>
      </c>
      <c r="BR33" s="27">
        <v>492.75094513577699</v>
      </c>
      <c r="BS33" s="27">
        <v>891.26383757447297</v>
      </c>
      <c r="BT33" s="27">
        <v>2.7936971366369598</v>
      </c>
      <c r="BU33" s="27">
        <v>8451.4227578277805</v>
      </c>
      <c r="BV33" s="27">
        <v>64227.743466771397</v>
      </c>
      <c r="BW33" s="27">
        <v>41.724444308051801</v>
      </c>
      <c r="BX33" s="27">
        <v>2761.9678735950301</v>
      </c>
      <c r="BY33" s="27">
        <v>9997.5413626302197</v>
      </c>
      <c r="BZ33" s="27">
        <v>23043.4926655811</v>
      </c>
      <c r="CA33" s="27">
        <v>208404.47840242001</v>
      </c>
      <c r="CB33" s="27">
        <v>9548.2255395750399</v>
      </c>
      <c r="CC33" s="29"/>
      <c r="CD33" s="56">
        <f t="shared" si="0"/>
        <v>3.9468604921058725E-3</v>
      </c>
      <c r="CE33" s="56">
        <f t="shared" si="1"/>
        <v>-1.569953418105002E-4</v>
      </c>
      <c r="CF33" s="56">
        <f t="shared" si="2"/>
        <v>-1.2127029838654617E-3</v>
      </c>
      <c r="CG33" s="56">
        <f t="shared" si="3"/>
        <v>6.7399573637252799E-4</v>
      </c>
      <c r="CH33" s="56">
        <f t="shared" si="4"/>
        <v>6.7845083571681274E-4</v>
      </c>
      <c r="CI33" s="56">
        <f t="shared" si="5"/>
        <v>-2.7342717921354457E-3</v>
      </c>
      <c r="CJ33" s="56">
        <f t="shared" si="6"/>
        <v>2.1729623356831466E-5</v>
      </c>
      <c r="CK33" s="56">
        <f t="shared" si="7"/>
        <v>4.6462268339921018E-3</v>
      </c>
      <c r="CL33" s="56">
        <f t="shared" si="8"/>
        <v>0.1275767440020035</v>
      </c>
      <c r="CM33" s="56" t="str">
        <f t="shared" si="9"/>
        <v/>
      </c>
      <c r="CN33" s="56">
        <f t="shared" si="10"/>
        <v>7.581229541095095E-3</v>
      </c>
      <c r="CO33" s="56">
        <f t="shared" si="11"/>
        <v>-7.555491874871777E-7</v>
      </c>
      <c r="CP33" s="56">
        <f t="shared" si="12"/>
        <v>3.0471232971799804E-3</v>
      </c>
      <c r="CQ33" s="56">
        <f t="shared" si="13"/>
        <v>-3.650374258092787E-4</v>
      </c>
      <c r="CR33" s="56">
        <f t="shared" si="14"/>
        <v>-5.2692793295909014E-4</v>
      </c>
      <c r="CS33" s="56">
        <f t="shared" si="15"/>
        <v>3.6749721896333367E-3</v>
      </c>
    </row>
    <row r="34" spans="1:97" x14ac:dyDescent="0.25">
      <c r="A34" s="29" t="s">
        <v>33</v>
      </c>
      <c r="B34" s="27">
        <v>42040.939344999999</v>
      </c>
      <c r="C34" s="27">
        <v>1352.2227487</v>
      </c>
      <c r="D34" s="27">
        <v>15794.92482</v>
      </c>
      <c r="E34" s="27">
        <v>17067.207345999999</v>
      </c>
      <c r="F34" s="27">
        <v>14855.261791999999</v>
      </c>
      <c r="G34" s="27">
        <v>1815.9930386000001</v>
      </c>
      <c r="H34" s="27">
        <v>125863.10103000001</v>
      </c>
      <c r="I34" s="27">
        <v>127.76545654</v>
      </c>
      <c r="J34" s="27">
        <v>267.18537316999999</v>
      </c>
      <c r="L34" s="27">
        <v>134.81419536000001</v>
      </c>
      <c r="M34" s="27">
        <v>24.21222783</v>
      </c>
      <c r="N34" s="27">
        <v>5090.0075944999999</v>
      </c>
      <c r="O34" s="27">
        <v>3.7982479226999999</v>
      </c>
      <c r="P34" s="27">
        <v>13.423745154000001</v>
      </c>
      <c r="Q34" s="27">
        <v>17.242119392999999</v>
      </c>
      <c r="R34" s="27"/>
      <c r="S34" s="27" t="s">
        <v>33</v>
      </c>
      <c r="T34" s="27">
        <v>6097.9756069536697</v>
      </c>
      <c r="U34" s="27">
        <v>3.7930855990563401</v>
      </c>
      <c r="V34" s="27">
        <v>136.81488312107101</v>
      </c>
      <c r="W34" s="27">
        <v>136.25950897221699</v>
      </c>
      <c r="X34" s="27">
        <v>227.394494911903</v>
      </c>
      <c r="Y34" s="27">
        <v>348.40125568015998</v>
      </c>
      <c r="Z34" s="27">
        <v>13.4142485250329</v>
      </c>
      <c r="AA34" s="27">
        <v>1309.5783322878799</v>
      </c>
      <c r="AB34" s="27">
        <v>0</v>
      </c>
      <c r="AC34" s="27">
        <v>42273.599356514896</v>
      </c>
      <c r="AD34" s="27">
        <v>335.44497248888501</v>
      </c>
      <c r="AE34" s="27">
        <v>75.896453621814103</v>
      </c>
      <c r="AF34" s="27">
        <v>61.470719277987001</v>
      </c>
      <c r="AG34" s="27">
        <v>9322.49442713586</v>
      </c>
      <c r="AH34" s="27">
        <v>150.414329596534</v>
      </c>
      <c r="AI34" s="27">
        <v>150.414329596534</v>
      </c>
      <c r="AJ34" s="27">
        <v>24.2122217888633</v>
      </c>
      <c r="AK34" s="27">
        <v>0</v>
      </c>
      <c r="AL34" s="27">
        <v>1651.67249732613</v>
      </c>
      <c r="AM34" s="27">
        <v>9.2778939985351503</v>
      </c>
      <c r="AN34" s="27">
        <v>917.55526982136996</v>
      </c>
      <c r="AO34" s="27">
        <v>5122.0030641149397</v>
      </c>
      <c r="AP34" s="27">
        <v>19.2501369075006</v>
      </c>
      <c r="AQ34" s="27">
        <v>1351.58865483931</v>
      </c>
      <c r="AR34" s="27">
        <v>0</v>
      </c>
      <c r="AS34" s="27">
        <v>14192.415851690601</v>
      </c>
      <c r="AT34" s="27">
        <v>1576.9348206356999</v>
      </c>
      <c r="AU34" s="27">
        <v>15769.3506723263</v>
      </c>
      <c r="AV34" s="27">
        <v>2432.2334085041198</v>
      </c>
      <c r="AW34" s="27">
        <v>949.15327995667894</v>
      </c>
      <c r="AX34" s="27">
        <v>2.5808073703819998</v>
      </c>
      <c r="AY34" s="27">
        <v>64607.921138894402</v>
      </c>
      <c r="AZ34" s="27">
        <v>60.963398253939303</v>
      </c>
      <c r="BA34" s="27">
        <v>277.74868761057502</v>
      </c>
      <c r="BB34" s="27">
        <v>717.64729588782802</v>
      </c>
      <c r="BC34" s="27">
        <v>3.1369990395564198</v>
      </c>
      <c r="BD34" s="27">
        <v>2.74780985135336E-2</v>
      </c>
      <c r="BE34" s="27">
        <v>974.61802916714805</v>
      </c>
      <c r="BF34" s="27">
        <v>17052.275133030998</v>
      </c>
      <c r="BG34" s="27">
        <v>14841.0686934845</v>
      </c>
      <c r="BH34" s="27">
        <v>2211.2064395465</v>
      </c>
      <c r="BI34" s="27">
        <v>17.514579777994498</v>
      </c>
      <c r="BJ34" s="27">
        <v>0.19433156599811499</v>
      </c>
      <c r="BK34" s="27">
        <v>1695.0662772201899</v>
      </c>
      <c r="BL34" s="27">
        <v>39.3928773381394</v>
      </c>
      <c r="BM34" s="27">
        <v>2778.6508645976301</v>
      </c>
      <c r="BN34" s="27">
        <v>40.810581868086402</v>
      </c>
      <c r="BO34" s="27">
        <v>22.5508842066392</v>
      </c>
      <c r="BP34" s="27">
        <v>6301.8991519921501</v>
      </c>
      <c r="BQ34" s="27">
        <v>3723.24624306138</v>
      </c>
      <c r="BR34" s="27">
        <v>1241.3601038376901</v>
      </c>
      <c r="BS34" s="27">
        <v>666.75004084062198</v>
      </c>
      <c r="BT34" s="27">
        <v>0.156304811444192</v>
      </c>
      <c r="BU34" s="27">
        <v>1813.6340885495199</v>
      </c>
      <c r="BV34" s="27">
        <v>36860.162417096501</v>
      </c>
      <c r="BW34" s="27">
        <v>13.622597775315899</v>
      </c>
      <c r="BX34" s="27">
        <v>1474.0099994862401</v>
      </c>
      <c r="BY34" s="27">
        <v>8117.4635725572398</v>
      </c>
      <c r="BZ34" s="27">
        <v>15076.152055844101</v>
      </c>
      <c r="CA34" s="27">
        <v>125866.19988348499</v>
      </c>
      <c r="CB34" s="27">
        <v>6734.9941120450503</v>
      </c>
      <c r="CC34" s="29"/>
      <c r="CD34" s="56">
        <f t="shared" si="0"/>
        <v>5.5341297111756449E-3</v>
      </c>
      <c r="CE34" s="56">
        <f t="shared" si="1"/>
        <v>-4.6892707677013854E-4</v>
      </c>
      <c r="CF34" s="56">
        <f t="shared" si="2"/>
        <v>-1.6191370307326528E-3</v>
      </c>
      <c r="CG34" s="56">
        <f t="shared" si="3"/>
        <v>-8.749066362342201E-4</v>
      </c>
      <c r="CH34" s="56">
        <f t="shared" si="4"/>
        <v>-9.5542567436562582E-4</v>
      </c>
      <c r="CI34" s="56">
        <f t="shared" si="5"/>
        <v>-1.2989862848256123E-3</v>
      </c>
      <c r="CJ34" s="56">
        <f t="shared" si="6"/>
        <v>2.4620825799062044E-5</v>
      </c>
      <c r="CK34" s="56">
        <f t="shared" si="7"/>
        <v>6.6481603574575929E-2</v>
      </c>
      <c r="CL34" s="56">
        <f t="shared" si="8"/>
        <v>0.30396829566896005</v>
      </c>
      <c r="CM34" s="56" t="str">
        <f t="shared" si="9"/>
        <v/>
      </c>
      <c r="CN34" s="56">
        <f t="shared" si="10"/>
        <v>0.11571581312247049</v>
      </c>
      <c r="CO34" s="56">
        <f t="shared" si="11"/>
        <v>-2.4950767614757262E-7</v>
      </c>
      <c r="CP34" s="56">
        <f t="shared" si="12"/>
        <v>6.285937500272583E-3</v>
      </c>
      <c r="CQ34" s="56">
        <f t="shared" si="13"/>
        <v>-1.3591328814550111E-3</v>
      </c>
      <c r="CR34" s="56">
        <f t="shared" si="14"/>
        <v>-7.0745003411147275E-4</v>
      </c>
      <c r="CS34" s="56">
        <f t="shared" si="15"/>
        <v>0.11646001681880368</v>
      </c>
    </row>
    <row r="35" spans="1:97" x14ac:dyDescent="0.25">
      <c r="A35" s="29" t="s">
        <v>34</v>
      </c>
      <c r="B35" s="27">
        <v>4069.4502195</v>
      </c>
      <c r="C35" s="27">
        <v>148.09960659000001</v>
      </c>
      <c r="D35" s="27">
        <v>1275.0870858000001</v>
      </c>
      <c r="E35" s="27">
        <v>926.94292827000004</v>
      </c>
      <c r="F35" s="27">
        <v>820.60602018999998</v>
      </c>
      <c r="G35" s="27">
        <v>180.04056933999999</v>
      </c>
      <c r="H35" s="27">
        <v>22843.413053</v>
      </c>
      <c r="I35" s="27">
        <v>14.443096859000001</v>
      </c>
      <c r="J35" s="27">
        <v>68.626130610000004</v>
      </c>
      <c r="L35" s="27">
        <v>16.135325545000001</v>
      </c>
      <c r="M35" s="27">
        <v>7.3799503809999996</v>
      </c>
      <c r="N35" s="27">
        <v>383.27075108999998</v>
      </c>
      <c r="O35" s="27">
        <v>0.65930084619999996</v>
      </c>
      <c r="P35" s="27">
        <v>1.36095222E-2</v>
      </c>
      <c r="Q35" s="27">
        <v>104.62728276</v>
      </c>
      <c r="R35" s="27"/>
      <c r="S35" s="27" t="s">
        <v>34</v>
      </c>
      <c r="T35" s="27">
        <v>594.13821049040303</v>
      </c>
      <c r="U35" s="27">
        <v>0.65927788934871701</v>
      </c>
      <c r="V35" s="27">
        <v>14.488006287672199</v>
      </c>
      <c r="W35" s="27">
        <v>14.4879998049568</v>
      </c>
      <c r="X35" s="27">
        <v>38.127495609434597</v>
      </c>
      <c r="Y35" s="27">
        <v>75.903224267215293</v>
      </c>
      <c r="Z35" s="27">
        <v>1.3566829174248E-2</v>
      </c>
      <c r="AA35" s="27">
        <v>51.687791460857902</v>
      </c>
      <c r="AB35" s="27">
        <v>0</v>
      </c>
      <c r="AC35" s="27">
        <v>4091.5552930438698</v>
      </c>
      <c r="AD35" s="27">
        <v>35.751166519100501</v>
      </c>
      <c r="AE35" s="27">
        <v>5.6428594776180097</v>
      </c>
      <c r="AF35" s="27">
        <v>4.1145040248780598</v>
      </c>
      <c r="AG35" s="27">
        <v>743.051706135681</v>
      </c>
      <c r="AH35" s="27">
        <v>16.202007325052701</v>
      </c>
      <c r="AI35" s="27">
        <v>16.202007325052701</v>
      </c>
      <c r="AJ35" s="27">
        <v>7.3799540103286603</v>
      </c>
      <c r="AK35" s="27">
        <v>0</v>
      </c>
      <c r="AL35" s="27">
        <v>390.12858760069901</v>
      </c>
      <c r="AM35" s="27">
        <v>1.0501890744631901</v>
      </c>
      <c r="AN35" s="27">
        <v>101.923966097411</v>
      </c>
      <c r="AO35" s="27">
        <v>386.37093966780498</v>
      </c>
      <c r="AP35" s="27">
        <v>104.664664353219</v>
      </c>
      <c r="AQ35" s="27">
        <v>148.09738296852299</v>
      </c>
      <c r="AR35" s="27">
        <v>0</v>
      </c>
      <c r="AS35" s="27">
        <v>1147.9467117842501</v>
      </c>
      <c r="AT35" s="27">
        <v>127.54936796133001</v>
      </c>
      <c r="AU35" s="27">
        <v>1275.4960797455799</v>
      </c>
      <c r="AV35" s="27">
        <v>219.82253964413499</v>
      </c>
      <c r="AW35" s="27">
        <v>349.37436880255899</v>
      </c>
      <c r="AX35" s="27">
        <v>0.27248625252842501</v>
      </c>
      <c r="AY35" s="27">
        <v>12048.5541243836</v>
      </c>
      <c r="AZ35" s="27">
        <v>0.59538048115874898</v>
      </c>
      <c r="BA35" s="27">
        <v>51.739935823453798</v>
      </c>
      <c r="BB35" s="27">
        <v>69.968768398948399</v>
      </c>
      <c r="BC35" s="27">
        <v>0.226347060301923</v>
      </c>
      <c r="BD35" s="27">
        <v>2.5319449120080198E-3</v>
      </c>
      <c r="BE35" s="27">
        <v>42.783634120934501</v>
      </c>
      <c r="BF35" s="27">
        <v>928.33106991173304</v>
      </c>
      <c r="BG35" s="27">
        <v>821.703406921274</v>
      </c>
      <c r="BH35" s="27">
        <v>106.627662990459</v>
      </c>
      <c r="BI35" s="27">
        <v>0.681983054613998</v>
      </c>
      <c r="BJ35" s="27">
        <v>1.36469900086531E-2</v>
      </c>
      <c r="BK35" s="27">
        <v>27.3749055705286</v>
      </c>
      <c r="BL35" s="27">
        <v>4.4472190986402902</v>
      </c>
      <c r="BM35" s="27">
        <v>214.327418112072</v>
      </c>
      <c r="BN35" s="27">
        <v>9.8757820797301505</v>
      </c>
      <c r="BO35" s="27">
        <v>2.9773181379762601</v>
      </c>
      <c r="BP35" s="27">
        <v>376.41873245258699</v>
      </c>
      <c r="BQ35" s="27">
        <v>586.12718453699301</v>
      </c>
      <c r="BR35" s="27">
        <v>5.8865356050860598</v>
      </c>
      <c r="BS35" s="27">
        <v>14.094869485275799</v>
      </c>
      <c r="BT35" s="27">
        <v>1.5912252517402699E-2</v>
      </c>
      <c r="BU35" s="27">
        <v>180.033052976845</v>
      </c>
      <c r="BV35" s="27">
        <v>6441.4571392512898</v>
      </c>
      <c r="BW35" s="27">
        <v>2.1492992891460898</v>
      </c>
      <c r="BX35" s="27">
        <v>150.01786229300299</v>
      </c>
      <c r="BY35" s="27">
        <v>1120.3217674100399</v>
      </c>
      <c r="BZ35" s="27">
        <v>2912.8828374867298</v>
      </c>
      <c r="CA35" s="27">
        <v>22843.549343959599</v>
      </c>
      <c r="CB35" s="27">
        <v>2409.9622020715701</v>
      </c>
      <c r="CC35" s="29"/>
      <c r="CD35" s="56">
        <f t="shared" ref="CD35:CD51" si="16">IF(AC35=0,"",(AC35-B35)/B35)</f>
        <v>5.4319557560740476E-3</v>
      </c>
      <c r="CE35" s="56">
        <f t="shared" ref="CE35:CE61" si="17">IF(AQ35=0,"",(AQ35-C35)/C35)</f>
        <v>-1.5014364509221776E-5</v>
      </c>
      <c r="CF35" s="56">
        <f t="shared" ref="CF35:CF61" si="18">IF(AU35=0,"",(AU35-D35)/D35)</f>
        <v>3.2075765658250464E-4</v>
      </c>
      <c r="CG35" s="56">
        <f t="shared" ref="CG35:CG61" si="19">IF(BF35=0,"",(BF35-E35)/E35)</f>
        <v>1.4975481223248107E-3</v>
      </c>
      <c r="CH35" s="56">
        <f t="shared" ref="CH35:CH61" si="20">IF(BG35=0,"",(BG35-F35)/F35)</f>
        <v>1.337288180045193E-3</v>
      </c>
      <c r="CI35" s="56">
        <f t="shared" ref="CI35:CI61" si="21">IF(BU35=0,"",(BU35-G35)/G35)</f>
        <v>-4.1748163664140014E-5</v>
      </c>
      <c r="CJ35" s="56">
        <f t="shared" ref="CJ35:CJ61" si="22">IF(CA35=0,"",(CA35-H35)/H35)</f>
        <v>5.9663133211715008E-6</v>
      </c>
      <c r="CK35" s="56">
        <f t="shared" ref="CK35:CK61" si="23">IF(W35=0,"",(W35-I35)/I35)</f>
        <v>3.1089555373866344E-3</v>
      </c>
      <c r="CL35" s="56">
        <f t="shared" ref="CL35:CL51" si="24">IF(Y35=0,"",Y35-J35)/J35</f>
        <v>0.10603969060372598</v>
      </c>
      <c r="CM35" s="56" t="str">
        <f t="shared" ref="CM35:CM61" si="25">IF(AB35=0,"",(AB35-K35)/K35)</f>
        <v/>
      </c>
      <c r="CN35" s="56">
        <f t="shared" ref="CN35:CN61" si="26">IF(AI35=0,"",(AI35-L35)/L35)</f>
        <v>4.1326578671580586E-3</v>
      </c>
      <c r="CO35" s="56">
        <f t="shared" ref="CO35:CO61" si="27">IF(AJ35=0,"",(AJ35-M35)/M35)</f>
        <v>4.9178225778571783E-7</v>
      </c>
      <c r="CP35" s="56">
        <f t="shared" ref="CP35:CP61" si="28">IF(AO35=0,"",(AO35-N35)/N35)</f>
        <v>8.0887690203028575E-3</v>
      </c>
      <c r="CQ35" s="56">
        <f t="shared" ref="CQ35:CQ51" si="29">IF(U35=0,"",(U35-O35)/O35)</f>
        <v>-3.4819993657322629E-5</v>
      </c>
      <c r="CR35" s="56">
        <f t="shared" ref="CR35:CR51" si="30">IF(Z35=0,"",(Z35-P35)/P35)</f>
        <v>-3.1369966648791968E-3</v>
      </c>
      <c r="CS35" s="56">
        <f t="shared" ref="CS35:CS61" si="31">IF(AP35=0,"",(AP35-Q35)/Q35)</f>
        <v>3.5728341817634329E-4</v>
      </c>
    </row>
    <row r="36" spans="1:97" x14ac:dyDescent="0.25">
      <c r="A36" s="29" t="s">
        <v>35</v>
      </c>
      <c r="B36" s="27">
        <v>97388.355993000005</v>
      </c>
      <c r="C36" s="27">
        <v>3813.4175137000002</v>
      </c>
      <c r="D36" s="27">
        <v>35081.913281000001</v>
      </c>
      <c r="E36" s="27">
        <v>18620.348287000001</v>
      </c>
      <c r="F36" s="27">
        <v>15777.278598999999</v>
      </c>
      <c r="G36" s="27">
        <v>2547.7459878999998</v>
      </c>
      <c r="H36" s="27">
        <v>151524.46051999999</v>
      </c>
      <c r="I36" s="27">
        <v>178.23129661999999</v>
      </c>
      <c r="J36" s="27">
        <v>401.52005978</v>
      </c>
      <c r="L36" s="27">
        <v>221.07469404</v>
      </c>
      <c r="M36" s="27">
        <v>462.60058006000003</v>
      </c>
      <c r="N36" s="27">
        <v>6689.4771535</v>
      </c>
      <c r="O36" s="27">
        <v>55.595260557000003</v>
      </c>
      <c r="P36" s="27">
        <v>1.1884651745999999</v>
      </c>
      <c r="Q36" s="27">
        <v>107.60079127</v>
      </c>
      <c r="R36" s="27"/>
      <c r="S36" s="27" t="s">
        <v>35</v>
      </c>
      <c r="T36" s="27">
        <v>8339.6262162535095</v>
      </c>
      <c r="U36" s="27">
        <v>55.593179870248797</v>
      </c>
      <c r="V36" s="27">
        <v>179.05730424629499</v>
      </c>
      <c r="W36" s="27">
        <v>178.97471430740501</v>
      </c>
      <c r="X36" s="27">
        <v>190.812318794953</v>
      </c>
      <c r="Y36" s="27">
        <v>462.60155580428199</v>
      </c>
      <c r="Z36" s="27">
        <v>1.1846763120064501</v>
      </c>
      <c r="AA36" s="27">
        <v>2099.30762235572</v>
      </c>
      <c r="AB36" s="27">
        <v>0</v>
      </c>
      <c r="AC36" s="27">
        <v>97729.722978664795</v>
      </c>
      <c r="AD36" s="27">
        <v>878.78816157441395</v>
      </c>
      <c r="AE36" s="27">
        <v>71.853076678384795</v>
      </c>
      <c r="AF36" s="27">
        <v>102.65549986686899</v>
      </c>
      <c r="AG36" s="27">
        <v>10915.846243906701</v>
      </c>
      <c r="AH36" s="27">
        <v>222.53484080653001</v>
      </c>
      <c r="AI36" s="27">
        <v>222.53484080653001</v>
      </c>
      <c r="AJ36" s="27">
        <v>462.60192952617098</v>
      </c>
      <c r="AK36" s="27">
        <v>0</v>
      </c>
      <c r="AL36" s="27">
        <v>1435.76617063703</v>
      </c>
      <c r="AM36" s="27">
        <v>3.7710836326002899</v>
      </c>
      <c r="AN36" s="27">
        <v>893.93532511512001</v>
      </c>
      <c r="AO36" s="27">
        <v>6713.3831806695098</v>
      </c>
      <c r="AP36" s="27">
        <v>107.65552524892</v>
      </c>
      <c r="AQ36" s="27">
        <v>3812.6013204032201</v>
      </c>
      <c r="AR36" s="27">
        <v>0</v>
      </c>
      <c r="AS36" s="27">
        <v>31535.6808870075</v>
      </c>
      <c r="AT36" s="27">
        <v>3503.96547370382</v>
      </c>
      <c r="AU36" s="27">
        <v>35039.646360711398</v>
      </c>
      <c r="AV36" s="27">
        <v>3540.7167391037701</v>
      </c>
      <c r="AW36" s="27">
        <v>1040.7554483977301</v>
      </c>
      <c r="AX36" s="27">
        <v>8.8722546029751292</v>
      </c>
      <c r="AY36" s="27">
        <v>77237.358236511893</v>
      </c>
      <c r="AZ36" s="27">
        <v>31.2115198476606</v>
      </c>
      <c r="BA36" s="27">
        <v>751.02226260354803</v>
      </c>
      <c r="BB36" s="27">
        <v>1147.7083877048201</v>
      </c>
      <c r="BC36" s="27">
        <v>6.7052988129212903</v>
      </c>
      <c r="BD36" s="27">
        <v>2.43522129003455</v>
      </c>
      <c r="BE36" s="27">
        <v>872.11276575340196</v>
      </c>
      <c r="BF36" s="27">
        <v>18632.119594791999</v>
      </c>
      <c r="BG36" s="27">
        <v>15786.4773446445</v>
      </c>
      <c r="BH36" s="27">
        <v>2845.6422501474299</v>
      </c>
      <c r="BI36" s="27">
        <v>14.5739705175901</v>
      </c>
      <c r="BJ36" s="27">
        <v>0.26078298682187201</v>
      </c>
      <c r="BK36" s="27">
        <v>1117.1879884477801</v>
      </c>
      <c r="BL36" s="27">
        <v>69.983802543031402</v>
      </c>
      <c r="BM36" s="27">
        <v>3677.77971692653</v>
      </c>
      <c r="BN36" s="27">
        <v>141.18069972497301</v>
      </c>
      <c r="BO36" s="27">
        <v>47.218983062991498</v>
      </c>
      <c r="BP36" s="27">
        <v>6957.8633261131899</v>
      </c>
      <c r="BQ36" s="27">
        <v>5336.5341743941499</v>
      </c>
      <c r="BR36" s="27">
        <v>502.23793523922899</v>
      </c>
      <c r="BS36" s="27">
        <v>437.54450635757797</v>
      </c>
      <c r="BT36" s="27">
        <v>0.57792210949255096</v>
      </c>
      <c r="BU36" s="27">
        <v>2546.24591043282</v>
      </c>
      <c r="BV36" s="27">
        <v>41456.919889092402</v>
      </c>
      <c r="BW36" s="27">
        <v>19.890549640789899</v>
      </c>
      <c r="BX36" s="27">
        <v>2301.4764321084499</v>
      </c>
      <c r="BY36" s="27">
        <v>8005.5346468360603</v>
      </c>
      <c r="BZ36" s="27">
        <v>18489.200917361701</v>
      </c>
      <c r="CA36" s="27">
        <v>151528.89925384501</v>
      </c>
      <c r="CB36" s="27">
        <v>8017.9642396337504</v>
      </c>
      <c r="CC36" s="29"/>
      <c r="CD36" s="56">
        <f t="shared" si="16"/>
        <v>3.5052135564268764E-3</v>
      </c>
      <c r="CE36" s="56">
        <f t="shared" si="17"/>
        <v>-2.140319788871317E-4</v>
      </c>
      <c r="CF36" s="56">
        <f t="shared" si="18"/>
        <v>-1.2048065893684888E-3</v>
      </c>
      <c r="CG36" s="56">
        <f t="shared" si="19"/>
        <v>6.3217441535270513E-4</v>
      </c>
      <c r="CH36" s="56">
        <f t="shared" si="20"/>
        <v>5.8303753633934155E-4</v>
      </c>
      <c r="CI36" s="56">
        <f t="shared" si="21"/>
        <v>-5.8878611694578172E-4</v>
      </c>
      <c r="CJ36" s="56">
        <f t="shared" si="22"/>
        <v>2.9293843580007161E-5</v>
      </c>
      <c r="CK36" s="56">
        <f t="shared" si="23"/>
        <v>4.1710838752973094E-3</v>
      </c>
      <c r="CL36" s="56">
        <f t="shared" si="24"/>
        <v>0.15212563989393116</v>
      </c>
      <c r="CM36" s="56" t="str">
        <f t="shared" si="25"/>
        <v/>
      </c>
      <c r="CN36" s="56">
        <f t="shared" si="26"/>
        <v>6.6047666507946211E-3</v>
      </c>
      <c r="CO36" s="56">
        <f t="shared" si="27"/>
        <v>2.9171303044520198E-6</v>
      </c>
      <c r="CP36" s="56">
        <f t="shared" si="28"/>
        <v>3.5736764803811208E-3</v>
      </c>
      <c r="CQ36" s="56">
        <f t="shared" si="29"/>
        <v>-3.7425613808809629E-5</v>
      </c>
      <c r="CR36" s="56">
        <f t="shared" si="30"/>
        <v>-3.1880299688419869E-3</v>
      </c>
      <c r="CS36" s="56">
        <f t="shared" si="31"/>
        <v>5.0867636077745447E-4</v>
      </c>
    </row>
    <row r="37" spans="1:97" x14ac:dyDescent="0.25">
      <c r="A37" s="29" t="s">
        <v>36</v>
      </c>
      <c r="B37" s="27">
        <v>33049.447047000001</v>
      </c>
      <c r="C37" s="27">
        <v>833.11121060000005</v>
      </c>
      <c r="D37" s="27">
        <v>8362.6737365999998</v>
      </c>
      <c r="E37" s="27">
        <v>7698.0231222000002</v>
      </c>
      <c r="F37" s="27">
        <v>6646.7131966999996</v>
      </c>
      <c r="G37" s="27">
        <v>1236.6243879000001</v>
      </c>
      <c r="H37" s="27">
        <v>55213.671885000003</v>
      </c>
      <c r="I37" s="27">
        <v>77.987532642000005</v>
      </c>
      <c r="J37" s="27">
        <v>224.68486974999999</v>
      </c>
      <c r="L37" s="27">
        <v>84.526522388000004</v>
      </c>
      <c r="M37" s="27">
        <v>33.325377789999997</v>
      </c>
      <c r="N37" s="27">
        <v>1969.0453992</v>
      </c>
      <c r="O37" s="27">
        <v>3.2478630595000002</v>
      </c>
      <c r="P37" s="27">
        <v>0.68814815259999995</v>
      </c>
      <c r="Q37" s="27">
        <v>82.816994360999999</v>
      </c>
      <c r="R37" s="27"/>
      <c r="S37" s="27" t="s">
        <v>36</v>
      </c>
      <c r="T37" s="27">
        <v>2160.3472178859201</v>
      </c>
      <c r="U37" s="27">
        <v>3.2466808742286601</v>
      </c>
      <c r="V37" s="27">
        <v>78.206593259833994</v>
      </c>
      <c r="W37" s="27">
        <v>78.206548201320501</v>
      </c>
      <c r="X37" s="27">
        <v>68.265818931298497</v>
      </c>
      <c r="Y37" s="27">
        <v>241.587447317261</v>
      </c>
      <c r="Z37" s="27">
        <v>0.68595365800051</v>
      </c>
      <c r="AA37" s="27">
        <v>528.84638843519804</v>
      </c>
      <c r="AB37" s="27">
        <v>0</v>
      </c>
      <c r="AC37" s="27">
        <v>33156.741195676703</v>
      </c>
      <c r="AD37" s="27">
        <v>310.68168124457799</v>
      </c>
      <c r="AE37" s="27">
        <v>23.061659882246001</v>
      </c>
      <c r="AF37" s="27">
        <v>36.991955367432901</v>
      </c>
      <c r="AG37" s="27">
        <v>3766.1439762093901</v>
      </c>
      <c r="AH37" s="27">
        <v>84.869766171996403</v>
      </c>
      <c r="AI37" s="27">
        <v>84.869766171996403</v>
      </c>
      <c r="AJ37" s="27">
        <v>33.325342793785097</v>
      </c>
      <c r="AK37" s="27">
        <v>0</v>
      </c>
      <c r="AL37" s="27">
        <v>1261.88054145968</v>
      </c>
      <c r="AM37" s="27">
        <v>3.8236650850129501</v>
      </c>
      <c r="AN37" s="27">
        <v>254.71993639422999</v>
      </c>
      <c r="AO37" s="27">
        <v>1978.50097323932</v>
      </c>
      <c r="AP37" s="27">
        <v>82.886482106647705</v>
      </c>
      <c r="AQ37" s="27">
        <v>832.954787025359</v>
      </c>
      <c r="AR37" s="27">
        <v>0</v>
      </c>
      <c r="AS37" s="27">
        <v>7518.2903319411098</v>
      </c>
      <c r="AT37" s="27">
        <v>835.365620890336</v>
      </c>
      <c r="AU37" s="27">
        <v>8353.6559528314392</v>
      </c>
      <c r="AV37" s="27">
        <v>527.64841092621498</v>
      </c>
      <c r="AW37" s="27">
        <v>558.74181234670903</v>
      </c>
      <c r="AX37" s="27">
        <v>1.6394711793074099</v>
      </c>
      <c r="AY37" s="27">
        <v>31115.1776167231</v>
      </c>
      <c r="AZ37" s="27">
        <v>15.4098163479334</v>
      </c>
      <c r="BA37" s="27">
        <v>312.97395619416</v>
      </c>
      <c r="BB37" s="27">
        <v>475.16745360648503</v>
      </c>
      <c r="BC37" s="27">
        <v>1.40335110479119</v>
      </c>
      <c r="BD37" s="27">
        <v>1.5748682683245401E-2</v>
      </c>
      <c r="BE37" s="27">
        <v>417.006222049526</v>
      </c>
      <c r="BF37" s="27">
        <v>7698.3292005180201</v>
      </c>
      <c r="BG37" s="27">
        <v>6646.4285223763</v>
      </c>
      <c r="BH37" s="27">
        <v>1051.9006781417199</v>
      </c>
      <c r="BI37" s="27">
        <v>6.6324477490258298</v>
      </c>
      <c r="BJ37" s="27">
        <v>7.4866749056697296E-2</v>
      </c>
      <c r="BK37" s="27">
        <v>478.29517207625798</v>
      </c>
      <c r="BL37" s="27">
        <v>28.5888743299327</v>
      </c>
      <c r="BM37" s="27">
        <v>1504.7636813880299</v>
      </c>
      <c r="BN37" s="27">
        <v>58.308545974635798</v>
      </c>
      <c r="BO37" s="27">
        <v>17.1388384552213</v>
      </c>
      <c r="BP37" s="27">
        <v>2827.38551122428</v>
      </c>
      <c r="BQ37" s="27">
        <v>1662.8752548664399</v>
      </c>
      <c r="BR37" s="27">
        <v>288.36029809906398</v>
      </c>
      <c r="BS37" s="27">
        <v>213.15691858882099</v>
      </c>
      <c r="BT37" s="27">
        <v>0.107348577081852</v>
      </c>
      <c r="BU37" s="27">
        <v>1233.54389766144</v>
      </c>
      <c r="BV37" s="27">
        <v>19624.009827650902</v>
      </c>
      <c r="BW37" s="27">
        <v>11.5397962269658</v>
      </c>
      <c r="BX37" s="27">
        <v>580.90432039822997</v>
      </c>
      <c r="BY37" s="27">
        <v>2922.10870717325</v>
      </c>
      <c r="BZ37" s="27">
        <v>4842.3818470219403</v>
      </c>
      <c r="CA37" s="27">
        <v>55215.202242100502</v>
      </c>
      <c r="CB37" s="27">
        <v>3635.8113477470201</v>
      </c>
      <c r="CC37" s="29"/>
      <c r="CD37" s="56">
        <f t="shared" si="16"/>
        <v>3.2464733380899551E-3</v>
      </c>
      <c r="CE37" s="56">
        <f t="shared" si="17"/>
        <v>-1.8775833604303338E-4</v>
      </c>
      <c r="CF37" s="56">
        <f t="shared" si="18"/>
        <v>-1.078337389762487E-3</v>
      </c>
      <c r="CG37" s="56">
        <f t="shared" si="19"/>
        <v>3.9760638953813143E-5</v>
      </c>
      <c r="CH37" s="56">
        <f t="shared" si="20"/>
        <v>-4.2829337640287507E-5</v>
      </c>
      <c r="CI37" s="56">
        <f t="shared" si="21"/>
        <v>-2.4910476202003907E-3</v>
      </c>
      <c r="CJ37" s="56">
        <f t="shared" si="22"/>
        <v>2.7716995596421457E-5</v>
      </c>
      <c r="CK37" s="56">
        <f t="shared" si="23"/>
        <v>2.8083406654994749E-3</v>
      </c>
      <c r="CL37" s="56">
        <f t="shared" si="24"/>
        <v>7.5227929615679007E-2</v>
      </c>
      <c r="CM37" s="56" t="str">
        <f t="shared" si="25"/>
        <v/>
      </c>
      <c r="CN37" s="56">
        <f t="shared" si="26"/>
        <v>4.0607820397580785E-3</v>
      </c>
      <c r="CO37" s="56">
        <f t="shared" si="27"/>
        <v>-1.0501370793377612E-6</v>
      </c>
      <c r="CP37" s="56">
        <f t="shared" si="28"/>
        <v>4.8021107299820081E-3</v>
      </c>
      <c r="CQ37" s="56">
        <f t="shared" si="29"/>
        <v>-3.639886441277663E-4</v>
      </c>
      <c r="CR37" s="56">
        <f t="shared" si="30"/>
        <v>-3.1889856729231726E-3</v>
      </c>
      <c r="CS37" s="56">
        <f t="shared" si="31"/>
        <v>8.3905176931208338E-4</v>
      </c>
    </row>
    <row r="38" spans="1:97" x14ac:dyDescent="0.25">
      <c r="A38" s="29" t="s">
        <v>37</v>
      </c>
      <c r="B38" s="27">
        <v>43706.472006000004</v>
      </c>
      <c r="C38" s="27">
        <v>619.16827645000001</v>
      </c>
      <c r="D38" s="27">
        <v>8623.2846604000006</v>
      </c>
      <c r="E38" s="27">
        <v>5902.4018476000001</v>
      </c>
      <c r="F38" s="27">
        <v>4451.0368539999999</v>
      </c>
      <c r="G38" s="27">
        <v>2004.3542806999999</v>
      </c>
      <c r="H38" s="27">
        <v>51674.935639000003</v>
      </c>
      <c r="I38" s="27">
        <v>57.156690775000001</v>
      </c>
      <c r="J38" s="27">
        <v>159.55444276</v>
      </c>
      <c r="L38" s="27">
        <v>66.246090671999994</v>
      </c>
      <c r="M38" s="27">
        <v>20.059422593000001</v>
      </c>
      <c r="N38" s="27">
        <v>2063.3198406000001</v>
      </c>
      <c r="O38" s="27">
        <v>1.7276568226</v>
      </c>
      <c r="P38" s="27">
        <v>9.1823069100000002E-2</v>
      </c>
      <c r="Q38" s="27">
        <v>109.89204854</v>
      </c>
      <c r="R38" s="27"/>
      <c r="S38" s="27" t="s">
        <v>37</v>
      </c>
      <c r="T38" s="27">
        <v>1934.76085479477</v>
      </c>
      <c r="U38" s="27">
        <v>1.7274678207701399</v>
      </c>
      <c r="V38" s="27">
        <v>57.406617853721698</v>
      </c>
      <c r="W38" s="27">
        <v>57.406565783192498</v>
      </c>
      <c r="X38" s="27">
        <v>85.121908968286505</v>
      </c>
      <c r="Y38" s="27">
        <v>179.41581364190199</v>
      </c>
      <c r="Z38" s="27">
        <v>9.1528494116592696E-2</v>
      </c>
      <c r="AA38" s="27">
        <v>722.90911812681702</v>
      </c>
      <c r="AB38" s="27">
        <v>0</v>
      </c>
      <c r="AC38" s="27">
        <v>43818.232685284602</v>
      </c>
      <c r="AD38" s="27">
        <v>486.44530274206801</v>
      </c>
      <c r="AE38" s="27">
        <v>23.4098084052454</v>
      </c>
      <c r="AF38" s="27">
        <v>52.395036917476403</v>
      </c>
      <c r="AG38" s="27">
        <v>3695.1741119354801</v>
      </c>
      <c r="AH38" s="27">
        <v>67.434896754731597</v>
      </c>
      <c r="AI38" s="27">
        <v>67.434896754731597</v>
      </c>
      <c r="AJ38" s="27">
        <v>20.059351929749699</v>
      </c>
      <c r="AK38" s="27">
        <v>0</v>
      </c>
      <c r="AL38" s="27">
        <v>652.20570101887699</v>
      </c>
      <c r="AM38" s="27">
        <v>1.34038103549371</v>
      </c>
      <c r="AN38" s="27">
        <v>285.41816065157298</v>
      </c>
      <c r="AO38" s="27">
        <v>2071.99656749517</v>
      </c>
      <c r="AP38" s="27">
        <v>109.908930964381</v>
      </c>
      <c r="AQ38" s="27">
        <v>618.88192136939995</v>
      </c>
      <c r="AR38" s="27">
        <v>0</v>
      </c>
      <c r="AS38" s="27">
        <v>7748.5078407976198</v>
      </c>
      <c r="AT38" s="27">
        <v>860.94512468085304</v>
      </c>
      <c r="AU38" s="27">
        <v>8609.4529654784801</v>
      </c>
      <c r="AV38" s="27">
        <v>768.36054450448603</v>
      </c>
      <c r="AW38" s="27">
        <v>608.04372799186399</v>
      </c>
      <c r="AX38" s="27">
        <v>7.2278727115196899</v>
      </c>
      <c r="AY38" s="27">
        <v>26903.127856035899</v>
      </c>
      <c r="AZ38" s="27">
        <v>6.9952428579617099</v>
      </c>
      <c r="BA38" s="27">
        <v>333.521666286369</v>
      </c>
      <c r="BB38" s="27">
        <v>416.79725458423502</v>
      </c>
      <c r="BC38" s="27">
        <v>4.2715917953890301</v>
      </c>
      <c r="BD38" s="27">
        <v>1.3982817121094299E-2</v>
      </c>
      <c r="BE38" s="27">
        <v>275.15155619857001</v>
      </c>
      <c r="BF38" s="27">
        <v>5907.8496241453804</v>
      </c>
      <c r="BG38" s="27">
        <v>4456.3292864964997</v>
      </c>
      <c r="BH38" s="27">
        <v>1451.5203376488801</v>
      </c>
      <c r="BI38" s="27">
        <v>3.4051500944129298</v>
      </c>
      <c r="BJ38" s="27">
        <v>0.13739339650346899</v>
      </c>
      <c r="BK38" s="27">
        <v>252.01113961319899</v>
      </c>
      <c r="BL38" s="27">
        <v>25.558299249877301</v>
      </c>
      <c r="BM38" s="27">
        <v>1120.6997389727501</v>
      </c>
      <c r="BN38" s="27">
        <v>65.018917558160695</v>
      </c>
      <c r="BO38" s="27">
        <v>18.847641468939599</v>
      </c>
      <c r="BP38" s="27">
        <v>1768.2768651377601</v>
      </c>
      <c r="BQ38" s="27">
        <v>1363.0727264500299</v>
      </c>
      <c r="BR38" s="27">
        <v>45.9650540915028</v>
      </c>
      <c r="BS38" s="27">
        <v>111.935683796579</v>
      </c>
      <c r="BT38" s="27">
        <v>0.49423586563931199</v>
      </c>
      <c r="BU38" s="27">
        <v>2000.0313827975499</v>
      </c>
      <c r="BV38" s="27">
        <v>14876.2548704415</v>
      </c>
      <c r="BW38" s="27">
        <v>29.577923928437901</v>
      </c>
      <c r="BX38" s="27">
        <v>633.48526637004397</v>
      </c>
      <c r="BY38" s="27">
        <v>2406.9092087416202</v>
      </c>
      <c r="BZ38" s="27">
        <v>6034.2080199950396</v>
      </c>
      <c r="CA38" s="27">
        <v>51675.670603790801</v>
      </c>
      <c r="CB38" s="27">
        <v>3286.4197203567201</v>
      </c>
      <c r="CC38" s="29"/>
      <c r="CD38" s="56">
        <f t="shared" si="16"/>
        <v>2.557073910455543E-3</v>
      </c>
      <c r="CE38" s="56">
        <f t="shared" si="17"/>
        <v>-4.6248344996270894E-4</v>
      </c>
      <c r="CF38" s="56">
        <f t="shared" si="18"/>
        <v>-1.6039937757173456E-3</v>
      </c>
      <c r="CG38" s="56">
        <f t="shared" si="19"/>
        <v>9.2297621985792716E-4</v>
      </c>
      <c r="CH38" s="56">
        <f t="shared" si="20"/>
        <v>1.1890336274667282E-3</v>
      </c>
      <c r="CI38" s="56">
        <f t="shared" si="21"/>
        <v>-2.1567533963807377E-3</v>
      </c>
      <c r="CJ38" s="56">
        <f t="shared" si="22"/>
        <v>1.4222848692683902E-5</v>
      </c>
      <c r="CK38" s="56">
        <f t="shared" si="23"/>
        <v>4.3717542916566227E-3</v>
      </c>
      <c r="CL38" s="56">
        <f t="shared" si="24"/>
        <v>0.12448021213534768</v>
      </c>
      <c r="CM38" s="56" t="str">
        <f t="shared" si="25"/>
        <v/>
      </c>
      <c r="CN38" s="56">
        <f t="shared" si="26"/>
        <v>1.7945301687576728E-2</v>
      </c>
      <c r="CO38" s="56">
        <f t="shared" si="27"/>
        <v>-3.5226961281759187E-6</v>
      </c>
      <c r="CP38" s="56">
        <f t="shared" si="28"/>
        <v>4.2052263175285098E-3</v>
      </c>
      <c r="CQ38" s="56">
        <f t="shared" si="29"/>
        <v>-1.0939778513165696E-4</v>
      </c>
      <c r="CR38" s="56">
        <f t="shared" si="30"/>
        <v>-3.2080716348796691E-3</v>
      </c>
      <c r="CS38" s="56">
        <f t="shared" si="31"/>
        <v>1.5362735161725537E-4</v>
      </c>
    </row>
    <row r="39" spans="1:97" x14ac:dyDescent="0.25">
      <c r="A39" s="29" t="s">
        <v>130</v>
      </c>
      <c r="B39" s="27">
        <v>143064.35307000001</v>
      </c>
      <c r="C39" s="27">
        <v>3664.6471881000002</v>
      </c>
      <c r="D39" s="27">
        <v>61553.024266</v>
      </c>
      <c r="E39" s="27">
        <v>29357.252982999998</v>
      </c>
      <c r="F39" s="27">
        <v>25163.308313000001</v>
      </c>
      <c r="G39" s="27">
        <v>17972.150463999998</v>
      </c>
      <c r="H39" s="27">
        <v>170577.90731000001</v>
      </c>
      <c r="I39" s="27">
        <v>216.22312220000001</v>
      </c>
      <c r="J39" s="27">
        <v>468.03770695999998</v>
      </c>
      <c r="L39" s="27">
        <v>252.31299988999999</v>
      </c>
      <c r="M39" s="27">
        <v>73.392176129999996</v>
      </c>
      <c r="N39" s="27">
        <v>6925.5104299000004</v>
      </c>
      <c r="O39" s="27">
        <v>7.9254286321</v>
      </c>
      <c r="P39" s="27">
        <v>2.8964767611000002</v>
      </c>
      <c r="Q39" s="27">
        <v>378.25072676000002</v>
      </c>
      <c r="R39" s="27"/>
      <c r="S39" s="27" t="s">
        <v>130</v>
      </c>
      <c r="T39" s="27">
        <v>5313.2246713054401</v>
      </c>
      <c r="U39" s="27">
        <v>7.9194906835847902</v>
      </c>
      <c r="V39" s="27">
        <v>216.97871363754899</v>
      </c>
      <c r="W39" s="27">
        <v>216.978553973369</v>
      </c>
      <c r="X39" s="27">
        <v>215.723055989599</v>
      </c>
      <c r="Y39" s="27">
        <v>523.47326205425895</v>
      </c>
      <c r="Z39" s="27">
        <v>2.8872325797797802</v>
      </c>
      <c r="AA39" s="27">
        <v>2461.49113828277</v>
      </c>
      <c r="AB39" s="27">
        <v>0</v>
      </c>
      <c r="AC39" s="27">
        <v>143411.33652165701</v>
      </c>
      <c r="AD39" s="27">
        <v>1326.88869796517</v>
      </c>
      <c r="AE39" s="27">
        <v>72.358817715863296</v>
      </c>
      <c r="AF39" s="27">
        <v>155.34138156187001</v>
      </c>
      <c r="AG39" s="27">
        <v>10873.2383163959</v>
      </c>
      <c r="AH39" s="27">
        <v>259.99373743031401</v>
      </c>
      <c r="AI39" s="27">
        <v>259.99373743031401</v>
      </c>
      <c r="AJ39" s="27">
        <v>73.392345663122697</v>
      </c>
      <c r="AK39" s="27">
        <v>0</v>
      </c>
      <c r="AL39" s="27">
        <v>2078.5486881110601</v>
      </c>
      <c r="AM39" s="27">
        <v>5.0649034989867996</v>
      </c>
      <c r="AN39" s="27">
        <v>906.52471394659301</v>
      </c>
      <c r="AO39" s="27">
        <v>6945.0643393804303</v>
      </c>
      <c r="AP39" s="27">
        <v>378.27356148178598</v>
      </c>
      <c r="AQ39" s="27">
        <v>3663.2074369682</v>
      </c>
      <c r="AR39" s="27">
        <v>0</v>
      </c>
      <c r="AS39" s="27">
        <v>55293.919134288997</v>
      </c>
      <c r="AT39" s="27">
        <v>6143.7678245914503</v>
      </c>
      <c r="AU39" s="27">
        <v>61437.686958880397</v>
      </c>
      <c r="AV39" s="27">
        <v>3986.8992996568199</v>
      </c>
      <c r="AW39" s="27">
        <v>1297.4599046845999</v>
      </c>
      <c r="AX39" s="27">
        <v>5.8881694418448296</v>
      </c>
      <c r="AY39" s="27">
        <v>93608.216081208302</v>
      </c>
      <c r="AZ39" s="27">
        <v>60.827180824197903</v>
      </c>
      <c r="BA39" s="27">
        <v>1022.85384675672</v>
      </c>
      <c r="BB39" s="27">
        <v>1812.46751720983</v>
      </c>
      <c r="BC39" s="27">
        <v>7.0674169475906199</v>
      </c>
      <c r="BD39" s="27">
        <v>5.2585983344080801E-2</v>
      </c>
      <c r="BE39" s="27">
        <v>1489.25867645518</v>
      </c>
      <c r="BF39" s="27">
        <v>29351.118106354701</v>
      </c>
      <c r="BG39" s="27">
        <v>25155.485837963999</v>
      </c>
      <c r="BH39" s="27">
        <v>4195.6322683906801</v>
      </c>
      <c r="BI39" s="27">
        <v>23.7961013475751</v>
      </c>
      <c r="BJ39" s="27">
        <v>0.25306398375193501</v>
      </c>
      <c r="BK39" s="27">
        <v>2458.3327547302902</v>
      </c>
      <c r="BL39" s="27">
        <v>95.440672564030393</v>
      </c>
      <c r="BM39" s="27">
        <v>5332.4915589433203</v>
      </c>
      <c r="BN39" s="27">
        <v>190.03774735031899</v>
      </c>
      <c r="BO39" s="27">
        <v>57.2237416855437</v>
      </c>
      <c r="BP39" s="27">
        <v>10310.0974946675</v>
      </c>
      <c r="BQ39" s="27">
        <v>3504.0926975601301</v>
      </c>
      <c r="BR39" s="27">
        <v>1162.654409255</v>
      </c>
      <c r="BS39" s="27">
        <v>1126.43932107563</v>
      </c>
      <c r="BT39" s="27">
        <v>0.30357874226315401</v>
      </c>
      <c r="BU39" s="27">
        <v>17964.026530773699</v>
      </c>
      <c r="BV39" s="27">
        <v>50186.0931837116</v>
      </c>
      <c r="BW39" s="27">
        <v>219.06214261077901</v>
      </c>
      <c r="BX39" s="27">
        <v>2202.6441964775099</v>
      </c>
      <c r="BY39" s="27">
        <v>7220.0567568513197</v>
      </c>
      <c r="BZ39" s="27">
        <v>19516.685200767199</v>
      </c>
      <c r="CA39" s="27">
        <v>170578.12167374801</v>
      </c>
      <c r="CB39" s="27">
        <v>10748.558506871101</v>
      </c>
      <c r="CC39" s="29"/>
      <c r="CD39" s="56">
        <f t="shared" si="16"/>
        <v>2.425366237019375E-3</v>
      </c>
      <c r="CE39" s="56">
        <f t="shared" si="17"/>
        <v>-3.9287578255157643E-4</v>
      </c>
      <c r="CF39" s="56">
        <f t="shared" si="18"/>
        <v>-1.8737878194445205E-3</v>
      </c>
      <c r="CG39" s="56">
        <f t="shared" si="19"/>
        <v>-2.0897311641692172E-4</v>
      </c>
      <c r="CH39" s="56">
        <f t="shared" si="20"/>
        <v>-3.1086830629345344E-4</v>
      </c>
      <c r="CI39" s="56">
        <f t="shared" si="21"/>
        <v>-4.5202900134697061E-4</v>
      </c>
      <c r="CJ39" s="56">
        <f t="shared" si="22"/>
        <v>1.2566911588051509E-6</v>
      </c>
      <c r="CK39" s="56">
        <f t="shared" si="23"/>
        <v>3.4937603605142884E-3</v>
      </c>
      <c r="CL39" s="56">
        <f t="shared" si="24"/>
        <v>0.11844249783703148</v>
      </c>
      <c r="CM39" s="56" t="str">
        <f t="shared" si="25"/>
        <v/>
      </c>
      <c r="CN39" s="56">
        <f t="shared" si="26"/>
        <v>3.0441307200431891E-2</v>
      </c>
      <c r="CO39" s="56">
        <f t="shared" si="27"/>
        <v>2.3099617921246403E-6</v>
      </c>
      <c r="CP39" s="56">
        <f t="shared" si="28"/>
        <v>2.823461126563087E-3</v>
      </c>
      <c r="CQ39" s="56">
        <f t="shared" si="29"/>
        <v>-7.4922742867932586E-4</v>
      </c>
      <c r="CR39" s="56">
        <f t="shared" si="30"/>
        <v>-3.1915261480327914E-3</v>
      </c>
      <c r="CS39" s="56">
        <f t="shared" si="31"/>
        <v>6.0369274056791567E-5</v>
      </c>
    </row>
    <row r="40" spans="1:97" x14ac:dyDescent="0.25">
      <c r="A40" s="29" t="s">
        <v>39</v>
      </c>
      <c r="B40" s="27">
        <v>12406.184953</v>
      </c>
      <c r="C40" s="27">
        <v>297.76644435999998</v>
      </c>
      <c r="D40" s="27">
        <v>3467.7892877999998</v>
      </c>
      <c r="E40" s="27">
        <v>1790.2173422000001</v>
      </c>
      <c r="F40" s="27">
        <v>1491.9790230999999</v>
      </c>
      <c r="G40" s="27">
        <v>2864.3553780000002</v>
      </c>
      <c r="H40" s="27">
        <v>11008.565352</v>
      </c>
      <c r="I40" s="27">
        <v>10.918846316</v>
      </c>
      <c r="J40" s="27">
        <v>21.862134713</v>
      </c>
      <c r="L40" s="27">
        <v>15.516520957999999</v>
      </c>
      <c r="M40" s="27">
        <v>2.4887807</v>
      </c>
      <c r="N40" s="27">
        <v>563.54783841000005</v>
      </c>
      <c r="O40" s="27">
        <v>0.2344297645</v>
      </c>
      <c r="P40" s="27">
        <v>1.47703152E-2</v>
      </c>
      <c r="Q40" s="27">
        <v>1.9795067164</v>
      </c>
      <c r="R40" s="27"/>
      <c r="S40" s="27" t="s">
        <v>39</v>
      </c>
      <c r="T40" s="27">
        <v>456.29304869759699</v>
      </c>
      <c r="U40" s="27">
        <v>0.23439168498430801</v>
      </c>
      <c r="V40" s="27">
        <v>10.983756931689999</v>
      </c>
      <c r="W40" s="27">
        <v>10.983755134982299</v>
      </c>
      <c r="X40" s="27">
        <v>14.865916180327</v>
      </c>
      <c r="Y40" s="27">
        <v>27.644885494602899</v>
      </c>
      <c r="Z40" s="27">
        <v>1.4722447701591101E-2</v>
      </c>
      <c r="AA40" s="27">
        <v>157.08253332716001</v>
      </c>
      <c r="AB40" s="27">
        <v>0</v>
      </c>
      <c r="AC40" s="27">
        <v>12439.434622926899</v>
      </c>
      <c r="AD40" s="27">
        <v>138.503779017645</v>
      </c>
      <c r="AE40" s="27">
        <v>5.5415025642123696</v>
      </c>
      <c r="AF40" s="27">
        <v>14.611680930103599</v>
      </c>
      <c r="AG40" s="27">
        <v>935.17746482307405</v>
      </c>
      <c r="AH40" s="27">
        <v>15.390054452719101</v>
      </c>
      <c r="AI40" s="27">
        <v>15.390054452719101</v>
      </c>
      <c r="AJ40" s="27">
        <v>2.4887768777922901</v>
      </c>
      <c r="AK40" s="27">
        <v>0</v>
      </c>
      <c r="AL40" s="27">
        <v>113.329791518598</v>
      </c>
      <c r="AM40" s="27">
        <v>0.171343232610107</v>
      </c>
      <c r="AN40" s="27">
        <v>63.371130297348401</v>
      </c>
      <c r="AO40" s="27">
        <v>565.29917086371495</v>
      </c>
      <c r="AP40" s="27">
        <v>2.0281012376752199</v>
      </c>
      <c r="AQ40" s="27">
        <v>297.71034249904898</v>
      </c>
      <c r="AR40" s="27">
        <v>0</v>
      </c>
      <c r="AS40" s="27">
        <v>3118.4890892155299</v>
      </c>
      <c r="AT40" s="27">
        <v>346.49913649365698</v>
      </c>
      <c r="AU40" s="27">
        <v>3464.9882257091899</v>
      </c>
      <c r="AV40" s="27">
        <v>227.62545773498201</v>
      </c>
      <c r="AW40" s="27">
        <v>100.082673139436</v>
      </c>
      <c r="AX40" s="27">
        <v>0.459525074819358</v>
      </c>
      <c r="AY40" s="27">
        <v>5696.6654935266597</v>
      </c>
      <c r="AZ40" s="27">
        <v>0.85627892436493103</v>
      </c>
      <c r="BA40" s="27">
        <v>83.460925864074099</v>
      </c>
      <c r="BB40" s="27">
        <v>127.804859868714</v>
      </c>
      <c r="BC40" s="27">
        <v>0.53375374151909405</v>
      </c>
      <c r="BD40" s="27">
        <v>9.7874083015040791E-4</v>
      </c>
      <c r="BE40" s="27">
        <v>67.058362770548399</v>
      </c>
      <c r="BF40" s="27">
        <v>1792.3964806087999</v>
      </c>
      <c r="BG40" s="27">
        <v>1493.6945506827101</v>
      </c>
      <c r="BH40" s="27">
        <v>298.70192992608997</v>
      </c>
      <c r="BI40" s="27">
        <v>1.1091608800850901</v>
      </c>
      <c r="BJ40" s="27">
        <v>2.4817078765632099E-2</v>
      </c>
      <c r="BK40" s="27">
        <v>91.503689104206899</v>
      </c>
      <c r="BL40" s="27">
        <v>7.2473929683581497</v>
      </c>
      <c r="BM40" s="27">
        <v>369.42128099560699</v>
      </c>
      <c r="BN40" s="27">
        <v>15.883947267646599</v>
      </c>
      <c r="BO40" s="27">
        <v>4.9542691292294201</v>
      </c>
      <c r="BP40" s="27">
        <v>667.24054377001198</v>
      </c>
      <c r="BQ40" s="27">
        <v>306.49219738192301</v>
      </c>
      <c r="BR40" s="27">
        <v>7.6865159366612001</v>
      </c>
      <c r="BS40" s="27">
        <v>48.4225866829808</v>
      </c>
      <c r="BT40" s="27">
        <v>2.5661884290414799E-2</v>
      </c>
      <c r="BU40" s="27">
        <v>2863.36252984782</v>
      </c>
      <c r="BV40" s="27">
        <v>3113.4348107495798</v>
      </c>
      <c r="BW40" s="27">
        <v>38.341115602881402</v>
      </c>
      <c r="BX40" s="27">
        <v>167.298417015339</v>
      </c>
      <c r="BY40" s="27">
        <v>530.53996217426402</v>
      </c>
      <c r="BZ40" s="27">
        <v>1252.6217890441301</v>
      </c>
      <c r="CA40" s="27">
        <v>11009.113043646001</v>
      </c>
      <c r="CB40" s="27">
        <v>483.032400190423</v>
      </c>
      <c r="CC40" s="29"/>
      <c r="CD40" s="56">
        <f t="shared" si="16"/>
        <v>2.6800882022042765E-3</v>
      </c>
      <c r="CE40" s="56">
        <f t="shared" si="17"/>
        <v>-1.8840894269192963E-4</v>
      </c>
      <c r="CF40" s="56">
        <f t="shared" si="18"/>
        <v>-8.0773710809484806E-4</v>
      </c>
      <c r="CG40" s="56">
        <f t="shared" si="19"/>
        <v>1.2172479605866886E-3</v>
      </c>
      <c r="CH40" s="56">
        <f t="shared" si="20"/>
        <v>1.149833580867413E-3</v>
      </c>
      <c r="CI40" s="56">
        <f t="shared" si="21"/>
        <v>-3.4662184720717239E-4</v>
      </c>
      <c r="CJ40" s="56">
        <f t="shared" si="22"/>
        <v>4.9751409787616849E-5</v>
      </c>
      <c r="CK40" s="56">
        <f t="shared" si="23"/>
        <v>5.9446590879464233E-3</v>
      </c>
      <c r="CL40" s="56">
        <f t="shared" si="24"/>
        <v>0.26450988695830657</v>
      </c>
      <c r="CM40" s="56" t="str">
        <f t="shared" si="25"/>
        <v/>
      </c>
      <c r="CN40" s="56">
        <f t="shared" si="26"/>
        <v>-8.1504420754637732E-3</v>
      </c>
      <c r="CO40" s="56">
        <f t="shared" si="27"/>
        <v>-1.5357752130959152E-6</v>
      </c>
      <c r="CP40" s="56">
        <f t="shared" si="28"/>
        <v>3.1076908371366002E-3</v>
      </c>
      <c r="CQ40" s="56">
        <f t="shared" si="29"/>
        <v>-1.6243464550332531E-4</v>
      </c>
      <c r="CR40" s="56">
        <f t="shared" si="30"/>
        <v>-3.2407905830539939E-3</v>
      </c>
      <c r="CS40" s="56">
        <f t="shared" si="31"/>
        <v>2.4548803433006579E-2</v>
      </c>
    </row>
    <row r="41" spans="1:97" x14ac:dyDescent="0.25">
      <c r="A41" s="29" t="s">
        <v>40</v>
      </c>
      <c r="B41" s="27">
        <v>74017.421488000007</v>
      </c>
      <c r="C41" s="27">
        <v>560.25390852999999</v>
      </c>
      <c r="D41" s="27">
        <v>9337.5413480000007</v>
      </c>
      <c r="E41" s="27">
        <v>17343.363936999998</v>
      </c>
      <c r="F41" s="27">
        <v>14729.577669</v>
      </c>
      <c r="G41" s="27">
        <v>1067.5745663</v>
      </c>
      <c r="H41" s="27">
        <v>67073.262524000005</v>
      </c>
      <c r="I41" s="27">
        <v>117.48931125999999</v>
      </c>
      <c r="J41" s="27">
        <v>259.26900002999997</v>
      </c>
      <c r="L41" s="27">
        <v>116.10350434</v>
      </c>
      <c r="M41" s="27">
        <v>41.176082440000002</v>
      </c>
      <c r="N41" s="27">
        <v>2573.1930772999999</v>
      </c>
      <c r="O41" s="27">
        <v>4.7302720626000001</v>
      </c>
      <c r="P41" s="27">
        <v>2.1429619303999998</v>
      </c>
      <c r="Q41" s="27">
        <v>14.373976871</v>
      </c>
      <c r="R41" s="27"/>
      <c r="S41" s="27" t="s">
        <v>40</v>
      </c>
      <c r="T41" s="27">
        <v>3140.28289443534</v>
      </c>
      <c r="U41" s="27">
        <v>4.7265701130266704</v>
      </c>
      <c r="V41" s="27">
        <v>117.656063913702</v>
      </c>
      <c r="W41" s="27">
        <v>117.656043227284</v>
      </c>
      <c r="X41" s="27">
        <v>114.383648061641</v>
      </c>
      <c r="Y41" s="27">
        <v>277.95644234868399</v>
      </c>
      <c r="Z41" s="27">
        <v>2.1361405922598302</v>
      </c>
      <c r="AA41" s="27">
        <v>610.54822234049402</v>
      </c>
      <c r="AB41" s="27">
        <v>0</v>
      </c>
      <c r="AC41" s="27">
        <v>74089.373621477396</v>
      </c>
      <c r="AD41" s="27">
        <v>809.18117413731295</v>
      </c>
      <c r="AE41" s="27">
        <v>34.843856573912497</v>
      </c>
      <c r="AF41" s="27">
        <v>94.183675313099101</v>
      </c>
      <c r="AG41" s="27">
        <v>4667.2927949612904</v>
      </c>
      <c r="AH41" s="27">
        <v>116.42169494566301</v>
      </c>
      <c r="AI41" s="27">
        <v>116.42169494566301</v>
      </c>
      <c r="AJ41" s="27">
        <v>41.175830971698097</v>
      </c>
      <c r="AK41" s="27">
        <v>0</v>
      </c>
      <c r="AL41" s="27">
        <v>1427.80543177146</v>
      </c>
      <c r="AM41" s="27">
        <v>4.4447193338346596</v>
      </c>
      <c r="AN41" s="27">
        <v>316.09593089092101</v>
      </c>
      <c r="AO41" s="27">
        <v>2583.4357179511999</v>
      </c>
      <c r="AP41" s="27">
        <v>14.418642987163899</v>
      </c>
      <c r="AQ41" s="27">
        <v>559.864760414579</v>
      </c>
      <c r="AR41" s="27">
        <v>0</v>
      </c>
      <c r="AS41" s="27">
        <v>8390.2483445383205</v>
      </c>
      <c r="AT41" s="27">
        <v>932.24983247738805</v>
      </c>
      <c r="AU41" s="27">
        <v>9322.4981770157101</v>
      </c>
      <c r="AV41" s="27">
        <v>1071.45815232533</v>
      </c>
      <c r="AW41" s="27">
        <v>826.653899916775</v>
      </c>
      <c r="AX41" s="27">
        <v>2.74961709574122</v>
      </c>
      <c r="AY41" s="27">
        <v>36338.736213756798</v>
      </c>
      <c r="AZ41" s="27">
        <v>44.971923699135203</v>
      </c>
      <c r="BA41" s="27">
        <v>623.78823944399403</v>
      </c>
      <c r="BB41" s="27">
        <v>1001.70804742141</v>
      </c>
      <c r="BC41" s="27">
        <v>2.0451814736795701</v>
      </c>
      <c r="BD41" s="27">
        <v>1.8610713029866999E-2</v>
      </c>
      <c r="BE41" s="27">
        <v>1034.86908855415</v>
      </c>
      <c r="BF41" s="27">
        <v>17324.753663838401</v>
      </c>
      <c r="BG41" s="27">
        <v>14713.0516634747</v>
      </c>
      <c r="BH41" s="27">
        <v>2611.7020003637599</v>
      </c>
      <c r="BI41" s="27">
        <v>15.9014127349989</v>
      </c>
      <c r="BJ41" s="27">
        <v>0.102902357512524</v>
      </c>
      <c r="BK41" s="27">
        <v>1302.8954912614299</v>
      </c>
      <c r="BL41" s="27">
        <v>57.205540237107101</v>
      </c>
      <c r="BM41" s="27">
        <v>3110.3097426654899</v>
      </c>
      <c r="BN41" s="27">
        <v>114.473061823112</v>
      </c>
      <c r="BO41" s="27">
        <v>29.889135413394101</v>
      </c>
      <c r="BP41" s="27">
        <v>5930.8401930146501</v>
      </c>
      <c r="BQ41" s="27">
        <v>2159.4667421211698</v>
      </c>
      <c r="BR41" s="27">
        <v>894.67774195450704</v>
      </c>
      <c r="BS41" s="27">
        <v>546.48435594724299</v>
      </c>
      <c r="BT41" s="27">
        <v>0.12137766409277</v>
      </c>
      <c r="BU41" s="27">
        <v>1066.0882590783499</v>
      </c>
      <c r="BV41" s="27">
        <v>22314.181448516199</v>
      </c>
      <c r="BW41" s="27">
        <v>0.56851715430435801</v>
      </c>
      <c r="BX41" s="27">
        <v>798.04286755882003</v>
      </c>
      <c r="BY41" s="27">
        <v>3635.5207770479601</v>
      </c>
      <c r="BZ41" s="27">
        <v>6846.9383409428001</v>
      </c>
      <c r="CA41" s="27">
        <v>67072.593442131401</v>
      </c>
      <c r="CB41" s="27">
        <v>3156.37144132701</v>
      </c>
      <c r="CC41" s="29"/>
      <c r="CD41" s="56">
        <f t="shared" si="16"/>
        <v>9.7209727157347887E-4</v>
      </c>
      <c r="CE41" s="56">
        <f t="shared" si="17"/>
        <v>-6.9459241514627712E-4</v>
      </c>
      <c r="CF41" s="56">
        <f t="shared" si="18"/>
        <v>-1.6110419674353182E-3</v>
      </c>
      <c r="CG41" s="56">
        <f t="shared" si="19"/>
        <v>-1.0730486443806114E-3</v>
      </c>
      <c r="CH41" s="56">
        <f t="shared" si="20"/>
        <v>-1.1219605814008493E-3</v>
      </c>
      <c r="CI41" s="56">
        <f t="shared" si="21"/>
        <v>-1.3922280171973053E-3</v>
      </c>
      <c r="CJ41" s="56">
        <f t="shared" si="22"/>
        <v>-9.9753887529239563E-6</v>
      </c>
      <c r="CK41" s="56">
        <f t="shared" si="23"/>
        <v>1.419124561169957E-3</v>
      </c>
      <c r="CL41" s="56">
        <f t="shared" si="24"/>
        <v>7.2077426597555824E-2</v>
      </c>
      <c r="CM41" s="56" t="str">
        <f t="shared" si="25"/>
        <v/>
      </c>
      <c r="CN41" s="56">
        <f t="shared" si="26"/>
        <v>2.7405771037815473E-3</v>
      </c>
      <c r="CO41" s="56">
        <f t="shared" si="27"/>
        <v>-6.1071449007028774E-6</v>
      </c>
      <c r="CP41" s="56">
        <f t="shared" si="28"/>
        <v>3.9805177238963199E-3</v>
      </c>
      <c r="CQ41" s="56">
        <f t="shared" si="29"/>
        <v>-7.8260817228658892E-4</v>
      </c>
      <c r="CR41" s="56">
        <f t="shared" si="30"/>
        <v>-3.1831354740381947E-3</v>
      </c>
      <c r="CS41" s="56">
        <f t="shared" si="31"/>
        <v>3.1074292497307904E-3</v>
      </c>
    </row>
    <row r="42" spans="1:97" x14ac:dyDescent="0.25">
      <c r="A42" s="29" t="s">
        <v>41</v>
      </c>
      <c r="B42" s="27">
        <v>5084.5936951000003</v>
      </c>
      <c r="C42" s="27">
        <v>166.26485772000001</v>
      </c>
      <c r="D42" s="27">
        <v>1212.9072731000001</v>
      </c>
      <c r="E42" s="27">
        <v>1218.6819547</v>
      </c>
      <c r="F42" s="27">
        <v>1050.2476933999999</v>
      </c>
      <c r="G42" s="27">
        <v>123.48949542</v>
      </c>
      <c r="H42" s="27">
        <v>28578.686387999998</v>
      </c>
      <c r="I42" s="27">
        <v>18.078888688999999</v>
      </c>
      <c r="J42" s="27">
        <v>91.042460809000005</v>
      </c>
      <c r="L42" s="27">
        <v>20.000947662000002</v>
      </c>
      <c r="M42" s="27">
        <v>9.1550514849999995</v>
      </c>
      <c r="N42" s="27">
        <v>469.11668064000003</v>
      </c>
      <c r="O42" s="27">
        <v>0.81050452529999994</v>
      </c>
      <c r="P42" s="27">
        <v>3.4389430000000002E-4</v>
      </c>
      <c r="Q42" s="27">
        <v>229.97207452000001</v>
      </c>
      <c r="R42" s="27"/>
      <c r="S42" s="27" t="s">
        <v>41</v>
      </c>
      <c r="T42" s="27">
        <v>755.85035981468604</v>
      </c>
      <c r="U42" s="27">
        <v>0.81050369237391995</v>
      </c>
      <c r="V42" s="27">
        <v>18.133746276270699</v>
      </c>
      <c r="W42" s="27">
        <v>18.133738142526798</v>
      </c>
      <c r="X42" s="27">
        <v>30.438463745465299</v>
      </c>
      <c r="Y42" s="27">
        <v>97.164014451206597</v>
      </c>
      <c r="Z42" s="27">
        <v>3.43886245833041E-4</v>
      </c>
      <c r="AA42" s="27">
        <v>69.673262927266194</v>
      </c>
      <c r="AB42" s="27">
        <v>0</v>
      </c>
      <c r="AC42" s="27">
        <v>5111.2067072978398</v>
      </c>
      <c r="AD42" s="27">
        <v>46.5537439710534</v>
      </c>
      <c r="AE42" s="27">
        <v>6.4283061094634402</v>
      </c>
      <c r="AF42" s="27">
        <v>5.3017006076168496</v>
      </c>
      <c r="AG42" s="27">
        <v>886.79648187399403</v>
      </c>
      <c r="AH42" s="27">
        <v>20.0812860307412</v>
      </c>
      <c r="AI42" s="27">
        <v>20.0812860307412</v>
      </c>
      <c r="AJ42" s="27">
        <v>9.15506329383091</v>
      </c>
      <c r="AK42" s="27">
        <v>0</v>
      </c>
      <c r="AL42" s="27">
        <v>335.49860356049697</v>
      </c>
      <c r="AM42" s="27">
        <v>0.63368069814537198</v>
      </c>
      <c r="AN42" s="27">
        <v>147.825566516333</v>
      </c>
      <c r="AO42" s="27">
        <v>472.41176759406801</v>
      </c>
      <c r="AP42" s="27">
        <v>230.044892829594</v>
      </c>
      <c r="AQ42" s="27">
        <v>166.26161070542301</v>
      </c>
      <c r="AR42" s="27">
        <v>0</v>
      </c>
      <c r="AS42" s="27">
        <v>1092.1336183931601</v>
      </c>
      <c r="AT42" s="27">
        <v>121.348238476826</v>
      </c>
      <c r="AU42" s="27">
        <v>1213.48185686998</v>
      </c>
      <c r="AV42" s="27">
        <v>287.60220656421001</v>
      </c>
      <c r="AW42" s="27">
        <v>286.34382746655803</v>
      </c>
      <c r="AX42" s="27">
        <v>0.35355637967999898</v>
      </c>
      <c r="AY42" s="27">
        <v>16085.5365867359</v>
      </c>
      <c r="AZ42" s="27">
        <v>0.70775030341110101</v>
      </c>
      <c r="BA42" s="27">
        <v>65.521189371517295</v>
      </c>
      <c r="BB42" s="27">
        <v>88.440251690669498</v>
      </c>
      <c r="BC42" s="27">
        <v>0.30071622932477898</v>
      </c>
      <c r="BD42" s="27">
        <v>3.02303051747988E-3</v>
      </c>
      <c r="BE42" s="27">
        <v>53.488045459305397</v>
      </c>
      <c r="BF42" s="27">
        <v>1220.2660479748299</v>
      </c>
      <c r="BG42" s="27">
        <v>1051.58399808423</v>
      </c>
      <c r="BH42" s="27">
        <v>168.68204989059501</v>
      </c>
      <c r="BI42" s="27">
        <v>0.873032402431698</v>
      </c>
      <c r="BJ42" s="27">
        <v>1.8727849502031001E-2</v>
      </c>
      <c r="BK42" s="27">
        <v>32.257664693529897</v>
      </c>
      <c r="BL42" s="27">
        <v>5.6707037737616801</v>
      </c>
      <c r="BM42" s="27">
        <v>276.07348897964499</v>
      </c>
      <c r="BN42" s="27">
        <v>12.473199192006</v>
      </c>
      <c r="BO42" s="27">
        <v>3.8422915943275</v>
      </c>
      <c r="BP42" s="27">
        <v>488.77480624128401</v>
      </c>
      <c r="BQ42" s="27">
        <v>683.07006153542602</v>
      </c>
      <c r="BR42" s="27">
        <v>6.4445435961793898</v>
      </c>
      <c r="BS42" s="27">
        <v>16.321267116409501</v>
      </c>
      <c r="BT42" s="27">
        <v>1.9740180734910701E-2</v>
      </c>
      <c r="BU42" s="27">
        <v>123.48918703197199</v>
      </c>
      <c r="BV42" s="27">
        <v>7762.1709492853697</v>
      </c>
      <c r="BW42" s="27">
        <v>1.1786314066383301</v>
      </c>
      <c r="BX42" s="27">
        <v>168.982593867644</v>
      </c>
      <c r="BY42" s="27">
        <v>1091.55526389701</v>
      </c>
      <c r="BZ42" s="27">
        <v>2894.67187924271</v>
      </c>
      <c r="CA42" s="27">
        <v>28579.012012654501</v>
      </c>
      <c r="CB42" s="27">
        <v>4018.1934952023798</v>
      </c>
      <c r="CC42" s="29"/>
      <c r="CD42" s="56">
        <f t="shared" si="16"/>
        <v>5.2340489316749714E-3</v>
      </c>
      <c r="CE42" s="56">
        <f t="shared" si="17"/>
        <v>-1.9529169431987428E-5</v>
      </c>
      <c r="CF42" s="56">
        <f t="shared" si="18"/>
        <v>4.7372439981445207E-4</v>
      </c>
      <c r="CG42" s="56">
        <f t="shared" si="19"/>
        <v>1.2998414136852164E-3</v>
      </c>
      <c r="CH42" s="56">
        <f t="shared" si="20"/>
        <v>1.2723709774634313E-3</v>
      </c>
      <c r="CI42" s="56">
        <f t="shared" si="21"/>
        <v>-2.4972814647446642E-6</v>
      </c>
      <c r="CJ42" s="56">
        <f t="shared" si="22"/>
        <v>1.1393968570899395E-5</v>
      </c>
      <c r="CK42" s="56">
        <f t="shared" si="23"/>
        <v>3.0338951951273422E-3</v>
      </c>
      <c r="CL42" s="56">
        <f t="shared" si="24"/>
        <v>6.7238446630403972E-2</v>
      </c>
      <c r="CM42" s="56" t="str">
        <f t="shared" si="25"/>
        <v/>
      </c>
      <c r="CN42" s="56">
        <f t="shared" si="26"/>
        <v>4.0167281120301298E-3</v>
      </c>
      <c r="CO42" s="56">
        <f t="shared" si="27"/>
        <v>1.289870508079791E-6</v>
      </c>
      <c r="CP42" s="56">
        <f t="shared" si="28"/>
        <v>7.0240242780806846E-3</v>
      </c>
      <c r="CQ42" s="56">
        <f t="shared" si="29"/>
        <v>-1.0276637008144192E-6</v>
      </c>
      <c r="CR42" s="56">
        <f t="shared" si="30"/>
        <v>-2.3420472392306749E-5</v>
      </c>
      <c r="CS42" s="56">
        <f t="shared" si="31"/>
        <v>3.1663979092237768E-4</v>
      </c>
    </row>
    <row r="43" spans="1:97" x14ac:dyDescent="0.25">
      <c r="A43" s="29" t="s">
        <v>42</v>
      </c>
      <c r="B43" s="27">
        <v>98248.279337999993</v>
      </c>
      <c r="C43" s="27">
        <v>1206.0411299</v>
      </c>
      <c r="D43" s="27">
        <v>18083.951390999999</v>
      </c>
      <c r="E43" s="27">
        <v>30178.871799</v>
      </c>
      <c r="F43" s="27">
        <v>19741.915657000001</v>
      </c>
      <c r="G43" s="27">
        <v>953.48721985999998</v>
      </c>
      <c r="H43" s="27">
        <v>101506.80061999999</v>
      </c>
      <c r="I43" s="27">
        <v>143.80068697999999</v>
      </c>
      <c r="J43" s="27">
        <v>352.64142121999998</v>
      </c>
      <c r="L43" s="27">
        <v>150.99584113</v>
      </c>
      <c r="M43" s="27">
        <v>55.487554699999997</v>
      </c>
      <c r="N43" s="27">
        <v>3783.7625493999999</v>
      </c>
      <c r="O43" s="27">
        <v>5.9460481357999999</v>
      </c>
      <c r="P43" s="27">
        <v>2.0044429583999999</v>
      </c>
      <c r="Q43" s="27">
        <v>136.09107193</v>
      </c>
      <c r="R43" s="27"/>
      <c r="S43" s="27" t="s">
        <v>42</v>
      </c>
      <c r="T43" s="27">
        <v>5585.7942039482004</v>
      </c>
      <c r="U43" s="27">
        <v>5.9425894831530801</v>
      </c>
      <c r="V43" s="27">
        <v>143.46401272764101</v>
      </c>
      <c r="W43" s="27">
        <v>143.46392046427701</v>
      </c>
      <c r="X43" s="27">
        <v>125.32428380988399</v>
      </c>
      <c r="Y43" s="27">
        <v>389.19216503508397</v>
      </c>
      <c r="Z43" s="27">
        <v>1.9984101613358201</v>
      </c>
      <c r="AA43" s="27">
        <v>918.66397258835696</v>
      </c>
      <c r="AB43" s="27">
        <v>0</v>
      </c>
      <c r="AC43" s="27">
        <v>98374.058255813303</v>
      </c>
      <c r="AD43" s="27">
        <v>1014.37669380412</v>
      </c>
      <c r="AE43" s="27">
        <v>45.500777497385499</v>
      </c>
      <c r="AF43" s="27">
        <v>113.271534973206</v>
      </c>
      <c r="AG43" s="27">
        <v>6712.3077554476404</v>
      </c>
      <c r="AH43" s="27">
        <v>150.58020766317301</v>
      </c>
      <c r="AI43" s="27">
        <v>150.58020766317301</v>
      </c>
      <c r="AJ43" s="27">
        <v>55.4874730415074</v>
      </c>
      <c r="AK43" s="27">
        <v>0</v>
      </c>
      <c r="AL43" s="27">
        <v>1748.7790022961301</v>
      </c>
      <c r="AM43" s="27">
        <v>4.9287886043415599</v>
      </c>
      <c r="AN43" s="27">
        <v>570.71666378663701</v>
      </c>
      <c r="AO43" s="27">
        <v>3797.8319760730101</v>
      </c>
      <c r="AP43" s="27">
        <v>136.275166274502</v>
      </c>
      <c r="AQ43" s="27">
        <v>1205.19610681669</v>
      </c>
      <c r="AR43" s="27">
        <v>0</v>
      </c>
      <c r="AS43" s="27">
        <v>16246.8264887316</v>
      </c>
      <c r="AT43" s="27">
        <v>1805.2036116536301</v>
      </c>
      <c r="AU43" s="27">
        <v>18052.0301003852</v>
      </c>
      <c r="AV43" s="27">
        <v>1864.3805737058899</v>
      </c>
      <c r="AW43" s="27">
        <v>1027.64830303245</v>
      </c>
      <c r="AX43" s="27">
        <v>70.207974276470594</v>
      </c>
      <c r="AY43" s="27">
        <v>53946.919823217897</v>
      </c>
      <c r="AZ43" s="27">
        <v>92.195272216802493</v>
      </c>
      <c r="BA43" s="27">
        <v>800.21423524418901</v>
      </c>
      <c r="BB43" s="27">
        <v>1353.8292780414099</v>
      </c>
      <c r="BC43" s="27">
        <v>36.292322733620999</v>
      </c>
      <c r="BD43" s="27">
        <v>0.18055897016595299</v>
      </c>
      <c r="BE43" s="27">
        <v>1265.13111801892</v>
      </c>
      <c r="BF43" s="27">
        <v>30132.952840632399</v>
      </c>
      <c r="BG43" s="27">
        <v>19720.6814922304</v>
      </c>
      <c r="BH43" s="27">
        <v>10412.2713484019</v>
      </c>
      <c r="BI43" s="27">
        <v>19.269134253762999</v>
      </c>
      <c r="BJ43" s="27">
        <v>0.44930393191024898</v>
      </c>
      <c r="BK43" s="27">
        <v>2355.18568279898</v>
      </c>
      <c r="BL43" s="27">
        <v>73.101098772576606</v>
      </c>
      <c r="BM43" s="27">
        <v>3947.3387656321402</v>
      </c>
      <c r="BN43" s="27">
        <v>153.72373088179299</v>
      </c>
      <c r="BO43" s="27">
        <v>41.743058566885402</v>
      </c>
      <c r="BP43" s="27">
        <v>7499.4661797758899</v>
      </c>
      <c r="BQ43" s="27">
        <v>3630.1515508797002</v>
      </c>
      <c r="BR43" s="27">
        <v>1148.16904625296</v>
      </c>
      <c r="BS43" s="27">
        <v>859.20275250362397</v>
      </c>
      <c r="BT43" s="27">
        <v>4.98197935834476</v>
      </c>
      <c r="BU43" s="27">
        <v>952.89294548741304</v>
      </c>
      <c r="BV43" s="27">
        <v>31240.669575773802</v>
      </c>
      <c r="BW43" s="27">
        <v>0.70728848805330702</v>
      </c>
      <c r="BX43" s="27">
        <v>1176.2344133214999</v>
      </c>
      <c r="BY43" s="27">
        <v>5886.5130357764201</v>
      </c>
      <c r="BZ43" s="27">
        <v>10678.6600265262</v>
      </c>
      <c r="CA43" s="27">
        <v>101507.419660047</v>
      </c>
      <c r="CB43" s="27">
        <v>6001.04353170587</v>
      </c>
      <c r="CC43" s="29"/>
      <c r="CD43" s="56">
        <f t="shared" si="16"/>
        <v>1.2802149682499494E-3</v>
      </c>
      <c r="CE43" s="56">
        <f t="shared" si="17"/>
        <v>-7.0065859476955885E-4</v>
      </c>
      <c r="CF43" s="56">
        <f t="shared" si="18"/>
        <v>-1.7651723301294201E-3</v>
      </c>
      <c r="CG43" s="56">
        <f t="shared" si="19"/>
        <v>-1.521559807584429E-3</v>
      </c>
      <c r="CH43" s="56">
        <f t="shared" si="20"/>
        <v>-1.0755878577605044E-3</v>
      </c>
      <c r="CI43" s="56">
        <f t="shared" si="21"/>
        <v>-6.2326411954865494E-4</v>
      </c>
      <c r="CJ43" s="56">
        <f t="shared" si="22"/>
        <v>6.0985081120344089E-6</v>
      </c>
      <c r="CK43" s="56">
        <f t="shared" si="23"/>
        <v>-2.3418978225731501E-3</v>
      </c>
      <c r="CL43" s="56">
        <f t="shared" si="24"/>
        <v>0.10364847013329534</v>
      </c>
      <c r="CM43" s="56" t="str">
        <f t="shared" si="25"/>
        <v/>
      </c>
      <c r="CN43" s="56">
        <f t="shared" si="26"/>
        <v>-2.7526153284523195E-3</v>
      </c>
      <c r="CO43" s="56">
        <f t="shared" si="27"/>
        <v>-1.4716541941451642E-6</v>
      </c>
      <c r="CP43" s="56">
        <f t="shared" si="28"/>
        <v>3.718369345148576E-3</v>
      </c>
      <c r="CQ43" s="56">
        <f t="shared" si="29"/>
        <v>-5.8167249371829442E-4</v>
      </c>
      <c r="CR43" s="56">
        <f t="shared" si="30"/>
        <v>-3.0097125183324485E-3</v>
      </c>
      <c r="CS43" s="56">
        <f t="shared" si="31"/>
        <v>1.3527290357202217E-3</v>
      </c>
    </row>
    <row r="44" spans="1:97" x14ac:dyDescent="0.25">
      <c r="A44" s="29" t="s">
        <v>43</v>
      </c>
      <c r="B44" s="27">
        <v>197974.89595000001</v>
      </c>
      <c r="C44" s="27">
        <v>3583.8879741000001</v>
      </c>
      <c r="D44" s="27">
        <v>46145.948901000003</v>
      </c>
      <c r="E44" s="27">
        <v>28514.336652999998</v>
      </c>
      <c r="F44" s="27">
        <v>24041.817078</v>
      </c>
      <c r="G44" s="27">
        <v>4448.1854389999999</v>
      </c>
      <c r="H44" s="27">
        <v>309650.87880000001</v>
      </c>
      <c r="I44" s="27">
        <v>290.79707709000002</v>
      </c>
      <c r="J44" s="27">
        <v>636.39945221999994</v>
      </c>
      <c r="L44" s="27">
        <v>324.27104666999998</v>
      </c>
      <c r="M44" s="27">
        <v>91.512015332999994</v>
      </c>
      <c r="N44" s="27">
        <v>11749.664102999999</v>
      </c>
      <c r="O44" s="27">
        <v>7.7212480042999996</v>
      </c>
      <c r="P44" s="27">
        <v>50.250860015999997</v>
      </c>
      <c r="Q44" s="27">
        <v>488.71292068999998</v>
      </c>
      <c r="R44" s="27"/>
      <c r="S44" s="27" t="s">
        <v>43</v>
      </c>
      <c r="T44" s="27">
        <v>16797.538588265601</v>
      </c>
      <c r="U44" s="27">
        <v>7.7207431782231097</v>
      </c>
      <c r="V44" s="27">
        <v>293.594043251524</v>
      </c>
      <c r="W44" s="27">
        <v>293.593797873222</v>
      </c>
      <c r="X44" s="27">
        <v>371.09515382376497</v>
      </c>
      <c r="Y44" s="27">
        <v>725.14960218047599</v>
      </c>
      <c r="Z44" s="27">
        <v>50.385893242036303</v>
      </c>
      <c r="AA44" s="27">
        <v>3922.82817876948</v>
      </c>
      <c r="AB44" s="27">
        <v>0</v>
      </c>
      <c r="AC44" s="27">
        <v>198606.53632326299</v>
      </c>
      <c r="AD44" s="27">
        <v>2198.8860420250498</v>
      </c>
      <c r="AE44" s="27">
        <v>135.477476743165</v>
      </c>
      <c r="AF44" s="27">
        <v>235.991719189077</v>
      </c>
      <c r="AG44" s="27">
        <v>23566.438745350999</v>
      </c>
      <c r="AH44" s="27">
        <v>331.83984564728598</v>
      </c>
      <c r="AI44" s="27">
        <v>331.83984564728598</v>
      </c>
      <c r="AJ44" s="27">
        <v>91.512087755346698</v>
      </c>
      <c r="AK44" s="27">
        <v>0</v>
      </c>
      <c r="AL44" s="27">
        <v>5467.5535149397801</v>
      </c>
      <c r="AM44" s="27">
        <v>14.049668297452399</v>
      </c>
      <c r="AN44" s="27">
        <v>2346.0931131452198</v>
      </c>
      <c r="AO44" s="27">
        <v>11967.4007489818</v>
      </c>
      <c r="AP44" s="27">
        <v>494.59035181603002</v>
      </c>
      <c r="AQ44" s="27">
        <v>3582.2263061570902</v>
      </c>
      <c r="AR44" s="27">
        <v>0</v>
      </c>
      <c r="AS44" s="27">
        <v>41458.828774106703</v>
      </c>
      <c r="AT44" s="27">
        <v>4606.5365395225799</v>
      </c>
      <c r="AU44" s="27">
        <v>46065.365313629198</v>
      </c>
      <c r="AV44" s="27">
        <v>751.76621670530403</v>
      </c>
      <c r="AW44" s="27">
        <v>2913.3760434670799</v>
      </c>
      <c r="AX44" s="27">
        <v>8.9076843622194009</v>
      </c>
      <c r="AY44" s="27">
        <v>161789.10211202799</v>
      </c>
      <c r="AZ44" s="27">
        <v>10.7593249316953</v>
      </c>
      <c r="BA44" s="27">
        <v>1482.38041219608</v>
      </c>
      <c r="BB44" s="27">
        <v>2023.10757910128</v>
      </c>
      <c r="BC44" s="27">
        <v>9.3813515162838801</v>
      </c>
      <c r="BD44" s="27">
        <v>7.5300772934406804E-2</v>
      </c>
      <c r="BE44" s="27">
        <v>1118.48767538881</v>
      </c>
      <c r="BF44" s="27">
        <v>28559.946299182498</v>
      </c>
      <c r="BG44" s="27">
        <v>24078.164222896201</v>
      </c>
      <c r="BH44" s="27">
        <v>4481.7820762862902</v>
      </c>
      <c r="BI44" s="27">
        <v>18.831635689302601</v>
      </c>
      <c r="BJ44" s="27">
        <v>0.51496443109177203</v>
      </c>
      <c r="BK44" s="27">
        <v>784.86979565303602</v>
      </c>
      <c r="BL44" s="27">
        <v>128.27548034524301</v>
      </c>
      <c r="BM44" s="27">
        <v>6345.4770485215204</v>
      </c>
      <c r="BN44" s="27">
        <v>284.83332836542598</v>
      </c>
      <c r="BO44" s="27">
        <v>93.140094956706704</v>
      </c>
      <c r="BP44" s="27">
        <v>11326.8498842463</v>
      </c>
      <c r="BQ44" s="27">
        <v>15521.457697505301</v>
      </c>
      <c r="BR44" s="27">
        <v>14.6911861327072</v>
      </c>
      <c r="BS44" s="27">
        <v>427.08873918737601</v>
      </c>
      <c r="BT44" s="27">
        <v>0.49273709814646399</v>
      </c>
      <c r="BU44" s="27">
        <v>4439.1404574552798</v>
      </c>
      <c r="BV44" s="27">
        <v>103144.913069453</v>
      </c>
      <c r="BW44" s="27">
        <v>37.399402168078403</v>
      </c>
      <c r="BX44" s="27">
        <v>3664.79415016644</v>
      </c>
      <c r="BY44" s="27">
        <v>29422.446082358001</v>
      </c>
      <c r="BZ44" s="27">
        <v>22921.155817316299</v>
      </c>
      <c r="CA44" s="27">
        <v>309655.85917227401</v>
      </c>
      <c r="CB44" s="27">
        <v>19159.008655810499</v>
      </c>
      <c r="CC44" s="29"/>
      <c r="CD44" s="56">
        <f t="shared" si="16"/>
        <v>3.1905074137405258E-3</v>
      </c>
      <c r="CE44" s="56">
        <f t="shared" si="17"/>
        <v>-4.6364952111181115E-4</v>
      </c>
      <c r="CF44" s="56">
        <f t="shared" si="18"/>
        <v>-1.746276526758329E-3</v>
      </c>
      <c r="CG44" s="56">
        <f t="shared" si="19"/>
        <v>1.5995338323152399E-3</v>
      </c>
      <c r="CH44" s="56">
        <f t="shared" si="20"/>
        <v>1.5118301906331855E-3</v>
      </c>
      <c r="CI44" s="56">
        <f t="shared" si="21"/>
        <v>-2.0334092786278802E-3</v>
      </c>
      <c r="CJ44" s="56">
        <f t="shared" si="22"/>
        <v>1.6083830581408499E-5</v>
      </c>
      <c r="CK44" s="56">
        <f t="shared" si="23"/>
        <v>9.6174308600647206E-3</v>
      </c>
      <c r="CL44" s="56">
        <f t="shared" si="24"/>
        <v>0.13945667245765572</v>
      </c>
      <c r="CM44" s="56" t="str">
        <f t="shared" si="25"/>
        <v/>
      </c>
      <c r="CN44" s="56">
        <f t="shared" si="26"/>
        <v>2.3340964464793942E-2</v>
      </c>
      <c r="CO44" s="56">
        <f t="shared" si="27"/>
        <v>7.9139713447502088E-7</v>
      </c>
      <c r="CP44" s="56">
        <f t="shared" si="28"/>
        <v>1.853130813554121E-2</v>
      </c>
      <c r="CQ44" s="56">
        <f t="shared" si="29"/>
        <v>-6.5381409405409791E-5</v>
      </c>
      <c r="CR44" s="56">
        <f t="shared" si="30"/>
        <v>2.6871823883872071E-3</v>
      </c>
      <c r="CS44" s="56">
        <f t="shared" si="31"/>
        <v>1.2026346914937029E-2</v>
      </c>
    </row>
    <row r="45" spans="1:97" x14ac:dyDescent="0.25">
      <c r="A45" s="29" t="s">
        <v>44</v>
      </c>
      <c r="B45" s="27">
        <v>5902.0061046000001</v>
      </c>
      <c r="C45" s="27">
        <v>5052.4622197999997</v>
      </c>
      <c r="D45" s="27">
        <v>4854.1248808999999</v>
      </c>
      <c r="E45" s="27">
        <v>1310.8582361000001</v>
      </c>
      <c r="F45" s="27">
        <v>1176.9498652</v>
      </c>
      <c r="G45" s="27">
        <v>434.29017154000002</v>
      </c>
      <c r="H45" s="27">
        <v>30668.146692999999</v>
      </c>
      <c r="I45" s="27">
        <v>20.230873885000001</v>
      </c>
      <c r="J45" s="27">
        <v>60.234885269000003</v>
      </c>
      <c r="L45" s="27">
        <v>26.085640686000001</v>
      </c>
      <c r="M45" s="27">
        <v>4.6503141860000001</v>
      </c>
      <c r="N45" s="27">
        <v>1474.4773072</v>
      </c>
      <c r="O45" s="27">
        <v>0.34903813589999999</v>
      </c>
      <c r="P45" s="27">
        <v>1.7383409890999999</v>
      </c>
      <c r="Q45" s="27">
        <v>27.676075027</v>
      </c>
      <c r="R45" s="27"/>
      <c r="S45" s="27" t="s">
        <v>44</v>
      </c>
      <c r="T45" s="27">
        <v>1909.475577808</v>
      </c>
      <c r="U45" s="27">
        <v>0.34900968789244402</v>
      </c>
      <c r="V45" s="27">
        <v>21.212615940596201</v>
      </c>
      <c r="W45" s="27">
        <v>21.181096119191299</v>
      </c>
      <c r="X45" s="27">
        <v>35.428684162122401</v>
      </c>
      <c r="Y45" s="27">
        <v>105.271067563434</v>
      </c>
      <c r="Z45" s="27">
        <v>1.73828900342443</v>
      </c>
      <c r="AA45" s="27">
        <v>125785.96603168</v>
      </c>
      <c r="AB45" s="27">
        <v>0</v>
      </c>
      <c r="AC45" s="27">
        <v>5976.7263477680999</v>
      </c>
      <c r="AD45" s="27">
        <v>25.660298453225</v>
      </c>
      <c r="AE45" s="27">
        <v>816.44117493947795</v>
      </c>
      <c r="AF45" s="27">
        <v>5.1816116012076803</v>
      </c>
      <c r="AG45" s="27">
        <v>3297.95653924011</v>
      </c>
      <c r="AH45" s="27">
        <v>28.127320303347101</v>
      </c>
      <c r="AI45" s="27">
        <v>28.127320303347101</v>
      </c>
      <c r="AJ45" s="27">
        <v>4.6503365400045098</v>
      </c>
      <c r="AK45" s="27">
        <v>0</v>
      </c>
      <c r="AL45" s="27">
        <v>366.96488444115897</v>
      </c>
      <c r="AM45" s="27">
        <v>1.1840877572826201</v>
      </c>
      <c r="AN45" s="27">
        <v>218.425022707024</v>
      </c>
      <c r="AO45" s="27">
        <v>1481.2656298494101</v>
      </c>
      <c r="AP45" s="27">
        <v>28.005469792490999</v>
      </c>
      <c r="AQ45" s="27">
        <v>5051.5855585464897</v>
      </c>
      <c r="AR45" s="27">
        <v>0</v>
      </c>
      <c r="AS45" s="27">
        <v>4365.3046224022601</v>
      </c>
      <c r="AT45" s="27">
        <v>485.03429453617503</v>
      </c>
      <c r="AU45" s="27">
        <v>4850.33891693844</v>
      </c>
      <c r="AV45" s="27">
        <v>105.770687406279</v>
      </c>
      <c r="AW45" s="27">
        <v>168.34281219133899</v>
      </c>
      <c r="AX45" s="27">
        <v>0.66494704718442199</v>
      </c>
      <c r="AY45" s="27">
        <v>15385.4124958712</v>
      </c>
      <c r="AZ45" s="27">
        <v>1.68701788940513</v>
      </c>
      <c r="BA45" s="27">
        <v>26.226983823586099</v>
      </c>
      <c r="BB45" s="27">
        <v>57.805401775823</v>
      </c>
      <c r="BC45" s="27">
        <v>0.89115025479918597</v>
      </c>
      <c r="BD45" s="27">
        <v>0.67795360758830603</v>
      </c>
      <c r="BE45" s="27">
        <v>20.854326273031401</v>
      </c>
      <c r="BF45" s="27">
        <v>1316.2543285034999</v>
      </c>
      <c r="BG45" s="27">
        <v>1181.2647099251501</v>
      </c>
      <c r="BH45" s="27">
        <v>134.989618578349</v>
      </c>
      <c r="BI45" s="27">
        <v>0.96270822489348895</v>
      </c>
      <c r="BJ45" s="27">
        <v>6.4409186637786095E-2</v>
      </c>
      <c r="BK45" s="27">
        <v>72.796749604545894</v>
      </c>
      <c r="BL45" s="27">
        <v>4.4474699989528004</v>
      </c>
      <c r="BM45" s="27">
        <v>291.94860860794603</v>
      </c>
      <c r="BN45" s="27">
        <v>4.0189907119275601</v>
      </c>
      <c r="BO45" s="27">
        <v>4.9807164040410701</v>
      </c>
      <c r="BP45" s="27">
        <v>671.06233965508704</v>
      </c>
      <c r="BQ45" s="27">
        <v>1183.2302108961301</v>
      </c>
      <c r="BR45" s="27">
        <v>8.0689969852896599</v>
      </c>
      <c r="BS45" s="27">
        <v>14.051212938926399</v>
      </c>
      <c r="BT45" s="27">
        <v>5.4726935487249002E-2</v>
      </c>
      <c r="BU45" s="27">
        <v>434.23704407105402</v>
      </c>
      <c r="BV45" s="27">
        <v>9950.3927894809603</v>
      </c>
      <c r="BW45" s="27">
        <v>0.31090772210519302</v>
      </c>
      <c r="BX45" s="27">
        <v>483.73414757146702</v>
      </c>
      <c r="BY45" s="27">
        <v>2397.3443874234799</v>
      </c>
      <c r="BZ45" s="27">
        <v>2524.5889485430598</v>
      </c>
      <c r="CA45" s="27">
        <v>30669.088477984002</v>
      </c>
      <c r="CB45" s="27">
        <v>1955.95384056638</v>
      </c>
      <c r="CC45" s="29"/>
      <c r="CD45" s="56">
        <f t="shared" si="16"/>
        <v>1.2660143321414592E-2</v>
      </c>
      <c r="CE45" s="56">
        <f t="shared" si="17"/>
        <v>-1.7351168902847674E-4</v>
      </c>
      <c r="CF45" s="56">
        <f t="shared" si="18"/>
        <v>-7.7994778759337313E-4</v>
      </c>
      <c r="CG45" s="56">
        <f t="shared" si="19"/>
        <v>4.1164576419445344E-3</v>
      </c>
      <c r="CH45" s="56">
        <f t="shared" si="20"/>
        <v>3.6661244907121842E-3</v>
      </c>
      <c r="CI45" s="56">
        <f t="shared" si="21"/>
        <v>-1.2233173216333928E-4</v>
      </c>
      <c r="CJ45" s="56">
        <f t="shared" si="22"/>
        <v>3.0708897848654207E-5</v>
      </c>
      <c r="CK45" s="56">
        <f t="shared" si="23"/>
        <v>4.6968916893690454E-2</v>
      </c>
      <c r="CL45" s="56">
        <f t="shared" si="24"/>
        <v>0.74767606999347858</v>
      </c>
      <c r="CM45" s="56" t="str">
        <f t="shared" si="25"/>
        <v/>
      </c>
      <c r="CN45" s="56">
        <f t="shared" si="26"/>
        <v>7.8268333215325489E-2</v>
      </c>
      <c r="CO45" s="56">
        <f t="shared" si="27"/>
        <v>4.8069880045891207E-6</v>
      </c>
      <c r="CP45" s="56">
        <f t="shared" si="28"/>
        <v>4.6038841128731205E-3</v>
      </c>
      <c r="CQ45" s="56">
        <f t="shared" si="29"/>
        <v>-8.1504009533561411E-5</v>
      </c>
      <c r="CR45" s="56">
        <f t="shared" si="30"/>
        <v>-2.99053384208407E-5</v>
      </c>
      <c r="CS45" s="56">
        <f t="shared" si="31"/>
        <v>1.1901787560904173E-2</v>
      </c>
    </row>
    <row r="46" spans="1:97" x14ac:dyDescent="0.25">
      <c r="A46" s="29" t="s">
        <v>45</v>
      </c>
      <c r="B46" s="27">
        <v>8384.8301793999999</v>
      </c>
      <c r="C46" s="27">
        <v>113.91091176</v>
      </c>
      <c r="D46" s="27">
        <v>3175.7739720999998</v>
      </c>
      <c r="E46" s="27">
        <v>1540.996087</v>
      </c>
      <c r="F46" s="27">
        <v>1300.6543844</v>
      </c>
      <c r="G46" s="27">
        <v>964.48801995999997</v>
      </c>
      <c r="H46" s="27">
        <v>7383.9913053</v>
      </c>
      <c r="I46" s="27">
        <v>9.2597735801999992</v>
      </c>
      <c r="J46" s="27">
        <v>19.482252985999999</v>
      </c>
      <c r="L46" s="27">
        <v>11.88874041</v>
      </c>
      <c r="M46" s="27">
        <v>2.7990200353999999</v>
      </c>
      <c r="N46" s="27">
        <v>334.28325477999999</v>
      </c>
      <c r="O46" s="27">
        <v>0.29244259</v>
      </c>
      <c r="P46" s="27">
        <v>1.2951912683</v>
      </c>
      <c r="Q46" s="27">
        <v>1.6076309532999999</v>
      </c>
      <c r="R46" s="27"/>
      <c r="S46" s="27" t="s">
        <v>45</v>
      </c>
      <c r="T46" s="27">
        <v>331.10645126004698</v>
      </c>
      <c r="U46" s="27">
        <v>0.29222534025778601</v>
      </c>
      <c r="V46" s="27">
        <v>9.4622322953384792</v>
      </c>
      <c r="W46" s="27">
        <v>9.45175012828307</v>
      </c>
      <c r="X46" s="27">
        <v>10.839535566791699</v>
      </c>
      <c r="Y46" s="27">
        <v>22.608461722362101</v>
      </c>
      <c r="Z46" s="27">
        <v>1.29485457042565</v>
      </c>
      <c r="AA46" s="27">
        <v>98.822612724981099</v>
      </c>
      <c r="AB46" s="27">
        <v>0</v>
      </c>
      <c r="AC46" s="27">
        <v>8403.8855920236801</v>
      </c>
      <c r="AD46" s="27">
        <v>91.299132644266606</v>
      </c>
      <c r="AE46" s="27">
        <v>3.9900102183257</v>
      </c>
      <c r="AF46" s="27">
        <v>10.084804676670499</v>
      </c>
      <c r="AG46" s="27">
        <v>608.05038949182301</v>
      </c>
      <c r="AH46" s="27">
        <v>12.3044810024548</v>
      </c>
      <c r="AI46" s="27">
        <v>12.3044810024548</v>
      </c>
      <c r="AJ46" s="27">
        <v>2.7990033559858198</v>
      </c>
      <c r="AK46" s="27">
        <v>0</v>
      </c>
      <c r="AL46" s="27">
        <v>110.779427016474</v>
      </c>
      <c r="AM46" s="27">
        <v>0.342735677412843</v>
      </c>
      <c r="AN46" s="27">
        <v>50.152666517281503</v>
      </c>
      <c r="AO46" s="27">
        <v>335.76989937675199</v>
      </c>
      <c r="AP46" s="27">
        <v>1.66703152357661</v>
      </c>
      <c r="AQ46" s="27">
        <v>113.85606028869501</v>
      </c>
      <c r="AR46" s="27">
        <v>0</v>
      </c>
      <c r="AS46" s="27">
        <v>2853.7537830541701</v>
      </c>
      <c r="AT46" s="27">
        <v>317.08381423855002</v>
      </c>
      <c r="AU46" s="27">
        <v>3170.8375972927201</v>
      </c>
      <c r="AV46" s="27">
        <v>94.804689571876693</v>
      </c>
      <c r="AW46" s="27">
        <v>76.644994777967</v>
      </c>
      <c r="AX46" s="27">
        <v>0.29933436123833601</v>
      </c>
      <c r="AY46" s="27">
        <v>3849.5534489062202</v>
      </c>
      <c r="AZ46" s="27">
        <v>2.2630307489652002</v>
      </c>
      <c r="BA46" s="27">
        <v>57.563838764970697</v>
      </c>
      <c r="BB46" s="27">
        <v>104.055527483368</v>
      </c>
      <c r="BC46" s="27">
        <v>0.392410918169943</v>
      </c>
      <c r="BD46" s="27">
        <v>0.22340127592497599</v>
      </c>
      <c r="BE46" s="27">
        <v>68.832909935680107</v>
      </c>
      <c r="BF46" s="27">
        <v>1541.08911345817</v>
      </c>
      <c r="BG46" s="27">
        <v>1300.6226118074501</v>
      </c>
      <c r="BH46" s="27">
        <v>240.46650165071</v>
      </c>
      <c r="BI46" s="27">
        <v>1.0862279931877099</v>
      </c>
      <c r="BJ46" s="27">
        <v>1.3831609043359399E-2</v>
      </c>
      <c r="BK46" s="27">
        <v>138.02460380187</v>
      </c>
      <c r="BL46" s="27">
        <v>5.12189505007247</v>
      </c>
      <c r="BM46" s="27">
        <v>279.27493080242698</v>
      </c>
      <c r="BN46" s="27">
        <v>10.830530310796499</v>
      </c>
      <c r="BO46" s="27">
        <v>3.1777641704834099</v>
      </c>
      <c r="BP46" s="27">
        <v>524.94978466354701</v>
      </c>
      <c r="BQ46" s="27">
        <v>234.928354539195</v>
      </c>
      <c r="BR46" s="27">
        <v>41.489472753628</v>
      </c>
      <c r="BS46" s="27">
        <v>63.002817021886301</v>
      </c>
      <c r="BT46" s="27">
        <v>2.03001421981183E-2</v>
      </c>
      <c r="BU46" s="27">
        <v>963.17618937702798</v>
      </c>
      <c r="BV46" s="27">
        <v>2382.8822301605901</v>
      </c>
      <c r="BW46" s="27">
        <v>10.8247136822147</v>
      </c>
      <c r="BX46" s="27">
        <v>123.565266829989</v>
      </c>
      <c r="BY46" s="27">
        <v>466.759663686171</v>
      </c>
      <c r="BZ46" s="27">
        <v>697.92706763273202</v>
      </c>
      <c r="CA46" s="27">
        <v>7384.1595816729696</v>
      </c>
      <c r="CB46" s="27">
        <v>377.77848403448502</v>
      </c>
      <c r="CC46" s="29"/>
      <c r="CD46" s="56">
        <f t="shared" si="16"/>
        <v>2.2726056719068583E-3</v>
      </c>
      <c r="CE46" s="56">
        <f t="shared" si="17"/>
        <v>-4.8152956075504664E-4</v>
      </c>
      <c r="CF46" s="56">
        <f t="shared" si="18"/>
        <v>-1.5543848052937642E-3</v>
      </c>
      <c r="CG46" s="56">
        <f t="shared" si="19"/>
        <v>6.0367744574302584E-5</v>
      </c>
      <c r="CH46" s="56">
        <f t="shared" si="20"/>
        <v>-2.4428159341190847E-5</v>
      </c>
      <c r="CI46" s="56">
        <f t="shared" si="21"/>
        <v>-1.3601315473326442E-3</v>
      </c>
      <c r="CJ46" s="56">
        <f t="shared" si="22"/>
        <v>2.2789351451263821E-5</v>
      </c>
      <c r="CK46" s="56">
        <f t="shared" si="23"/>
        <v>2.0732315582053833E-2</v>
      </c>
      <c r="CL46" s="56">
        <f t="shared" si="24"/>
        <v>0.16046443594632531</v>
      </c>
      <c r="CM46" s="56" t="str">
        <f t="shared" si="25"/>
        <v/>
      </c>
      <c r="CN46" s="56">
        <f t="shared" si="26"/>
        <v>3.4969271606360139E-2</v>
      </c>
      <c r="CO46" s="56">
        <f t="shared" si="27"/>
        <v>-5.9590192171166193E-6</v>
      </c>
      <c r="CP46" s="56">
        <f t="shared" si="28"/>
        <v>4.4472601468787242E-3</v>
      </c>
      <c r="CQ46" s="56">
        <f t="shared" si="29"/>
        <v>-7.4287996907012558E-4</v>
      </c>
      <c r="CR46" s="56">
        <f t="shared" si="30"/>
        <v>-2.5995996312722997E-4</v>
      </c>
      <c r="CS46" s="56">
        <f t="shared" si="31"/>
        <v>3.6949133229039859E-2</v>
      </c>
    </row>
    <row r="47" spans="1:97" x14ac:dyDescent="0.25">
      <c r="A47" s="29" t="s">
        <v>46</v>
      </c>
      <c r="B47" s="27">
        <v>77149.020137</v>
      </c>
      <c r="C47" s="27">
        <v>1297.3651556</v>
      </c>
      <c r="D47" s="27">
        <v>18381.580071</v>
      </c>
      <c r="E47" s="27">
        <v>18808.555656</v>
      </c>
      <c r="F47" s="27">
        <v>16070.157213</v>
      </c>
      <c r="G47" s="27">
        <v>4674.8255841999999</v>
      </c>
      <c r="H47" s="27">
        <v>93071.629432000002</v>
      </c>
      <c r="I47" s="27">
        <v>152.10657248000001</v>
      </c>
      <c r="J47" s="27">
        <v>334.08255430999998</v>
      </c>
      <c r="L47" s="27">
        <v>182.19023626000001</v>
      </c>
      <c r="M47" s="27">
        <v>51.095641907000001</v>
      </c>
      <c r="N47" s="27">
        <v>3923.8686864000001</v>
      </c>
      <c r="O47" s="27">
        <v>5.696607116</v>
      </c>
      <c r="P47" s="27">
        <v>2.2284498456000001</v>
      </c>
      <c r="Q47" s="27">
        <v>21.713544724999998</v>
      </c>
      <c r="R47" s="27"/>
      <c r="S47" s="27" t="s">
        <v>46</v>
      </c>
      <c r="T47" s="27">
        <v>4019.0316255160901</v>
      </c>
      <c r="U47" s="27">
        <v>5.6927515829754096</v>
      </c>
      <c r="V47" s="27">
        <v>152.81729473683899</v>
      </c>
      <c r="W47" s="27">
        <v>152.79691502710699</v>
      </c>
      <c r="X47" s="27">
        <v>152.942539818135</v>
      </c>
      <c r="Y47" s="27">
        <v>998.68298652736303</v>
      </c>
      <c r="Z47" s="27">
        <v>2.2213449481034102</v>
      </c>
      <c r="AA47" s="27">
        <v>7548.4383888941202</v>
      </c>
      <c r="AB47" s="27">
        <v>0</v>
      </c>
      <c r="AC47" s="27">
        <v>77335.068706823804</v>
      </c>
      <c r="AD47" s="27">
        <v>1402.7911051814499</v>
      </c>
      <c r="AE47" s="27">
        <v>264.12846393644298</v>
      </c>
      <c r="AF47" s="27">
        <v>88.581535381641899</v>
      </c>
      <c r="AG47" s="27">
        <v>8972.5949066048797</v>
      </c>
      <c r="AH47" s="27">
        <v>183.37943020919599</v>
      </c>
      <c r="AI47" s="27">
        <v>183.37943020919599</v>
      </c>
      <c r="AJ47" s="27">
        <v>51.095607125812201</v>
      </c>
      <c r="AK47" s="27">
        <v>0</v>
      </c>
      <c r="AL47" s="27">
        <v>2137.4940235506301</v>
      </c>
      <c r="AM47" s="27">
        <v>6.9369948702280704</v>
      </c>
      <c r="AN47" s="27">
        <v>529.183985524896</v>
      </c>
      <c r="AO47" s="27">
        <v>3940.0508805454301</v>
      </c>
      <c r="AP47" s="27">
        <v>151.97580556050499</v>
      </c>
      <c r="AQ47" s="27">
        <v>1296.7770520127599</v>
      </c>
      <c r="AR47" s="27">
        <v>0</v>
      </c>
      <c r="AS47" s="27">
        <v>16519.623186825102</v>
      </c>
      <c r="AT47" s="27">
        <v>1835.5140856892399</v>
      </c>
      <c r="AU47" s="27">
        <v>18355.137272514399</v>
      </c>
      <c r="AV47" s="27">
        <v>267.33083708130198</v>
      </c>
      <c r="AW47" s="27">
        <v>1008.94125903652</v>
      </c>
      <c r="AX47" s="27">
        <v>5.0392977375066801</v>
      </c>
      <c r="AY47" s="27">
        <v>50036.030368392298</v>
      </c>
      <c r="AZ47" s="27">
        <v>48.3989270168708</v>
      </c>
      <c r="BA47" s="27">
        <v>619.189355915276</v>
      </c>
      <c r="BB47" s="27">
        <v>1048.2354979193799</v>
      </c>
      <c r="BC47" s="27">
        <v>4.0072962640475698</v>
      </c>
      <c r="BD47" s="27">
        <v>2.0284482161852298E-2</v>
      </c>
      <c r="BE47" s="27">
        <v>1048.7393887905901</v>
      </c>
      <c r="BF47" s="27">
        <v>18797.5789356229</v>
      </c>
      <c r="BG47" s="27">
        <v>16059.956301761</v>
      </c>
      <c r="BH47" s="27">
        <v>2737.6226338618899</v>
      </c>
      <c r="BI47" s="27">
        <v>17.016109022084802</v>
      </c>
      <c r="BJ47" s="27">
        <v>0.173518461216841</v>
      </c>
      <c r="BK47" s="27">
        <v>1427.0445658052099</v>
      </c>
      <c r="BL47" s="27">
        <v>60.191370744666102</v>
      </c>
      <c r="BM47" s="27">
        <v>3400.5632989963401</v>
      </c>
      <c r="BN47" s="27">
        <v>112.257155256204</v>
      </c>
      <c r="BO47" s="27">
        <v>34.495431088917897</v>
      </c>
      <c r="BP47" s="27">
        <v>6706.4097249182896</v>
      </c>
      <c r="BQ47" s="27">
        <v>2675.22501875024</v>
      </c>
      <c r="BR47" s="27">
        <v>934.44344664980099</v>
      </c>
      <c r="BS47" s="27">
        <v>593.444003703764</v>
      </c>
      <c r="BT47" s="27">
        <v>0.28762898868477699</v>
      </c>
      <c r="BU47" s="27">
        <v>4670.1442141834405</v>
      </c>
      <c r="BV47" s="27">
        <v>33879.439347054999</v>
      </c>
      <c r="BW47" s="27">
        <v>44.729107381383002</v>
      </c>
      <c r="BX47" s="27">
        <v>1101.72409510848</v>
      </c>
      <c r="BY47" s="27">
        <v>5562.0470979636102</v>
      </c>
      <c r="BZ47" s="27">
        <v>6834.3026933930796</v>
      </c>
      <c r="CA47" s="27">
        <v>93073.764919393507</v>
      </c>
      <c r="CB47" s="27">
        <v>5192.9898031336597</v>
      </c>
      <c r="CC47" s="29"/>
      <c r="CD47" s="56">
        <f t="shared" si="16"/>
        <v>2.4115480597604786E-3</v>
      </c>
      <c r="CE47" s="56">
        <f t="shared" si="17"/>
        <v>-4.5330613721323562E-4</v>
      </c>
      <c r="CF47" s="56">
        <f t="shared" si="18"/>
        <v>-1.4385487201570338E-3</v>
      </c>
      <c r="CG47" s="56">
        <f t="shared" si="19"/>
        <v>-5.8360251461409289E-4</v>
      </c>
      <c r="CH47" s="56">
        <f t="shared" si="20"/>
        <v>-6.3477358085510852E-4</v>
      </c>
      <c r="CI47" s="56">
        <f t="shared" si="21"/>
        <v>-1.0013999308084416E-3</v>
      </c>
      <c r="CJ47" s="56">
        <f t="shared" si="22"/>
        <v>2.2944557933901895E-5</v>
      </c>
      <c r="CK47" s="56">
        <f t="shared" si="23"/>
        <v>4.5385451519377989E-3</v>
      </c>
      <c r="CL47" s="56">
        <f t="shared" si="24"/>
        <v>1.9893299534601583</v>
      </c>
      <c r="CM47" s="56" t="str">
        <f t="shared" si="25"/>
        <v/>
      </c>
      <c r="CN47" s="56">
        <f t="shared" si="26"/>
        <v>6.5272100942824788E-3</v>
      </c>
      <c r="CO47" s="56">
        <f t="shared" si="27"/>
        <v>-6.8070752224618957E-7</v>
      </c>
      <c r="CP47" s="56">
        <f t="shared" si="28"/>
        <v>4.1240406952243215E-3</v>
      </c>
      <c r="CQ47" s="56">
        <f t="shared" si="29"/>
        <v>-6.7681217013569584E-4</v>
      </c>
      <c r="CR47" s="56">
        <f t="shared" si="30"/>
        <v>-3.1882689711946258E-3</v>
      </c>
      <c r="CS47" s="56">
        <f t="shared" si="31"/>
        <v>5.999124624065959</v>
      </c>
    </row>
    <row r="48" spans="1:97" x14ac:dyDescent="0.25">
      <c r="A48" s="29" t="s">
        <v>47</v>
      </c>
      <c r="B48" s="27">
        <v>42960.627531999999</v>
      </c>
      <c r="C48" s="27">
        <v>1553.9543733999999</v>
      </c>
      <c r="D48" s="27">
        <v>11868.433488000001</v>
      </c>
      <c r="E48" s="27">
        <v>14832.921177</v>
      </c>
      <c r="F48" s="27">
        <v>12942.809454</v>
      </c>
      <c r="G48" s="27">
        <v>1986.3378697999999</v>
      </c>
      <c r="H48" s="27">
        <v>101842.92385000001</v>
      </c>
      <c r="I48" s="27">
        <v>236.01420017999999</v>
      </c>
      <c r="J48" s="27">
        <v>654.43362962000003</v>
      </c>
      <c r="L48" s="27">
        <v>255.62813882</v>
      </c>
      <c r="M48" s="27">
        <v>156.88929328</v>
      </c>
      <c r="N48" s="27">
        <v>3623.9441528000002</v>
      </c>
      <c r="O48" s="27">
        <v>23.961010227999999</v>
      </c>
      <c r="P48" s="27">
        <v>59.601442605000003</v>
      </c>
      <c r="Q48" s="27">
        <v>120.20605964000001</v>
      </c>
      <c r="R48" s="27"/>
      <c r="S48" s="27" t="s">
        <v>47</v>
      </c>
      <c r="T48" s="27">
        <v>3916.73188433313</v>
      </c>
      <c r="U48" s="27">
        <v>23.9601784088232</v>
      </c>
      <c r="V48" s="27">
        <v>246.56967682634499</v>
      </c>
      <c r="W48" s="27">
        <v>246.54290034704101</v>
      </c>
      <c r="X48" s="27">
        <v>242.501181332941</v>
      </c>
      <c r="Y48" s="27">
        <v>708.51001622807701</v>
      </c>
      <c r="Z48" s="27">
        <v>59.599936872865101</v>
      </c>
      <c r="AA48" s="27">
        <v>1096.57103779095</v>
      </c>
      <c r="AB48" s="27">
        <v>0</v>
      </c>
      <c r="AC48" s="27">
        <v>43154.189429498903</v>
      </c>
      <c r="AD48" s="27">
        <v>310.68077964360498</v>
      </c>
      <c r="AE48" s="27">
        <v>57.362814544284703</v>
      </c>
      <c r="AF48" s="27">
        <v>43.746434337541601</v>
      </c>
      <c r="AG48" s="27">
        <v>6472.08870998781</v>
      </c>
      <c r="AH48" s="27">
        <v>302.62017870599499</v>
      </c>
      <c r="AI48" s="27">
        <v>302.62017870599499</v>
      </c>
      <c r="AJ48" s="27">
        <v>156.88838857454601</v>
      </c>
      <c r="AK48" s="27">
        <v>0</v>
      </c>
      <c r="AL48" s="27">
        <v>1367.96901500434</v>
      </c>
      <c r="AM48" s="27">
        <v>5.9228821938149299</v>
      </c>
      <c r="AN48" s="27">
        <v>603.78018589017597</v>
      </c>
      <c r="AO48" s="27">
        <v>3678.9320631422702</v>
      </c>
      <c r="AP48" s="27">
        <v>120.386902152532</v>
      </c>
      <c r="AQ48" s="27">
        <v>1553.7480757221499</v>
      </c>
      <c r="AR48" s="27">
        <v>0</v>
      </c>
      <c r="AS48" s="27">
        <v>10669.7664095416</v>
      </c>
      <c r="AT48" s="27">
        <v>1185.5295504665501</v>
      </c>
      <c r="AU48" s="27">
        <v>11855.295960008099</v>
      </c>
      <c r="AV48" s="27">
        <v>1349.2386333946099</v>
      </c>
      <c r="AW48" s="27">
        <v>1272.78203379608</v>
      </c>
      <c r="AX48" s="27">
        <v>12.280865013971701</v>
      </c>
      <c r="AY48" s="27">
        <v>50919.4545809189</v>
      </c>
      <c r="AZ48" s="27">
        <v>18.8738288960906</v>
      </c>
      <c r="BA48" s="27">
        <v>677.89077982991296</v>
      </c>
      <c r="BB48" s="27">
        <v>994.91946758378901</v>
      </c>
      <c r="BC48" s="27">
        <v>7.4055671185039396</v>
      </c>
      <c r="BD48" s="27">
        <v>0.73689846117385205</v>
      </c>
      <c r="BE48" s="27">
        <v>639.685697073916</v>
      </c>
      <c r="BF48" s="27">
        <v>14839.864057349499</v>
      </c>
      <c r="BG48" s="27">
        <v>12949.2573270795</v>
      </c>
      <c r="BH48" s="27">
        <v>1890.6067302700101</v>
      </c>
      <c r="BI48" s="27">
        <v>10.0730928090742</v>
      </c>
      <c r="BJ48" s="27">
        <v>0.42982995258739898</v>
      </c>
      <c r="BK48" s="27">
        <v>619.44611879605498</v>
      </c>
      <c r="BL48" s="27">
        <v>79.695371660686604</v>
      </c>
      <c r="BM48" s="27">
        <v>3369.8182859064</v>
      </c>
      <c r="BN48" s="27">
        <v>128.071102597595</v>
      </c>
      <c r="BO48" s="27">
        <v>40.357886467478998</v>
      </c>
      <c r="BP48" s="27">
        <v>5890.36075453187</v>
      </c>
      <c r="BQ48" s="27">
        <v>2426.2298097142602</v>
      </c>
      <c r="BR48" s="27">
        <v>198.59142861158401</v>
      </c>
      <c r="BS48" s="27">
        <v>259.76853872142902</v>
      </c>
      <c r="BT48" s="27">
        <v>0.85181304739386099</v>
      </c>
      <c r="BU48" s="27">
        <v>1982.81560136907</v>
      </c>
      <c r="BV48" s="27">
        <v>28855.2721942026</v>
      </c>
      <c r="BW48" s="27">
        <v>30.846682592855899</v>
      </c>
      <c r="BX48" s="27">
        <v>1193.46116143677</v>
      </c>
      <c r="BY48" s="27">
        <v>5481.2795922094701</v>
      </c>
      <c r="BZ48" s="27">
        <v>13459.5981803184</v>
      </c>
      <c r="CA48" s="27">
        <v>101842.977312124</v>
      </c>
      <c r="CB48" s="27">
        <v>6453.8546250112804</v>
      </c>
      <c r="CC48" s="29"/>
      <c r="CD48" s="56">
        <f t="shared" si="16"/>
        <v>4.5055649467579742E-3</v>
      </c>
      <c r="CE48" s="56">
        <f t="shared" si="17"/>
        <v>-1.3275658628162702E-4</v>
      </c>
      <c r="CF48" s="56">
        <f t="shared" si="18"/>
        <v>-1.10693024527494E-3</v>
      </c>
      <c r="CG48" s="56">
        <f t="shared" si="19"/>
        <v>4.6807235517876161E-4</v>
      </c>
      <c r="CH48" s="56">
        <f t="shared" si="20"/>
        <v>4.9818187484071982E-4</v>
      </c>
      <c r="CI48" s="56">
        <f t="shared" si="21"/>
        <v>-1.7732473837819686E-3</v>
      </c>
      <c r="CJ48" s="56">
        <f t="shared" si="22"/>
        <v>5.2494686888435885E-7</v>
      </c>
      <c r="CK48" s="56">
        <f t="shared" si="23"/>
        <v>4.4610452078778069E-2</v>
      </c>
      <c r="CL48" s="56">
        <f t="shared" si="24"/>
        <v>8.2630818711863382E-2</v>
      </c>
      <c r="CM48" s="56" t="str">
        <f t="shared" si="25"/>
        <v/>
      </c>
      <c r="CN48" s="56">
        <f t="shared" si="26"/>
        <v>0.18382968362917326</v>
      </c>
      <c r="CO48" s="56">
        <f t="shared" si="27"/>
        <v>-5.7665213162503512E-6</v>
      </c>
      <c r="CP48" s="56">
        <f t="shared" si="28"/>
        <v>1.5173498272533855E-2</v>
      </c>
      <c r="CQ48" s="56">
        <f t="shared" si="29"/>
        <v>-3.4715530308778548E-5</v>
      </c>
      <c r="CR48" s="56">
        <f t="shared" si="30"/>
        <v>-2.5263350501109987E-5</v>
      </c>
      <c r="CS48" s="56">
        <f t="shared" si="31"/>
        <v>1.5044375722288311E-3</v>
      </c>
    </row>
    <row r="49" spans="1:97" x14ac:dyDescent="0.25">
      <c r="A49" s="29" t="s">
        <v>48</v>
      </c>
      <c r="B49" s="27">
        <v>25737.784826999999</v>
      </c>
      <c r="C49" s="27">
        <v>357.75111499000002</v>
      </c>
      <c r="D49" s="27">
        <v>7798.0614255999999</v>
      </c>
      <c r="E49" s="27">
        <v>5254.0289795999997</v>
      </c>
      <c r="F49" s="27">
        <v>4159.6897627999997</v>
      </c>
      <c r="G49" s="27">
        <v>2428.8469945000002</v>
      </c>
      <c r="H49" s="27">
        <v>22928.153684000001</v>
      </c>
      <c r="I49" s="27">
        <v>46.910045488000002</v>
      </c>
      <c r="J49" s="27">
        <v>134.52872662999999</v>
      </c>
      <c r="L49" s="27">
        <v>51.493721667000003</v>
      </c>
      <c r="M49" s="27">
        <v>23.992341669999998</v>
      </c>
      <c r="N49" s="27">
        <v>921.31742586999997</v>
      </c>
      <c r="O49" s="27">
        <v>2.2772964247999998</v>
      </c>
      <c r="P49" s="27">
        <v>0.21086081139999999</v>
      </c>
      <c r="Q49" s="27">
        <v>14.455070794999999</v>
      </c>
      <c r="R49" s="27"/>
      <c r="S49" s="27" t="s">
        <v>48</v>
      </c>
      <c r="T49" s="27">
        <v>973.23798073779801</v>
      </c>
      <c r="U49" s="27">
        <v>2.2767260305899102</v>
      </c>
      <c r="V49" s="27">
        <v>47.022804792473799</v>
      </c>
      <c r="W49" s="27">
        <v>47.022779653134997</v>
      </c>
      <c r="X49" s="27">
        <v>24.9112475789778</v>
      </c>
      <c r="Y49" s="27">
        <v>142.115602025718</v>
      </c>
      <c r="Z49" s="27">
        <v>0.210169443507398</v>
      </c>
      <c r="AA49" s="27">
        <v>194.26341690028201</v>
      </c>
      <c r="AB49" s="27">
        <v>0</v>
      </c>
      <c r="AC49" s="27">
        <v>25785.236093189302</v>
      </c>
      <c r="AD49" s="27">
        <v>276.06667596653301</v>
      </c>
      <c r="AE49" s="27">
        <v>10.3786230369916</v>
      </c>
      <c r="AF49" s="27">
        <v>29.718565449325499</v>
      </c>
      <c r="AG49" s="27">
        <v>1727.41688348095</v>
      </c>
      <c r="AH49" s="27">
        <v>51.662403858846801</v>
      </c>
      <c r="AI49" s="27">
        <v>51.662403858846801</v>
      </c>
      <c r="AJ49" s="27">
        <v>23.992359088730499</v>
      </c>
      <c r="AK49" s="27">
        <v>0</v>
      </c>
      <c r="AL49" s="27">
        <v>528.52158397370897</v>
      </c>
      <c r="AM49" s="27">
        <v>1.44321964277716</v>
      </c>
      <c r="AN49" s="27">
        <v>108.95051299161599</v>
      </c>
      <c r="AO49" s="27">
        <v>925.54274761529302</v>
      </c>
      <c r="AP49" s="27">
        <v>14.4757381529223</v>
      </c>
      <c r="AQ49" s="27">
        <v>357.67085459084899</v>
      </c>
      <c r="AR49" s="27">
        <v>0</v>
      </c>
      <c r="AS49" s="27">
        <v>7003.93993247243</v>
      </c>
      <c r="AT49" s="27">
        <v>778.21533179009805</v>
      </c>
      <c r="AU49" s="27">
        <v>7782.1552642625202</v>
      </c>
      <c r="AV49" s="27">
        <v>200.235135881714</v>
      </c>
      <c r="AW49" s="27">
        <v>271.17786496354103</v>
      </c>
      <c r="AX49" s="27">
        <v>6.6853820995717399</v>
      </c>
      <c r="AY49" s="27">
        <v>12911.689677537601</v>
      </c>
      <c r="AZ49" s="27">
        <v>8.0007787231931697</v>
      </c>
      <c r="BA49" s="27">
        <v>249.83863699245401</v>
      </c>
      <c r="BB49" s="27">
        <v>365.68581876904898</v>
      </c>
      <c r="BC49" s="27">
        <v>3.7022932046936301</v>
      </c>
      <c r="BD49" s="27">
        <v>9.08391066871698E-3</v>
      </c>
      <c r="BE49" s="27">
        <v>238.63205806974301</v>
      </c>
      <c r="BF49" s="27">
        <v>5252.8950523504</v>
      </c>
      <c r="BG49" s="27">
        <v>4159.5098807481299</v>
      </c>
      <c r="BH49" s="27">
        <v>1093.38517160226</v>
      </c>
      <c r="BI49" s="27">
        <v>3.3861780111002702</v>
      </c>
      <c r="BJ49" s="27">
        <v>5.8440354723678201E-2</v>
      </c>
      <c r="BK49" s="27">
        <v>321.26377947166202</v>
      </c>
      <c r="BL49" s="27">
        <v>20.252143542937699</v>
      </c>
      <c r="BM49" s="27">
        <v>979.67663365245198</v>
      </c>
      <c r="BN49" s="27">
        <v>48.634461879329997</v>
      </c>
      <c r="BO49" s="27">
        <v>11.9352300699416</v>
      </c>
      <c r="BP49" s="27">
        <v>1670.49352645821</v>
      </c>
      <c r="BQ49" s="27">
        <v>752.11814510336899</v>
      </c>
      <c r="BR49" s="27">
        <v>85.335912443437607</v>
      </c>
      <c r="BS49" s="27">
        <v>145.46535865341599</v>
      </c>
      <c r="BT49" s="27">
        <v>0.454164441541691</v>
      </c>
      <c r="BU49" s="27">
        <v>2422.5541193736599</v>
      </c>
      <c r="BV49" s="27">
        <v>8442.6061800288498</v>
      </c>
      <c r="BW49" s="27">
        <v>38.970842919051698</v>
      </c>
      <c r="BX49" s="27">
        <v>253.85004397544699</v>
      </c>
      <c r="BY49" s="27">
        <v>1201.6517696187</v>
      </c>
      <c r="BZ49" s="27">
        <v>1874.2242490953799</v>
      </c>
      <c r="CA49" s="27">
        <v>22928.024734095001</v>
      </c>
      <c r="CB49" s="27">
        <v>1117.10532007866</v>
      </c>
      <c r="CC49" s="29"/>
      <c r="CD49" s="56">
        <f t="shared" si="16"/>
        <v>1.8436421979689535E-3</v>
      </c>
      <c r="CE49" s="56">
        <f t="shared" si="17"/>
        <v>-2.2434702727138398E-4</v>
      </c>
      <c r="CF49" s="56">
        <f t="shared" si="18"/>
        <v>-2.0397584052443984E-3</v>
      </c>
      <c r="CG49" s="56">
        <f t="shared" si="19"/>
        <v>-2.1582051678864037E-4</v>
      </c>
      <c r="CH49" s="56">
        <f t="shared" si="20"/>
        <v>-4.3244102836330381E-5</v>
      </c>
      <c r="CI49" s="56">
        <f t="shared" si="21"/>
        <v>-2.5908898916194275E-3</v>
      </c>
      <c r="CJ49" s="56">
        <f t="shared" si="22"/>
        <v>-5.6240858630446473E-6</v>
      </c>
      <c r="CK49" s="56">
        <f t="shared" si="23"/>
        <v>2.403198802351055E-3</v>
      </c>
      <c r="CL49" s="56">
        <f t="shared" si="24"/>
        <v>5.6395950409792492E-2</v>
      </c>
      <c r="CM49" s="56" t="str">
        <f t="shared" si="25"/>
        <v/>
      </c>
      <c r="CN49" s="56">
        <f t="shared" si="26"/>
        <v>3.2757817144706252E-3</v>
      </c>
      <c r="CO49" s="56">
        <f t="shared" si="27"/>
        <v>7.2601210587258347E-7</v>
      </c>
      <c r="CP49" s="56">
        <f t="shared" si="28"/>
        <v>4.5861736971957168E-3</v>
      </c>
      <c r="CQ49" s="56">
        <f t="shared" si="29"/>
        <v>-2.5046990100980639E-4</v>
      </c>
      <c r="CR49" s="56">
        <f t="shared" si="30"/>
        <v>-3.2787879739800273E-3</v>
      </c>
      <c r="CS49" s="56">
        <f t="shared" si="31"/>
        <v>1.4297652509214932E-3</v>
      </c>
    </row>
    <row r="50" spans="1:97" x14ac:dyDescent="0.25">
      <c r="A50" s="29" t="s">
        <v>49</v>
      </c>
      <c r="B50" s="27">
        <v>57752.708917000004</v>
      </c>
      <c r="C50" s="27">
        <v>1844.4067829999999</v>
      </c>
      <c r="D50" s="27">
        <v>20061.884523000001</v>
      </c>
      <c r="E50" s="27">
        <v>15368.858673999999</v>
      </c>
      <c r="F50" s="27">
        <v>13254.949710999999</v>
      </c>
      <c r="G50" s="27">
        <v>1703.9732781</v>
      </c>
      <c r="H50" s="27">
        <v>64542.585063999999</v>
      </c>
      <c r="I50" s="27">
        <v>125.60157105</v>
      </c>
      <c r="J50" s="27">
        <v>279.05533258999998</v>
      </c>
      <c r="L50" s="27">
        <v>134.65148732</v>
      </c>
      <c r="M50" s="27">
        <v>44.105733039999997</v>
      </c>
      <c r="N50" s="27">
        <v>2709.0422853999999</v>
      </c>
      <c r="O50" s="27">
        <v>4.9911071651999999</v>
      </c>
      <c r="P50" s="27">
        <v>2.1712320251000001</v>
      </c>
      <c r="Q50" s="27">
        <v>113.72704629</v>
      </c>
      <c r="R50" s="27"/>
      <c r="S50" s="27" t="s">
        <v>49</v>
      </c>
      <c r="T50" s="27">
        <v>2986.7413337353701</v>
      </c>
      <c r="U50" s="27">
        <v>4.9873545334389702</v>
      </c>
      <c r="V50" s="27">
        <v>125.906296944658</v>
      </c>
      <c r="W50" s="27">
        <v>125.90624687964301</v>
      </c>
      <c r="X50" s="27">
        <v>122.912324764529</v>
      </c>
      <c r="Y50" s="27">
        <v>302.04165553865801</v>
      </c>
      <c r="Z50" s="27">
        <v>2.1643040727043101</v>
      </c>
      <c r="AA50" s="27">
        <v>1025.14491673356</v>
      </c>
      <c r="AB50" s="27">
        <v>0</v>
      </c>
      <c r="AC50" s="27">
        <v>57907.435991997198</v>
      </c>
      <c r="AD50" s="27">
        <v>485.59193347542799</v>
      </c>
      <c r="AE50" s="27">
        <v>38.745332417962601</v>
      </c>
      <c r="AF50" s="27">
        <v>63.160794192004097</v>
      </c>
      <c r="AG50" s="27">
        <v>5266.5318397675801</v>
      </c>
      <c r="AH50" s="27">
        <v>135.44406397687499</v>
      </c>
      <c r="AI50" s="27">
        <v>135.44406397687499</v>
      </c>
      <c r="AJ50" s="27">
        <v>44.105731247816003</v>
      </c>
      <c r="AK50" s="27">
        <v>0</v>
      </c>
      <c r="AL50" s="27">
        <v>1097.4116067022801</v>
      </c>
      <c r="AM50" s="27">
        <v>3.4755777098612701</v>
      </c>
      <c r="AN50" s="27">
        <v>439.12986931637897</v>
      </c>
      <c r="AO50" s="27">
        <v>2721.9145533556598</v>
      </c>
      <c r="AP50" s="27">
        <v>113.74411473390199</v>
      </c>
      <c r="AQ50" s="27">
        <v>1843.8494666347999</v>
      </c>
      <c r="AR50" s="27">
        <v>0</v>
      </c>
      <c r="AS50" s="27">
        <v>18032.5462286082</v>
      </c>
      <c r="AT50" s="27">
        <v>2003.61665849633</v>
      </c>
      <c r="AU50" s="27">
        <v>20036.162887104601</v>
      </c>
      <c r="AV50" s="27">
        <v>114.823955171674</v>
      </c>
      <c r="AW50" s="27">
        <v>671.18860293203704</v>
      </c>
      <c r="AX50" s="27">
        <v>2.4708579501424701</v>
      </c>
      <c r="AY50" s="27">
        <v>34243.4786733808</v>
      </c>
      <c r="AZ50" s="27">
        <v>45.499790473828298</v>
      </c>
      <c r="BA50" s="27">
        <v>467.20352860772601</v>
      </c>
      <c r="BB50" s="27">
        <v>823.61958079112799</v>
      </c>
      <c r="BC50" s="27">
        <v>2.2707066962086002</v>
      </c>
      <c r="BD50" s="27">
        <v>2.0591128270418899E-2</v>
      </c>
      <c r="BE50" s="27">
        <v>918.985105353373</v>
      </c>
      <c r="BF50" s="27">
        <v>15357.275888505001</v>
      </c>
      <c r="BG50" s="27">
        <v>13243.9663051234</v>
      </c>
      <c r="BH50" s="27">
        <v>2113.3095833815501</v>
      </c>
      <c r="BI50" s="27">
        <v>14.7060144689341</v>
      </c>
      <c r="BJ50" s="27">
        <v>0.114456938496888</v>
      </c>
      <c r="BK50" s="27">
        <v>1293.2802924431001</v>
      </c>
      <c r="BL50" s="27">
        <v>46.810209240672997</v>
      </c>
      <c r="BM50" s="27">
        <v>2687.9238613954099</v>
      </c>
      <c r="BN50" s="27">
        <v>83.609381438185096</v>
      </c>
      <c r="BO50" s="27">
        <v>25.5716238925908</v>
      </c>
      <c r="BP50" s="27">
        <v>5387.9026588843499</v>
      </c>
      <c r="BQ50" s="27">
        <v>2423.3403157377402</v>
      </c>
      <c r="BR50" s="27">
        <v>907.22787471243396</v>
      </c>
      <c r="BS50" s="27">
        <v>536.61229089987103</v>
      </c>
      <c r="BT50" s="27">
        <v>0.137479808749042</v>
      </c>
      <c r="BU50" s="27">
        <v>1702.5397308465101</v>
      </c>
      <c r="BV50" s="27">
        <v>21650.0146567503</v>
      </c>
      <c r="BW50" s="27">
        <v>12.8401847793338</v>
      </c>
      <c r="BX50" s="27">
        <v>600.26716357148996</v>
      </c>
      <c r="BY50" s="27">
        <v>3782.2363359351998</v>
      </c>
      <c r="BZ50" s="27">
        <v>5058.9984370640996</v>
      </c>
      <c r="CA50" s="27">
        <v>64544.719208761097</v>
      </c>
      <c r="CB50" s="27">
        <v>4780.1900569715699</v>
      </c>
      <c r="CC50" s="29"/>
      <c r="CD50" s="56">
        <f t="shared" si="16"/>
        <v>2.6791310381572208E-3</v>
      </c>
      <c r="CE50" s="56">
        <f t="shared" si="17"/>
        <v>-3.0216564498504927E-4</v>
      </c>
      <c r="CF50" s="56">
        <f t="shared" si="18"/>
        <v>-1.2821146421170251E-3</v>
      </c>
      <c r="CG50" s="56">
        <f t="shared" si="19"/>
        <v>-7.5365293810616127E-4</v>
      </c>
      <c r="CH50" s="56">
        <f t="shared" si="20"/>
        <v>-8.2862674820140898E-4</v>
      </c>
      <c r="CI50" s="56">
        <f t="shared" si="21"/>
        <v>-8.4129679256964008E-4</v>
      </c>
      <c r="CJ50" s="56">
        <f t="shared" si="22"/>
        <v>3.306568460159065E-5</v>
      </c>
      <c r="CK50" s="56">
        <f t="shared" si="23"/>
        <v>2.4257326329279443E-3</v>
      </c>
      <c r="CL50" s="56">
        <f t="shared" si="24"/>
        <v>8.2371917910741083E-2</v>
      </c>
      <c r="CM50" s="56" t="str">
        <f t="shared" si="25"/>
        <v/>
      </c>
      <c r="CN50" s="56">
        <f t="shared" si="26"/>
        <v>5.8861336970710337E-3</v>
      </c>
      <c r="CO50" s="56">
        <f t="shared" si="27"/>
        <v>-4.063381040448513E-8</v>
      </c>
      <c r="CP50" s="56">
        <f t="shared" si="28"/>
        <v>4.7515935890086337E-3</v>
      </c>
      <c r="CQ50" s="56">
        <f t="shared" si="29"/>
        <v>-7.5186359194900541E-4</v>
      </c>
      <c r="CR50" s="56">
        <f t="shared" si="30"/>
        <v>-3.1907932066223628E-3</v>
      </c>
      <c r="CS50" s="56">
        <f t="shared" si="31"/>
        <v>1.5008253936769683E-4</v>
      </c>
    </row>
    <row r="51" spans="1:97" x14ac:dyDescent="0.25">
      <c r="A51" s="29" t="s">
        <v>50</v>
      </c>
      <c r="B51" s="27">
        <v>5091.3362257999997</v>
      </c>
      <c r="C51" s="27">
        <v>147.81768586999999</v>
      </c>
      <c r="D51" s="27">
        <v>1022.1350407</v>
      </c>
      <c r="E51" s="27">
        <v>917.29464008000002</v>
      </c>
      <c r="F51" s="27">
        <v>791.01185769999995</v>
      </c>
      <c r="G51" s="27">
        <v>67.317483910000007</v>
      </c>
      <c r="H51" s="27">
        <v>7977.8213156000002</v>
      </c>
      <c r="I51" s="27">
        <v>11.128610385</v>
      </c>
      <c r="J51" s="27">
        <v>42.325805088000003</v>
      </c>
      <c r="L51" s="27">
        <v>12.55948373</v>
      </c>
      <c r="M51" s="27">
        <v>5.1776824000000001</v>
      </c>
      <c r="N51" s="27">
        <v>284.65088265000003</v>
      </c>
      <c r="O51" s="27">
        <v>0.45575412700000001</v>
      </c>
      <c r="P51" s="27">
        <v>2.3477E-4</v>
      </c>
      <c r="Q51" s="27">
        <v>17.1430744</v>
      </c>
      <c r="R51" s="27"/>
      <c r="S51" s="27" t="s">
        <v>50</v>
      </c>
      <c r="T51" s="27">
        <v>304.804472275877</v>
      </c>
      <c r="U51" s="27">
        <v>0.45575371484493099</v>
      </c>
      <c r="V51" s="27">
        <v>11.166854247954999</v>
      </c>
      <c r="W51" s="27">
        <v>11.1668457451576</v>
      </c>
      <c r="X51" s="27">
        <v>9.7190254852758802</v>
      </c>
      <c r="Y51" s="27">
        <v>44.6192785797315</v>
      </c>
      <c r="Z51" s="27">
        <v>2.34759246472902E-4</v>
      </c>
      <c r="AA51" s="27">
        <v>53.733585223532103</v>
      </c>
      <c r="AB51" s="27">
        <v>0</v>
      </c>
      <c r="AC51" s="27">
        <v>5110.0402259737402</v>
      </c>
      <c r="AD51" s="27">
        <v>55.519033188938202</v>
      </c>
      <c r="AE51" s="27">
        <v>3.5303618154985998</v>
      </c>
      <c r="AF51" s="27">
        <v>6.0101693995932397</v>
      </c>
      <c r="AG51" s="27">
        <v>579.35890658826497</v>
      </c>
      <c r="AH51" s="27">
        <v>12.6155072026759</v>
      </c>
      <c r="AI51" s="27">
        <v>12.6155072026759</v>
      </c>
      <c r="AJ51" s="27">
        <v>5.1776749041000398</v>
      </c>
      <c r="AK51" s="27">
        <v>0</v>
      </c>
      <c r="AL51" s="27">
        <v>193.94890256949699</v>
      </c>
      <c r="AM51" s="27">
        <v>0.55271579282858496</v>
      </c>
      <c r="AN51" s="27">
        <v>36.695271510214504</v>
      </c>
      <c r="AO51" s="27">
        <v>286.31917629854701</v>
      </c>
      <c r="AP51" s="27">
        <v>17.155338850433001</v>
      </c>
      <c r="AQ51" s="27">
        <v>147.817115849137</v>
      </c>
      <c r="AR51" s="27">
        <v>0</v>
      </c>
      <c r="AS51" s="27">
        <v>920.28155512932801</v>
      </c>
      <c r="AT51" s="27">
        <v>102.253470294151</v>
      </c>
      <c r="AU51" s="27">
        <v>1022.53502542348</v>
      </c>
      <c r="AV51" s="27">
        <v>38.582572709140798</v>
      </c>
      <c r="AW51" s="27">
        <v>88.9614630675662</v>
      </c>
      <c r="AX51" s="27">
        <v>0.27849175427283301</v>
      </c>
      <c r="AY51" s="27">
        <v>4476.3747192711498</v>
      </c>
      <c r="AZ51" s="27">
        <v>0.33782133556000099</v>
      </c>
      <c r="BA51" s="27">
        <v>51.818502786091003</v>
      </c>
      <c r="BB51" s="27">
        <v>68.480018805425502</v>
      </c>
      <c r="BC51" s="27">
        <v>0.23468210067406201</v>
      </c>
      <c r="BD51" s="27">
        <v>1.9105362191835101E-3</v>
      </c>
      <c r="BE51" s="27">
        <v>39.3061930146552</v>
      </c>
      <c r="BF51" s="27">
        <v>918.58527474475295</v>
      </c>
      <c r="BG51" s="27">
        <v>792.04155036659495</v>
      </c>
      <c r="BH51" s="27">
        <v>126.543724378158</v>
      </c>
      <c r="BI51" s="27">
        <v>0.63734530531258704</v>
      </c>
      <c r="BJ51" s="27">
        <v>1.4945469799434501E-2</v>
      </c>
      <c r="BK51" s="27">
        <v>18.898343667498899</v>
      </c>
      <c r="BL51" s="27">
        <v>4.4388416927087597</v>
      </c>
      <c r="BM51" s="27">
        <v>212.55453132492201</v>
      </c>
      <c r="BN51" s="27">
        <v>9.9034575196900096</v>
      </c>
      <c r="BO51" s="27">
        <v>3.0541293385582802</v>
      </c>
      <c r="BP51" s="27">
        <v>371.49141090295802</v>
      </c>
      <c r="BQ51" s="27">
        <v>271.08890850038301</v>
      </c>
      <c r="BR51" s="27">
        <v>0.29520390537762398</v>
      </c>
      <c r="BS51" s="27">
        <v>10.279906986998199</v>
      </c>
      <c r="BT51" s="27">
        <v>1.5813919873013699E-2</v>
      </c>
      <c r="BU51" s="27">
        <v>67.3173638453016</v>
      </c>
      <c r="BV51" s="27">
        <v>2908.1499799968201</v>
      </c>
      <c r="BW51" s="27">
        <v>0.29119382728373999</v>
      </c>
      <c r="BX51" s="27">
        <v>85.080304085068704</v>
      </c>
      <c r="BY51" s="27">
        <v>437.63805717162597</v>
      </c>
      <c r="BZ51" s="27">
        <v>617.52901238710899</v>
      </c>
      <c r="CA51" s="27">
        <v>7978.07493058195</v>
      </c>
      <c r="CB51" s="27">
        <v>537.74060344221903</v>
      </c>
      <c r="CC51" s="29"/>
      <c r="CD51" s="56">
        <f t="shared" si="16"/>
        <v>3.6736918058876663E-3</v>
      </c>
      <c r="CE51" s="56">
        <f t="shared" si="17"/>
        <v>-3.8562426386240154E-6</v>
      </c>
      <c r="CF51" s="56">
        <f t="shared" si="18"/>
        <v>3.9132277786509356E-4</v>
      </c>
      <c r="CG51" s="56">
        <f t="shared" si="19"/>
        <v>1.4070012058942903E-3</v>
      </c>
      <c r="CH51" s="56">
        <f t="shared" si="20"/>
        <v>1.3017411263454399E-3</v>
      </c>
      <c r="CI51" s="56">
        <f t="shared" si="21"/>
        <v>-1.7835589126881001E-6</v>
      </c>
      <c r="CJ51" s="56">
        <f t="shared" si="22"/>
        <v>3.1790005305567691E-5</v>
      </c>
      <c r="CK51" s="56">
        <f t="shared" si="23"/>
        <v>3.4357712989158606E-3</v>
      </c>
      <c r="CL51" s="56">
        <f t="shared" si="24"/>
        <v>5.4186175241395018E-2</v>
      </c>
      <c r="CM51" s="56" t="str">
        <f t="shared" si="25"/>
        <v/>
      </c>
      <c r="CN51" s="56">
        <f t="shared" si="26"/>
        <v>4.4606509216680926E-3</v>
      </c>
      <c r="CO51" s="56">
        <f t="shared" si="27"/>
        <v>-1.4477326690213716E-6</v>
      </c>
      <c r="CP51" s="56">
        <f t="shared" si="28"/>
        <v>5.8608412979989678E-3</v>
      </c>
      <c r="CQ51" s="56">
        <f t="shared" si="29"/>
        <v>-9.0433644941710363E-7</v>
      </c>
      <c r="CR51" s="56">
        <f t="shared" si="30"/>
        <v>-4.5804519734206428E-5</v>
      </c>
      <c r="CS51" s="56">
        <f t="shared" si="31"/>
        <v>7.1541720853764558E-4</v>
      </c>
    </row>
    <row r="52" spans="1:97" x14ac:dyDescent="0.25">
      <c r="A52" s="29"/>
      <c r="R52" s="27"/>
      <c r="S52" s="27"/>
      <c r="T52" s="27"/>
      <c r="CD52" s="56"/>
      <c r="CE52" s="56" t="str">
        <f t="shared" si="17"/>
        <v/>
      </c>
      <c r="CF52" s="56" t="str">
        <f t="shared" si="18"/>
        <v/>
      </c>
      <c r="CG52" s="56" t="str">
        <f t="shared" si="19"/>
        <v/>
      </c>
      <c r="CH52" s="56" t="str">
        <f t="shared" si="20"/>
        <v/>
      </c>
      <c r="CI52" s="56" t="str">
        <f t="shared" si="21"/>
        <v/>
      </c>
      <c r="CJ52" s="56" t="str">
        <f t="shared" si="22"/>
        <v/>
      </c>
      <c r="CK52" s="56" t="str">
        <f t="shared" si="23"/>
        <v/>
      </c>
      <c r="CL52" s="56"/>
      <c r="CM52" s="56" t="str">
        <f t="shared" si="25"/>
        <v/>
      </c>
      <c r="CN52" s="56" t="str">
        <f t="shared" si="26"/>
        <v/>
      </c>
      <c r="CO52" s="56" t="str">
        <f t="shared" si="27"/>
        <v/>
      </c>
      <c r="CP52" s="56" t="str">
        <f t="shared" si="28"/>
        <v/>
      </c>
      <c r="CS52" s="56" t="str">
        <f t="shared" si="31"/>
        <v/>
      </c>
    </row>
    <row r="53" spans="1:97" x14ac:dyDescent="0.25">
      <c r="A53" s="29"/>
      <c r="R53" s="27"/>
      <c r="S53" s="27"/>
      <c r="T53" s="27"/>
      <c r="CD53" s="56"/>
      <c r="CE53" s="56" t="str">
        <f t="shared" si="17"/>
        <v/>
      </c>
      <c r="CF53" s="56" t="str">
        <f t="shared" si="18"/>
        <v/>
      </c>
      <c r="CG53" s="56" t="str">
        <f t="shared" si="19"/>
        <v/>
      </c>
      <c r="CH53" s="56" t="str">
        <f t="shared" si="20"/>
        <v/>
      </c>
      <c r="CI53" s="56" t="str">
        <f t="shared" si="21"/>
        <v/>
      </c>
      <c r="CJ53" s="56" t="str">
        <f t="shared" si="22"/>
        <v/>
      </c>
      <c r="CK53" s="56" t="str">
        <f t="shared" si="23"/>
        <v/>
      </c>
      <c r="CL53" s="56"/>
      <c r="CM53" s="56" t="str">
        <f t="shared" si="25"/>
        <v/>
      </c>
      <c r="CN53" s="56" t="str">
        <f t="shared" si="26"/>
        <v/>
      </c>
      <c r="CO53" s="56" t="str">
        <f t="shared" si="27"/>
        <v/>
      </c>
      <c r="CP53" s="56" t="str">
        <f t="shared" si="28"/>
        <v/>
      </c>
      <c r="CS53" s="56" t="str">
        <f t="shared" si="31"/>
        <v/>
      </c>
    </row>
    <row r="54" spans="1:97" x14ac:dyDescent="0.25">
      <c r="A54" s="29" t="s">
        <v>231</v>
      </c>
      <c r="B54" s="27">
        <v>350.42055789</v>
      </c>
      <c r="C54" s="27">
        <v>17.571910639999999</v>
      </c>
      <c r="D54" s="27">
        <v>119.59275266</v>
      </c>
      <c r="E54" s="27">
        <v>104.66676404</v>
      </c>
      <c r="F54" s="27">
        <v>71.114850395999994</v>
      </c>
      <c r="G54" s="27">
        <v>22.867489980999999</v>
      </c>
      <c r="H54" s="27">
        <v>752.79174105000004</v>
      </c>
      <c r="I54" s="27">
        <v>0.87108682400000004</v>
      </c>
      <c r="J54" s="27">
        <v>3.6321429817999999</v>
      </c>
      <c r="K54" s="27">
        <v>4.8628369099999999E-2</v>
      </c>
      <c r="L54" s="27">
        <v>1.3162365063999999</v>
      </c>
      <c r="M54" s="27">
        <v>2.1480687840999999</v>
      </c>
      <c r="N54" s="27">
        <v>21.289154750000002</v>
      </c>
      <c r="O54" s="27">
        <v>0.4138059482</v>
      </c>
      <c r="P54" s="27">
        <v>0.22763911519999999</v>
      </c>
      <c r="Q54" s="27">
        <v>3.9563171682</v>
      </c>
      <c r="R54" s="27"/>
      <c r="S54" s="27" t="s">
        <v>51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0</v>
      </c>
      <c r="CB54" s="27">
        <v>0</v>
      </c>
      <c r="CD54" s="56" t="str">
        <f>IF(AB54=0,"",(AB54-B54)/B54)</f>
        <v/>
      </c>
      <c r="CE54" s="56" t="str">
        <f t="shared" si="17"/>
        <v/>
      </c>
      <c r="CF54" s="56" t="str">
        <f t="shared" si="18"/>
        <v/>
      </c>
      <c r="CG54" s="56" t="str">
        <f t="shared" si="19"/>
        <v/>
      </c>
      <c r="CH54" s="56" t="str">
        <f t="shared" si="20"/>
        <v/>
      </c>
      <c r="CI54" s="56" t="str">
        <f t="shared" si="21"/>
        <v/>
      </c>
      <c r="CJ54" s="56" t="str">
        <f t="shared" si="22"/>
        <v/>
      </c>
      <c r="CK54" s="56" t="str">
        <f t="shared" si="23"/>
        <v/>
      </c>
      <c r="CL54" s="56"/>
      <c r="CM54" s="56" t="str">
        <f t="shared" si="25"/>
        <v/>
      </c>
      <c r="CN54" s="56" t="str">
        <f t="shared" si="26"/>
        <v/>
      </c>
      <c r="CO54" s="56" t="str">
        <f t="shared" si="27"/>
        <v/>
      </c>
      <c r="CP54" s="56" t="str">
        <f t="shared" si="28"/>
        <v/>
      </c>
      <c r="CS54" s="56" t="str">
        <f t="shared" si="31"/>
        <v/>
      </c>
    </row>
    <row r="55" spans="1:97" s="29" customFormat="1" x14ac:dyDescent="0.25">
      <c r="A55" s="29" t="s">
        <v>1</v>
      </c>
      <c r="B55" s="27">
        <v>29190.784116999999</v>
      </c>
      <c r="C55" s="27">
        <v>627.51690140000005</v>
      </c>
      <c r="D55" s="27">
        <v>5641.3911070000004</v>
      </c>
      <c r="E55" s="27">
        <v>3087.6036337</v>
      </c>
      <c r="F55" s="27">
        <v>2390.2075666000001</v>
      </c>
      <c r="G55" s="27">
        <v>1437.9067889999999</v>
      </c>
      <c r="H55" s="27">
        <v>7943.9905365000004</v>
      </c>
      <c r="I55" s="27">
        <v>15.296020465</v>
      </c>
      <c r="J55" s="27">
        <v>56.377078801000003</v>
      </c>
      <c r="K55" s="27"/>
      <c r="L55" s="27">
        <v>39.508867365</v>
      </c>
      <c r="M55" s="27">
        <v>6.3278131770000003</v>
      </c>
      <c r="N55" s="27">
        <v>343.25971385999998</v>
      </c>
      <c r="O55" s="27">
        <v>0.56510859430000004</v>
      </c>
      <c r="P55" s="27">
        <v>1.013314E-3</v>
      </c>
      <c r="Q55" s="27">
        <v>4.7465703762000002</v>
      </c>
      <c r="R55" s="27"/>
      <c r="S55" s="27" t="s">
        <v>1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0</v>
      </c>
      <c r="CC55" s="27"/>
      <c r="CD55" s="56" t="str">
        <f>IF(AB55=0,"",(AB55-B55)/B55)</f>
        <v/>
      </c>
      <c r="CE55" s="56" t="str">
        <f t="shared" si="17"/>
        <v/>
      </c>
      <c r="CF55" s="56" t="str">
        <f t="shared" si="18"/>
        <v/>
      </c>
      <c r="CG55" s="56" t="str">
        <f t="shared" si="19"/>
        <v/>
      </c>
      <c r="CH55" s="56" t="str">
        <f t="shared" si="20"/>
        <v/>
      </c>
      <c r="CI55" s="56" t="str">
        <f t="shared" si="21"/>
        <v/>
      </c>
      <c r="CJ55" s="56" t="str">
        <f t="shared" si="22"/>
        <v/>
      </c>
      <c r="CK55" s="56" t="str">
        <f t="shared" si="23"/>
        <v/>
      </c>
      <c r="CL55" s="56"/>
      <c r="CM55" s="56" t="str">
        <f t="shared" si="25"/>
        <v/>
      </c>
      <c r="CN55" s="56" t="str">
        <f t="shared" si="26"/>
        <v/>
      </c>
      <c r="CO55" s="56" t="str">
        <f t="shared" si="27"/>
        <v/>
      </c>
      <c r="CP55" s="56" t="str">
        <f t="shared" si="28"/>
        <v/>
      </c>
      <c r="CS55" s="56" t="str">
        <f t="shared" si="31"/>
        <v/>
      </c>
    </row>
    <row r="56" spans="1:97" s="29" customFormat="1" x14ac:dyDescent="0.25">
      <c r="A56" s="29" t="s">
        <v>11</v>
      </c>
      <c r="B56" s="27">
        <v>9954.8658393999995</v>
      </c>
      <c r="C56" s="27">
        <v>53.093877394000003</v>
      </c>
      <c r="D56" s="27">
        <v>394.59097516999998</v>
      </c>
      <c r="E56" s="27">
        <v>1754.8473853999999</v>
      </c>
      <c r="F56" s="27">
        <v>1487.2679264999999</v>
      </c>
      <c r="G56" s="27">
        <v>89.077041499000003</v>
      </c>
      <c r="H56" s="27">
        <v>14569.563158999999</v>
      </c>
      <c r="I56" s="27">
        <v>14.831539898000001</v>
      </c>
      <c r="J56" s="27">
        <v>42.090377985000003</v>
      </c>
      <c r="K56" s="27"/>
      <c r="L56" s="27">
        <v>16.087555214999998</v>
      </c>
      <c r="M56" s="27">
        <v>3.5045979309000002</v>
      </c>
      <c r="N56" s="27">
        <v>690.93644303999997</v>
      </c>
      <c r="O56" s="27">
        <v>0.26428524510000001</v>
      </c>
      <c r="P56" s="27">
        <v>5.7066549999999999E-4</v>
      </c>
      <c r="Q56" s="27">
        <v>3.1530990587000001</v>
      </c>
      <c r="R56" s="27"/>
      <c r="S56" s="27" t="s">
        <v>11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0</v>
      </c>
      <c r="CC56" s="27"/>
      <c r="CD56" s="56" t="str">
        <f>IF(AB56=0,"",(AB56-B56)/B56)</f>
        <v/>
      </c>
      <c r="CE56" s="56" t="str">
        <f t="shared" si="17"/>
        <v/>
      </c>
      <c r="CF56" s="56" t="str">
        <f t="shared" si="18"/>
        <v/>
      </c>
      <c r="CG56" s="56" t="str">
        <f t="shared" si="19"/>
        <v/>
      </c>
      <c r="CH56" s="56" t="str">
        <f t="shared" si="20"/>
        <v/>
      </c>
      <c r="CI56" s="56" t="str">
        <f t="shared" si="21"/>
        <v/>
      </c>
      <c r="CJ56" s="56" t="str">
        <f t="shared" si="22"/>
        <v/>
      </c>
      <c r="CK56" s="56" t="str">
        <f t="shared" si="23"/>
        <v/>
      </c>
      <c r="CL56" s="56"/>
      <c r="CM56" s="56" t="str">
        <f t="shared" si="25"/>
        <v/>
      </c>
      <c r="CN56" s="56" t="str">
        <f t="shared" si="26"/>
        <v/>
      </c>
      <c r="CO56" s="56" t="str">
        <f t="shared" si="27"/>
        <v/>
      </c>
      <c r="CP56" s="56" t="str">
        <f t="shared" si="28"/>
        <v/>
      </c>
      <c r="CS56" s="56" t="str">
        <f t="shared" si="31"/>
        <v/>
      </c>
    </row>
    <row r="57" spans="1:97" s="29" customFormat="1" x14ac:dyDescent="0.25">
      <c r="A57" s="29" t="s">
        <v>58</v>
      </c>
      <c r="B57" s="27">
        <v>18152.294729000001</v>
      </c>
      <c r="C57" s="27">
        <v>75.651480000000006</v>
      </c>
      <c r="D57" s="27">
        <v>863.85151995000001</v>
      </c>
      <c r="E57" s="27">
        <v>3195.2803551000002</v>
      </c>
      <c r="F57" s="27">
        <v>2687.4845326</v>
      </c>
      <c r="G57" s="27">
        <v>188.34568417</v>
      </c>
      <c r="H57" s="27">
        <v>28189.147598</v>
      </c>
      <c r="I57" s="27">
        <v>24.599472953999999</v>
      </c>
      <c r="J57" s="27">
        <v>52.191333286000003</v>
      </c>
      <c r="K57" s="27"/>
      <c r="L57" s="27">
        <v>31.455834706000001</v>
      </c>
      <c r="M57" s="27">
        <v>7.4477731655000001</v>
      </c>
      <c r="N57" s="27">
        <v>1741.6844974000001</v>
      </c>
      <c r="O57" s="27">
        <v>0.49484317030000002</v>
      </c>
      <c r="P57" s="27"/>
      <c r="Q57" s="27">
        <v>4.0501813545000003</v>
      </c>
      <c r="R57" s="27"/>
      <c r="S57" s="27" t="s">
        <v>58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0</v>
      </c>
      <c r="CB57" s="27">
        <v>0</v>
      </c>
      <c r="CC57" s="27"/>
      <c r="CD57" s="56" t="str">
        <f>IF(AB57=0,"",(AB57-B57)/B57)</f>
        <v/>
      </c>
      <c r="CE57" s="56" t="str">
        <f t="shared" si="17"/>
        <v/>
      </c>
      <c r="CF57" s="56" t="str">
        <f t="shared" si="18"/>
        <v/>
      </c>
      <c r="CG57" s="56" t="str">
        <f t="shared" si="19"/>
        <v/>
      </c>
      <c r="CH57" s="56" t="str">
        <f t="shared" si="20"/>
        <v/>
      </c>
      <c r="CI57" s="56" t="str">
        <f t="shared" si="21"/>
        <v/>
      </c>
      <c r="CJ57" s="56" t="str">
        <f t="shared" si="22"/>
        <v/>
      </c>
      <c r="CK57" s="56" t="str">
        <f t="shared" si="23"/>
        <v/>
      </c>
      <c r="CL57" s="56"/>
      <c r="CM57" s="56" t="str">
        <f t="shared" si="25"/>
        <v/>
      </c>
      <c r="CN57" s="56" t="str">
        <f t="shared" si="26"/>
        <v/>
      </c>
      <c r="CO57" s="56" t="str">
        <f t="shared" si="27"/>
        <v/>
      </c>
      <c r="CP57" s="56" t="str">
        <f t="shared" si="28"/>
        <v/>
      </c>
      <c r="CS57" s="56" t="str">
        <f t="shared" si="31"/>
        <v/>
      </c>
    </row>
    <row r="58" spans="1:97" x14ac:dyDescent="0.25">
      <c r="A58" s="29" t="s">
        <v>176</v>
      </c>
      <c r="B58" s="27">
        <v>477.23347481000002</v>
      </c>
      <c r="C58" s="27">
        <v>3.3034834076999999</v>
      </c>
      <c r="D58" s="27">
        <v>59.288972731000001</v>
      </c>
      <c r="E58" s="27">
        <v>185.52431031</v>
      </c>
      <c r="F58" s="27">
        <v>163.24059098999999</v>
      </c>
      <c r="G58" s="27">
        <v>13.858844783</v>
      </c>
      <c r="H58" s="27">
        <v>900.15664901000002</v>
      </c>
      <c r="I58" s="27">
        <v>1.8709892105999999</v>
      </c>
      <c r="J58" s="27">
        <v>3.3463426638999998</v>
      </c>
      <c r="L58" s="27">
        <v>1.9714409938999999</v>
      </c>
      <c r="M58" s="27">
        <v>0.31184808000000003</v>
      </c>
      <c r="N58" s="27">
        <v>50.878443975000003</v>
      </c>
      <c r="O58" s="27">
        <v>2.86918564E-2</v>
      </c>
      <c r="P58" s="27">
        <v>6.6878405000000002E-3</v>
      </c>
      <c r="Q58" s="27">
        <v>0.2665256272</v>
      </c>
      <c r="R58" s="27"/>
      <c r="S58" s="27" t="s">
        <v>176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A58" s="27">
        <v>0</v>
      </c>
      <c r="CB58" s="27">
        <v>0</v>
      </c>
      <c r="CD58" s="56" t="str">
        <f>IF(AB58=0,"",(AB58-B58)/B58)</f>
        <v/>
      </c>
      <c r="CE58" s="56" t="str">
        <f t="shared" si="17"/>
        <v/>
      </c>
      <c r="CF58" s="56" t="str">
        <f t="shared" si="18"/>
        <v/>
      </c>
      <c r="CG58" s="56" t="str">
        <f t="shared" si="19"/>
        <v/>
      </c>
      <c r="CH58" s="56" t="str">
        <f t="shared" si="20"/>
        <v/>
      </c>
      <c r="CI58" s="56" t="str">
        <f t="shared" si="21"/>
        <v/>
      </c>
      <c r="CJ58" s="56" t="str">
        <f t="shared" si="22"/>
        <v/>
      </c>
      <c r="CK58" s="56" t="str">
        <f t="shared" si="23"/>
        <v/>
      </c>
      <c r="CL58" s="56"/>
      <c r="CM58" s="56" t="str">
        <f t="shared" si="25"/>
        <v/>
      </c>
      <c r="CN58" s="56" t="str">
        <f t="shared" si="26"/>
        <v/>
      </c>
      <c r="CO58" s="56" t="str">
        <f t="shared" si="27"/>
        <v/>
      </c>
      <c r="CP58" s="56" t="str">
        <f t="shared" si="28"/>
        <v/>
      </c>
      <c r="CS58" s="56" t="str">
        <f t="shared" si="31"/>
        <v/>
      </c>
    </row>
    <row r="59" spans="1:97" s="29" customFormat="1" x14ac:dyDescent="0.25">
      <c r="A59" s="44" t="s">
        <v>237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56" t="str">
        <f>IF(B59=0,"",(AB59-B59)/B59)</f>
        <v/>
      </c>
      <c r="CE59" s="56" t="str">
        <f t="shared" si="17"/>
        <v/>
      </c>
      <c r="CF59" s="56" t="str">
        <f t="shared" si="18"/>
        <v/>
      </c>
      <c r="CG59" s="56" t="str">
        <f t="shared" si="19"/>
        <v/>
      </c>
      <c r="CH59" s="56" t="str">
        <f t="shared" si="20"/>
        <v/>
      </c>
      <c r="CI59" s="56" t="str">
        <f t="shared" si="21"/>
        <v/>
      </c>
      <c r="CJ59" s="56" t="str">
        <f t="shared" si="22"/>
        <v/>
      </c>
      <c r="CK59" s="56" t="str">
        <f t="shared" si="23"/>
        <v/>
      </c>
      <c r="CL59" s="56"/>
      <c r="CM59" s="56" t="str">
        <f t="shared" si="25"/>
        <v/>
      </c>
      <c r="CN59" s="56" t="str">
        <f t="shared" si="26"/>
        <v/>
      </c>
      <c r="CO59" s="56" t="str">
        <f t="shared" si="27"/>
        <v/>
      </c>
      <c r="CP59" s="56" t="str">
        <f t="shared" si="28"/>
        <v/>
      </c>
      <c r="CS59" s="56" t="str">
        <f t="shared" si="31"/>
        <v/>
      </c>
    </row>
    <row r="60" spans="1:97" s="29" customFormat="1" x14ac:dyDescent="0.25">
      <c r="A60" s="4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56" t="str">
        <f>IF(B60=0,"",(AB60-B60)/B60)</f>
        <v/>
      </c>
      <c r="CE60" s="56" t="str">
        <f t="shared" si="17"/>
        <v/>
      </c>
      <c r="CF60" s="56" t="str">
        <f t="shared" si="18"/>
        <v/>
      </c>
      <c r="CG60" s="56" t="str">
        <f t="shared" si="19"/>
        <v/>
      </c>
      <c r="CH60" s="56" t="str">
        <f t="shared" si="20"/>
        <v/>
      </c>
      <c r="CI60" s="56" t="str">
        <f t="shared" si="21"/>
        <v/>
      </c>
      <c r="CJ60" s="56" t="str">
        <f t="shared" si="22"/>
        <v/>
      </c>
      <c r="CK60" s="56" t="str">
        <f t="shared" si="23"/>
        <v/>
      </c>
      <c r="CL60" s="56"/>
      <c r="CM60" s="56" t="str">
        <f t="shared" si="25"/>
        <v/>
      </c>
      <c r="CN60" s="56" t="str">
        <f t="shared" si="26"/>
        <v/>
      </c>
      <c r="CO60" s="56" t="str">
        <f t="shared" si="27"/>
        <v/>
      </c>
      <c r="CP60" s="56" t="str">
        <f t="shared" si="28"/>
        <v/>
      </c>
      <c r="CS60" s="56" t="str">
        <f t="shared" si="31"/>
        <v/>
      </c>
    </row>
    <row r="61" spans="1:97" x14ac:dyDescent="0.25">
      <c r="A61" s="1" t="s">
        <v>55</v>
      </c>
      <c r="B61" s="1">
        <f>SUM(B3:B54)</f>
        <v>2681125.6111763897</v>
      </c>
      <c r="C61" s="1">
        <f t="shared" ref="C61:P61" si="32">SUM(C3:C54)</f>
        <v>121246.82934947997</v>
      </c>
      <c r="D61" s="1">
        <f t="shared" si="32"/>
        <v>758271.13781705999</v>
      </c>
      <c r="E61" s="1">
        <f t="shared" si="32"/>
        <v>608931.23057879007</v>
      </c>
      <c r="F61" s="1">
        <f t="shared" si="32"/>
        <v>496525.12358971586</v>
      </c>
      <c r="G61" s="1">
        <f t="shared" si="32"/>
        <v>162254.14730244098</v>
      </c>
      <c r="H61" s="1">
        <f t="shared" si="32"/>
        <v>3673439.3920441503</v>
      </c>
      <c r="I61" s="1">
        <f t="shared" si="32"/>
        <v>5056.2292964447979</v>
      </c>
      <c r="J61" s="1">
        <f t="shared" si="32"/>
        <v>11580.197303242796</v>
      </c>
      <c r="K61" s="1">
        <f t="shared" si="32"/>
        <v>445.53735052700006</v>
      </c>
      <c r="L61" s="1">
        <f t="shared" si="32"/>
        <v>6109.9158619083992</v>
      </c>
      <c r="M61" s="1">
        <f t="shared" si="32"/>
        <v>2493.3432676728994</v>
      </c>
      <c r="N61" s="1">
        <f t="shared" si="32"/>
        <v>147032.08927773996</v>
      </c>
      <c r="O61" s="1">
        <f t="shared" si="32"/>
        <v>422.35618190460002</v>
      </c>
      <c r="P61" s="1">
        <f t="shared" si="32"/>
        <v>628.82157347180009</v>
      </c>
      <c r="Q61" s="1">
        <f t="shared" ref="Q61" si="33">SUM(Q3:Q54)</f>
        <v>5185.5107115978999</v>
      </c>
      <c r="R61" s="27"/>
      <c r="S61" s="27"/>
      <c r="T61" s="1">
        <f t="shared" ref="T61:BY61" si="34">SUM(T3:T58)</f>
        <v>168543.56827304323</v>
      </c>
      <c r="U61" s="1">
        <f t="shared" si="34"/>
        <v>421.81402975899914</v>
      </c>
      <c r="V61" s="1">
        <f t="shared" si="34"/>
        <v>5209.452999791768</v>
      </c>
      <c r="W61" s="1">
        <f t="shared" si="34"/>
        <v>5196.6012455345217</v>
      </c>
      <c r="X61" s="1">
        <f t="shared" si="34"/>
        <v>6593.9601864586784</v>
      </c>
      <c r="Y61" s="1">
        <f t="shared" si="34"/>
        <v>14444.183315008126</v>
      </c>
      <c r="Z61" s="1">
        <f t="shared" si="34"/>
        <v>628.62471988347977</v>
      </c>
      <c r="AA61" s="1">
        <f t="shared" si="34"/>
        <v>1144213.4669998637</v>
      </c>
      <c r="AB61" s="1">
        <f t="shared" si="34"/>
        <v>445.47155311197622</v>
      </c>
      <c r="AC61" s="1">
        <f t="shared" si="34"/>
        <v>2688515.9218682563</v>
      </c>
      <c r="AD61" s="1">
        <f t="shared" si="34"/>
        <v>28201.550828404783</v>
      </c>
      <c r="AE61" s="1">
        <f t="shared" si="34"/>
        <v>9505.1630174712318</v>
      </c>
      <c r="AF61" s="1">
        <f t="shared" si="34"/>
        <v>3191.3349633675684</v>
      </c>
      <c r="AG61" s="1">
        <f t="shared" si="34"/>
        <v>267137.41287122841</v>
      </c>
      <c r="AH61" s="1">
        <f t="shared" si="34"/>
        <v>6387.953223839615</v>
      </c>
      <c r="AI61" s="1">
        <f t="shared" si="34"/>
        <v>6387.953223839615</v>
      </c>
      <c r="AJ61" s="1">
        <f t="shared" si="34"/>
        <v>2490.389729656667</v>
      </c>
      <c r="AK61" s="1">
        <f t="shared" si="34"/>
        <v>0</v>
      </c>
      <c r="AL61" s="1">
        <f t="shared" si="34"/>
        <v>60090.25097529206</v>
      </c>
      <c r="AM61" s="1">
        <f t="shared" si="34"/>
        <v>213.64808409891535</v>
      </c>
      <c r="AN61" s="1">
        <f t="shared" si="34"/>
        <v>21798.4686867169</v>
      </c>
      <c r="AO61" s="1">
        <f t="shared" si="34"/>
        <v>148370.10162433027</v>
      </c>
      <c r="AP61" s="1">
        <f t="shared" si="34"/>
        <v>5170.8556237222692</v>
      </c>
      <c r="AQ61" s="1">
        <f t="shared" si="34"/>
        <v>121199.29474366033</v>
      </c>
      <c r="AR61" s="1">
        <f t="shared" si="34"/>
        <v>0</v>
      </c>
      <c r="AS61" s="1">
        <f t="shared" si="34"/>
        <v>681401.72923407226</v>
      </c>
      <c r="AT61" s="1">
        <f t="shared" si="34"/>
        <v>75711.309958226717</v>
      </c>
      <c r="AU61" s="1">
        <f t="shared" si="34"/>
        <v>757113.03919229878</v>
      </c>
      <c r="AV61" s="1">
        <f t="shared" si="34"/>
        <v>45597.979530735865</v>
      </c>
      <c r="AW61" s="1">
        <f t="shared" si="34"/>
        <v>38532.146393908391</v>
      </c>
      <c r="AX61" s="1">
        <f t="shared" si="34"/>
        <v>501.97020702121324</v>
      </c>
      <c r="AY61" s="1">
        <f t="shared" si="34"/>
        <v>1934327.5113022057</v>
      </c>
      <c r="AZ61" s="1">
        <f t="shared" si="34"/>
        <v>1358.2016105229457</v>
      </c>
      <c r="BA61" s="1">
        <f t="shared" si="34"/>
        <v>21853.373289060186</v>
      </c>
      <c r="BB61" s="1">
        <f t="shared" si="34"/>
        <v>34824.448804716718</v>
      </c>
      <c r="BC61" s="1">
        <f t="shared" si="34"/>
        <v>399.68587406173987</v>
      </c>
      <c r="BD61" s="1">
        <f t="shared" si="34"/>
        <v>132.17105148282747</v>
      </c>
      <c r="BE61" s="1">
        <f t="shared" si="34"/>
        <v>28345.464903361</v>
      </c>
      <c r="BF61" s="1">
        <f t="shared" si="34"/>
        <v>608757.69897484977</v>
      </c>
      <c r="BG61" s="1">
        <f t="shared" si="34"/>
        <v>496427.21661415597</v>
      </c>
      <c r="BH61" s="1">
        <f t="shared" si="34"/>
        <v>112330.48236069336</v>
      </c>
      <c r="BI61" s="1">
        <f t="shared" si="34"/>
        <v>459.23572852946154</v>
      </c>
      <c r="BJ61" s="1">
        <f t="shared" si="34"/>
        <v>14.896175692153495</v>
      </c>
      <c r="BK61" s="1">
        <f t="shared" si="34"/>
        <v>44359.467307511062</v>
      </c>
      <c r="BL61" s="1">
        <f t="shared" si="34"/>
        <v>2153.7980099615793</v>
      </c>
      <c r="BM61" s="1">
        <f t="shared" si="34"/>
        <v>109129.26443670568</v>
      </c>
      <c r="BN61" s="1">
        <f t="shared" si="34"/>
        <v>4262.348639088038</v>
      </c>
      <c r="BO61" s="1">
        <f t="shared" si="34"/>
        <v>1503.6078660161891</v>
      </c>
      <c r="BP61" s="1">
        <f t="shared" si="34"/>
        <v>209379.47348540768</v>
      </c>
      <c r="BQ61" s="1">
        <f t="shared" si="34"/>
        <v>115336.94038384399</v>
      </c>
      <c r="BR61" s="1">
        <f t="shared" si="34"/>
        <v>20258.182581275232</v>
      </c>
      <c r="BS61" s="1">
        <f t="shared" si="34"/>
        <v>17428.245294852382</v>
      </c>
      <c r="BT61" s="1">
        <f t="shared" si="34"/>
        <v>63.381348889875653</v>
      </c>
      <c r="BU61" s="1">
        <f t="shared" si="34"/>
        <v>161967.26044752367</v>
      </c>
      <c r="BV61" s="1">
        <f t="shared" si="34"/>
        <v>1155497.9113164237</v>
      </c>
      <c r="BW61" s="1">
        <f t="shared" si="34"/>
        <v>2047.0395590095056</v>
      </c>
      <c r="BX61" s="1">
        <f t="shared" si="34"/>
        <v>43150.672820088461</v>
      </c>
      <c r="BY61" s="1">
        <f t="shared" si="34"/>
        <v>216201.12011946199</v>
      </c>
      <c r="BZ61" s="1">
        <f t="shared" ref="BZ61:CB61" si="35">SUM(BZ3:BZ58)</f>
        <v>382048.69856372493</v>
      </c>
      <c r="CA61" s="1">
        <f t="shared" si="35"/>
        <v>3672730.6767249149</v>
      </c>
      <c r="CB61" s="1">
        <f t="shared" si="35"/>
        <v>217957.64372255531</v>
      </c>
      <c r="CC61" s="1"/>
      <c r="CD61" s="56">
        <f t="shared" ref="CD61" si="36">IF(AC61=0,"",(AC61-B61)/B61)</f>
        <v>2.7564209080916326E-3</v>
      </c>
      <c r="CE61" s="56">
        <f t="shared" si="17"/>
        <v>-3.9204823808325438E-4</v>
      </c>
      <c r="CF61" s="56">
        <f t="shared" si="18"/>
        <v>-1.5272882838389379E-3</v>
      </c>
      <c r="CG61" s="56">
        <f t="shared" si="19"/>
        <v>-2.8497734263909386E-4</v>
      </c>
      <c r="CH61" s="56">
        <f t="shared" si="20"/>
        <v>-1.9718433349767789E-4</v>
      </c>
      <c r="CI61" s="56">
        <f t="shared" si="21"/>
        <v>-1.7681326467578668E-3</v>
      </c>
      <c r="CJ61" s="56">
        <f t="shared" si="22"/>
        <v>-1.9292963449193219E-4</v>
      </c>
      <c r="CK61" s="56">
        <f t="shared" si="23"/>
        <v>2.776218024535081E-2</v>
      </c>
      <c r="CL61" s="56">
        <f>IF(Y61=0,"",Y61-J61)/J61</f>
        <v>0.2473175488092357</v>
      </c>
      <c r="CM61" s="56">
        <f t="shared" si="25"/>
        <v>-1.4768103043663901E-4</v>
      </c>
      <c r="CN61" s="56">
        <f t="shared" si="26"/>
        <v>4.5505923193576089E-2</v>
      </c>
      <c r="CO61" s="56">
        <f t="shared" si="27"/>
        <v>-1.1845693509297765E-3</v>
      </c>
      <c r="CP61" s="56">
        <f t="shared" si="28"/>
        <v>9.1001382974490973E-3</v>
      </c>
      <c r="CQ61" s="56">
        <f t="shared" ref="CQ61" si="37">IF(U61=0,"",(U61-O61)/O61)</f>
        <v>-1.2836372920033154E-3</v>
      </c>
      <c r="CR61" s="56">
        <f t="shared" ref="CR61" si="38">IF(Z61=0,"",(Z61-P61)/P61)</f>
        <v>-3.1305158191928843E-4</v>
      </c>
      <c r="CS61" s="56">
        <f t="shared" si="31"/>
        <v>-2.8261609493647633E-3</v>
      </c>
    </row>
    <row r="62" spans="1:97" x14ac:dyDescent="0.25">
      <c r="A62" s="44" t="s">
        <v>56</v>
      </c>
      <c r="B62" s="1">
        <f>SUM(B2:B51)</f>
        <v>2680775.1906184996</v>
      </c>
      <c r="C62" s="1">
        <f t="shared" ref="C62:P62" si="39">SUM(C2:C51)</f>
        <v>121229.25743883997</v>
      </c>
      <c r="D62" s="1">
        <f t="shared" si="39"/>
        <v>758151.54506439995</v>
      </c>
      <c r="E62" s="1">
        <f t="shared" si="39"/>
        <v>608826.56381475006</v>
      </c>
      <c r="F62" s="1">
        <f t="shared" si="39"/>
        <v>496454.00873931986</v>
      </c>
      <c r="G62" s="1">
        <f t="shared" si="39"/>
        <v>162231.27981245998</v>
      </c>
      <c r="H62" s="1">
        <f t="shared" si="39"/>
        <v>3672686.6003031004</v>
      </c>
      <c r="I62" s="1">
        <f t="shared" si="39"/>
        <v>5055.3582096207983</v>
      </c>
      <c r="J62" s="1">
        <f t="shared" si="39"/>
        <v>11576.565160260996</v>
      </c>
      <c r="K62" s="1">
        <f t="shared" si="39"/>
        <v>445.48872215790004</v>
      </c>
      <c r="L62" s="1">
        <f t="shared" si="39"/>
        <v>6108.5996254019992</v>
      </c>
      <c r="M62" s="1">
        <f t="shared" si="39"/>
        <v>2491.1951988887995</v>
      </c>
      <c r="N62" s="1">
        <f t="shared" si="39"/>
        <v>147010.80012298995</v>
      </c>
      <c r="O62" s="1">
        <f t="shared" si="39"/>
        <v>421.94237595640004</v>
      </c>
      <c r="P62" s="1">
        <f t="shared" si="39"/>
        <v>628.59393435660013</v>
      </c>
      <c r="Q62" s="1">
        <f t="shared" ref="Q62" si="40">SUM(Q2:Q51)</f>
        <v>5181.5543944296996</v>
      </c>
      <c r="R62" s="27"/>
      <c r="S62" s="27"/>
      <c r="T62" s="27"/>
    </row>
    <row r="63" spans="1:97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2203842.9013354001</v>
      </c>
      <c r="C63" s="27">
        <f t="shared" ref="C63:P63" si="41">+C3+C5+C8+C9+C11+C12+C14+C15+C16+C17+C18+C19+C20+C21+C22+C23+C24+C25+C26+C28+C30+C31+C33+C34+C35+C36+C37+C39+C40+C41+C42+C43+C44+C46+C47+C49+C50</f>
        <v>64311.231362060003</v>
      </c>
      <c r="D63" s="27">
        <f t="shared" si="41"/>
        <v>645925.51559870003</v>
      </c>
      <c r="E63" s="27">
        <f t="shared" si="41"/>
        <v>507375.49067196995</v>
      </c>
      <c r="F63" s="27">
        <f t="shared" si="41"/>
        <v>418623.94282159</v>
      </c>
      <c r="G63" s="27">
        <f t="shared" si="41"/>
        <v>142648.07793760698</v>
      </c>
      <c r="H63" s="27">
        <f t="shared" si="41"/>
        <v>3017174.3115877998</v>
      </c>
      <c r="I63" s="27">
        <f t="shared" si="41"/>
        <v>3924.7227954275004</v>
      </c>
      <c r="J63" s="27">
        <f t="shared" si="41"/>
        <v>8996.0518416229988</v>
      </c>
      <c r="K63" s="27">
        <f t="shared" si="41"/>
        <v>0</v>
      </c>
      <c r="L63" s="27">
        <f t="shared" si="41"/>
        <v>4491.3331837529995</v>
      </c>
      <c r="M63" s="27">
        <f t="shared" si="41"/>
        <v>2056.7478947628006</v>
      </c>
      <c r="N63" s="27">
        <f t="shared" si="41"/>
        <v>124715.73087738003</v>
      </c>
      <c r="O63" s="27">
        <f t="shared" si="41"/>
        <v>241.52049257289997</v>
      </c>
      <c r="P63" s="27">
        <f t="shared" si="41"/>
        <v>162.15777073890001</v>
      </c>
      <c r="Q63" s="27">
        <f t="shared" ref="Q63" si="42">+Q3+Q5+Q8+Q9+Q11+Q12+Q14+Q15+Q16+Q17+Q18+Q19+Q20+Q21+Q22+Q23+Q24+Q25+Q26+Q28+Q30+Q31+Q33+Q34+Q35+Q36+Q37+Q39+Q40+Q41+Q42+Q43+Q44+Q46+Q47+Q49+Q50</f>
        <v>3725.8114281735002</v>
      </c>
      <c r="R63" s="27"/>
      <c r="S63" s="27"/>
      <c r="T63" s="27"/>
    </row>
    <row r="64" spans="1:97" x14ac:dyDescent="0.25">
      <c r="R64" s="27"/>
      <c r="S64" s="27"/>
      <c r="T64" s="27"/>
    </row>
    <row r="65" spans="18:20" x14ac:dyDescent="0.25">
      <c r="R65" s="27"/>
      <c r="S65" s="27"/>
      <c r="T65" s="27"/>
    </row>
    <row r="66" spans="18:20" x14ac:dyDescent="0.25">
      <c r="R66" s="27"/>
      <c r="S66" s="27"/>
      <c r="T66" s="27"/>
    </row>
    <row r="67" spans="18:20" x14ac:dyDescent="0.25">
      <c r="R67" s="27"/>
      <c r="S67" s="27"/>
      <c r="T67" s="27"/>
    </row>
    <row r="68" spans="18:20" x14ac:dyDescent="0.25">
      <c r="R68" s="27"/>
      <c r="S68" s="27"/>
      <c r="T68" s="27"/>
    </row>
    <row r="69" spans="18:20" x14ac:dyDescent="0.25">
      <c r="R69" s="27"/>
      <c r="S69" s="27"/>
      <c r="T69" s="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9.5703125" style="29" customWidth="1"/>
    <col min="2" max="2" width="10.140625" style="29" bestFit="1" customWidth="1"/>
    <col min="3" max="3" width="7.7109375" style="29" bestFit="1" customWidth="1"/>
    <col min="4" max="4" width="9.28515625" style="29" bestFit="1" customWidth="1"/>
    <col min="5" max="7" width="7.7109375" style="29" bestFit="1" customWidth="1"/>
    <col min="8" max="8" width="9.28515625" style="29" bestFit="1" customWidth="1"/>
    <col min="9" max="9" width="8.85546875" style="29" bestFit="1" customWidth="1"/>
    <col min="10" max="10" width="9" style="29" bestFit="1" customWidth="1"/>
    <col min="11" max="11" width="9.7109375" style="29" bestFit="1" customWidth="1"/>
    <col min="12" max="13" width="9.28515625" style="29" customWidth="1"/>
    <col min="14" max="14" width="9.140625" style="29"/>
    <col min="15" max="15" width="15.42578125" style="29" bestFit="1" customWidth="1"/>
    <col min="16" max="16" width="5.42578125" style="29" bestFit="1" customWidth="1"/>
    <col min="17" max="17" width="5.7109375" style="27" bestFit="1" customWidth="1"/>
    <col min="18" max="18" width="14.5703125" style="27" bestFit="1" customWidth="1"/>
    <col min="19" max="20" width="5.7109375" style="27" bestFit="1" customWidth="1"/>
    <col min="21" max="21" width="4.5703125" style="27" bestFit="1" customWidth="1"/>
    <col min="22" max="22" width="7.7109375" style="27" bestFit="1" customWidth="1"/>
    <col min="23" max="24" width="5.7109375" style="27" bestFit="1" customWidth="1"/>
    <col min="25" max="25" width="5.5703125" style="27" bestFit="1" customWidth="1"/>
    <col min="26" max="26" width="5.85546875" style="27" bestFit="1" customWidth="1"/>
    <col min="27" max="27" width="6.42578125" style="27" bestFit="1" customWidth="1"/>
    <col min="28" max="28" width="15.42578125" style="27" bestFit="1" customWidth="1"/>
    <col min="29" max="29" width="10.28515625" style="27" bestFit="1" customWidth="1"/>
    <col min="30" max="30" width="6.5703125" style="27" bestFit="1" customWidth="1"/>
    <col min="31" max="31" width="5.7109375" style="27" bestFit="1" customWidth="1"/>
    <col min="32" max="32" width="5.140625" style="27" bestFit="1" customWidth="1"/>
    <col min="33" max="33" width="4.140625" style="27" bestFit="1" customWidth="1"/>
    <col min="34" max="34" width="6.5703125" style="27" bestFit="1" customWidth="1"/>
    <col min="35" max="35" width="6.140625" style="27" bestFit="1" customWidth="1"/>
    <col min="36" max="36" width="6.7109375" style="27" bestFit="1" customWidth="1"/>
    <col min="37" max="37" width="10" style="27" bestFit="1" customWidth="1"/>
    <col min="38" max="38" width="6.7109375" style="27" bestFit="1" customWidth="1"/>
    <col min="39" max="39" width="5.7109375" style="27" bestFit="1" customWidth="1"/>
    <col min="40" max="40" width="6.7109375" style="27" bestFit="1" customWidth="1"/>
    <col min="41" max="41" width="6" style="27" bestFit="1" customWidth="1"/>
    <col min="42" max="42" width="5.7109375" style="27" bestFit="1" customWidth="1"/>
    <col min="43" max="43" width="4.28515625" style="27" bestFit="1" customWidth="1"/>
    <col min="44" max="44" width="5.7109375" style="27" bestFit="1" customWidth="1"/>
    <col min="45" max="45" width="4.5703125" style="27" bestFit="1" customWidth="1"/>
    <col min="46" max="47" width="5.7109375" style="27" bestFit="1" customWidth="1"/>
    <col min="48" max="48" width="4.140625" style="27" bestFit="1" customWidth="1"/>
    <col min="49" max="49" width="5.85546875" style="27" bestFit="1" customWidth="1"/>
    <col min="50" max="50" width="5.7109375" style="27" bestFit="1" customWidth="1"/>
    <col min="51" max="51" width="6.7109375" style="27" bestFit="1" customWidth="1"/>
    <col min="52" max="52" width="6.85546875" style="27" bestFit="1" customWidth="1"/>
    <col min="53" max="53" width="6.7109375" style="27" bestFit="1" customWidth="1"/>
    <col min="54" max="54" width="5.140625" style="27" bestFit="1" customWidth="1"/>
    <col min="55" max="55" width="5.28515625" style="27" bestFit="1" customWidth="1"/>
    <col min="56" max="56" width="8.7109375" style="27" bestFit="1" customWidth="1"/>
    <col min="57" max="57" width="4.85546875" style="27" bestFit="1" customWidth="1"/>
    <col min="58" max="58" width="7.85546875" style="27" bestFit="1" customWidth="1"/>
    <col min="59" max="59" width="5.85546875" style="27" bestFit="1" customWidth="1"/>
    <col min="60" max="60" width="6" style="27" bestFit="1" customWidth="1"/>
    <col min="61" max="61" width="6.7109375" style="27" bestFit="1" customWidth="1"/>
    <col min="62" max="62" width="5.7109375" style="27" bestFit="1" customWidth="1"/>
    <col min="63" max="63" width="3.85546875" style="27" bestFit="1" customWidth="1"/>
    <col min="64" max="64" width="5.5703125" style="27" bestFit="1" customWidth="1"/>
    <col min="65" max="65" width="3.85546875" style="27" bestFit="1" customWidth="1"/>
    <col min="66" max="66" width="5.7109375" style="27" bestFit="1" customWidth="1"/>
    <col min="67" max="67" width="8" style="27" bestFit="1" customWidth="1"/>
    <col min="68" max="69" width="5.28515625" style="27" bestFit="1" customWidth="1"/>
    <col min="70" max="70" width="4.28515625" style="27" bestFit="1" customWidth="1"/>
    <col min="71" max="71" width="5" style="27" bestFit="1" customWidth="1"/>
    <col min="72" max="72" width="9.140625" style="27" bestFit="1" customWidth="1"/>
    <col min="73" max="73" width="7.140625" style="27" bestFit="1" customWidth="1"/>
    <col min="74" max="74" width="7.7109375" style="27" customWidth="1"/>
    <col min="75" max="84" width="9.140625" style="8"/>
    <col min="85" max="16384" width="9.140625" style="29"/>
  </cols>
  <sheetData>
    <row r="1" spans="1:86" x14ac:dyDescent="0.25">
      <c r="B1" s="29" t="s">
        <v>472</v>
      </c>
      <c r="O1" s="29" t="s">
        <v>471</v>
      </c>
      <c r="BW1" s="8" t="s">
        <v>317</v>
      </c>
    </row>
    <row r="2" spans="1:86" x14ac:dyDescent="0.25">
      <c r="A2" s="29" t="s">
        <v>229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29" t="s">
        <v>63</v>
      </c>
      <c r="J2" s="29" t="s">
        <v>64</v>
      </c>
      <c r="K2" s="29" t="s">
        <v>65</v>
      </c>
      <c r="L2" s="29" t="s">
        <v>318</v>
      </c>
      <c r="M2" s="29" t="s">
        <v>321</v>
      </c>
      <c r="O2" s="29" t="s">
        <v>227</v>
      </c>
      <c r="P2" s="29" t="s">
        <v>392</v>
      </c>
      <c r="Q2" s="29" t="s">
        <v>131</v>
      </c>
      <c r="R2" s="29" t="s">
        <v>132</v>
      </c>
      <c r="S2" s="29" t="s">
        <v>133</v>
      </c>
      <c r="T2" s="29" t="s">
        <v>393</v>
      </c>
      <c r="U2" s="29" t="s">
        <v>134</v>
      </c>
      <c r="V2" s="29" t="s">
        <v>59</v>
      </c>
      <c r="W2" s="29" t="s">
        <v>136</v>
      </c>
      <c r="X2" s="29" t="s">
        <v>137</v>
      </c>
      <c r="Y2" s="29" t="s">
        <v>394</v>
      </c>
      <c r="Z2" s="29" t="s">
        <v>138</v>
      </c>
      <c r="AA2" s="29" t="s">
        <v>139</v>
      </c>
      <c r="AB2" s="29" t="s">
        <v>140</v>
      </c>
      <c r="AC2" s="29" t="s">
        <v>212</v>
      </c>
      <c r="AD2" s="29" t="s">
        <v>141</v>
      </c>
      <c r="AE2" s="29" t="s">
        <v>142</v>
      </c>
      <c r="AF2" s="29" t="s">
        <v>143</v>
      </c>
      <c r="AG2" s="29" t="s">
        <v>395</v>
      </c>
      <c r="AH2" s="29" t="s">
        <v>144</v>
      </c>
      <c r="AI2" s="29" t="s">
        <v>402</v>
      </c>
      <c r="AJ2" s="29" t="s">
        <v>57</v>
      </c>
      <c r="AK2" s="29" t="s">
        <v>128</v>
      </c>
      <c r="AL2" s="29" t="s">
        <v>145</v>
      </c>
      <c r="AM2" s="29" t="s">
        <v>146</v>
      </c>
      <c r="AN2" s="29" t="s">
        <v>60</v>
      </c>
      <c r="AO2" s="29" t="s">
        <v>147</v>
      </c>
      <c r="AP2" s="29" t="s">
        <v>148</v>
      </c>
      <c r="AQ2" s="29" t="s">
        <v>149</v>
      </c>
      <c r="AR2" s="29" t="s">
        <v>150</v>
      </c>
      <c r="AS2" s="29" t="s">
        <v>151</v>
      </c>
      <c r="AT2" s="29" t="s">
        <v>152</v>
      </c>
      <c r="AU2" s="29" t="s">
        <v>153</v>
      </c>
      <c r="AV2" s="29" t="s">
        <v>154</v>
      </c>
      <c r="AW2" s="29" t="s">
        <v>155</v>
      </c>
      <c r="AX2" s="29" t="s">
        <v>156</v>
      </c>
      <c r="AY2" s="29" t="s">
        <v>54</v>
      </c>
      <c r="AZ2" s="29" t="s">
        <v>53</v>
      </c>
      <c r="BA2" s="29" t="s">
        <v>157</v>
      </c>
      <c r="BB2" s="29" t="s">
        <v>158</v>
      </c>
      <c r="BC2" s="29" t="s">
        <v>159</v>
      </c>
      <c r="BD2" s="29" t="s">
        <v>160</v>
      </c>
      <c r="BE2" s="29" t="s">
        <v>161</v>
      </c>
      <c r="BF2" s="29" t="s">
        <v>162</v>
      </c>
      <c r="BG2" s="29" t="s">
        <v>163</v>
      </c>
      <c r="BH2" s="29" t="s">
        <v>164</v>
      </c>
      <c r="BI2" s="29" t="s">
        <v>165</v>
      </c>
      <c r="BJ2" s="29" t="s">
        <v>396</v>
      </c>
      <c r="BK2" s="29" t="s">
        <v>166</v>
      </c>
      <c r="BL2" s="29" t="s">
        <v>167</v>
      </c>
      <c r="BM2" s="29" t="s">
        <v>168</v>
      </c>
      <c r="BN2" s="29" t="s">
        <v>61</v>
      </c>
      <c r="BO2" s="29" t="s">
        <v>403</v>
      </c>
      <c r="BP2" s="29" t="s">
        <v>169</v>
      </c>
      <c r="BQ2" s="29" t="s">
        <v>170</v>
      </c>
      <c r="BR2" s="29" t="s">
        <v>171</v>
      </c>
      <c r="BS2" s="29" t="s">
        <v>173</v>
      </c>
      <c r="BT2" s="29" t="s">
        <v>174</v>
      </c>
      <c r="BU2" s="29" t="s">
        <v>404</v>
      </c>
      <c r="BW2" s="8" t="s">
        <v>59</v>
      </c>
      <c r="BX2" s="8" t="s">
        <v>57</v>
      </c>
      <c r="BY2" s="8" t="s">
        <v>60</v>
      </c>
      <c r="BZ2" s="8" t="s">
        <v>54</v>
      </c>
      <c r="CA2" s="8" t="s">
        <v>53</v>
      </c>
      <c r="CB2" s="8" t="s">
        <v>61</v>
      </c>
      <c r="CC2" s="8" t="s">
        <v>62</v>
      </c>
      <c r="CD2" s="8" t="s">
        <v>63</v>
      </c>
      <c r="CE2" s="8" t="s">
        <v>64</v>
      </c>
      <c r="CF2" s="8" t="s">
        <v>65</v>
      </c>
      <c r="CG2" s="8" t="s">
        <v>318</v>
      </c>
      <c r="CH2" s="8" t="s">
        <v>321</v>
      </c>
    </row>
    <row r="3" spans="1:86" x14ac:dyDescent="0.25">
      <c r="A3" s="44" t="s">
        <v>0</v>
      </c>
      <c r="B3" s="27">
        <v>3882.27</v>
      </c>
      <c r="C3" s="27">
        <v>442.85599999999999</v>
      </c>
      <c r="D3" s="27">
        <v>111.986</v>
      </c>
      <c r="E3" s="27">
        <v>646.77099999999996</v>
      </c>
      <c r="F3" s="27">
        <v>462.863</v>
      </c>
      <c r="G3" s="27">
        <v>31.8858</v>
      </c>
      <c r="H3" s="27">
        <v>250.51599999999999</v>
      </c>
      <c r="I3" s="27"/>
      <c r="J3" s="27"/>
      <c r="K3" s="27"/>
      <c r="L3" s="27"/>
      <c r="M3" s="27"/>
      <c r="N3" s="27"/>
      <c r="O3" s="29" t="s">
        <v>0</v>
      </c>
      <c r="P3" s="27">
        <v>0</v>
      </c>
      <c r="Q3" s="27">
        <v>30.7018786094478</v>
      </c>
      <c r="R3" s="27">
        <v>30.7018786094478</v>
      </c>
      <c r="S3" s="27">
        <v>65.095802927627702</v>
      </c>
      <c r="T3" s="27">
        <v>4.6114904484724404</v>
      </c>
      <c r="U3" s="27">
        <v>0</v>
      </c>
      <c r="V3" s="27">
        <v>3880.8711524110199</v>
      </c>
      <c r="W3" s="27">
        <v>23.509280991805401</v>
      </c>
      <c r="X3" s="27">
        <v>0</v>
      </c>
      <c r="Y3" s="27">
        <v>3.5330840427649202</v>
      </c>
      <c r="Z3" s="27">
        <v>0</v>
      </c>
      <c r="AA3" s="27">
        <v>21.012582576050001</v>
      </c>
      <c r="AB3" s="27">
        <v>21.012582576050001</v>
      </c>
      <c r="AC3" s="27">
        <v>1024513.52322624</v>
      </c>
      <c r="AD3" s="27">
        <v>0</v>
      </c>
      <c r="AE3" s="27">
        <v>7.7252195736183902</v>
      </c>
      <c r="AF3" s="27">
        <v>1.6200985393713501</v>
      </c>
      <c r="AG3" s="27">
        <v>1.89190185126517</v>
      </c>
      <c r="AH3" s="27">
        <v>0</v>
      </c>
      <c r="AI3" s="27">
        <v>0</v>
      </c>
      <c r="AJ3" s="27">
        <v>442.74990316197898</v>
      </c>
      <c r="AK3" s="27">
        <v>0</v>
      </c>
      <c r="AL3" s="27">
        <v>100.754930471734</v>
      </c>
      <c r="AM3" s="27">
        <v>11.194979614962699</v>
      </c>
      <c r="AN3" s="27">
        <v>111.94991008669599</v>
      </c>
      <c r="AO3" s="27">
        <v>0</v>
      </c>
      <c r="AP3" s="27">
        <v>12.355536898229101</v>
      </c>
      <c r="AQ3" s="27">
        <v>0.138807749136063</v>
      </c>
      <c r="AR3" s="27">
        <v>44.019543680947102</v>
      </c>
      <c r="AS3" s="27">
        <v>0.15268792804113801</v>
      </c>
      <c r="AT3" s="27">
        <v>41.873463494215599</v>
      </c>
      <c r="AU3" s="27">
        <v>50.433208772190802</v>
      </c>
      <c r="AV3" s="27">
        <v>4.6268850234516601E-2</v>
      </c>
      <c r="AW3" s="27">
        <v>0</v>
      </c>
      <c r="AX3" s="27">
        <v>32.573358289654202</v>
      </c>
      <c r="AY3" s="27">
        <v>646.51046302005602</v>
      </c>
      <c r="AZ3" s="27">
        <v>462.66506886120197</v>
      </c>
      <c r="BA3" s="27">
        <v>183.84539415885399</v>
      </c>
      <c r="BB3" s="27">
        <v>0.37292693959886902</v>
      </c>
      <c r="BC3" s="27">
        <v>0</v>
      </c>
      <c r="BD3" s="27">
        <v>11.058300489977199</v>
      </c>
      <c r="BE3" s="27">
        <v>3.0306326890325499</v>
      </c>
      <c r="BF3" s="27">
        <v>125.712893290784</v>
      </c>
      <c r="BG3" s="27">
        <v>8.3284276305274005</v>
      </c>
      <c r="BH3" s="27">
        <v>1.61939926586087</v>
      </c>
      <c r="BI3" s="27">
        <v>179.61627143305901</v>
      </c>
      <c r="BJ3" s="27">
        <v>5.8286079578758399</v>
      </c>
      <c r="BK3" s="27">
        <v>6.9403688883744694E-2</v>
      </c>
      <c r="BL3" s="27">
        <v>7.6343914526805401</v>
      </c>
      <c r="BM3" s="27">
        <v>4.62689732524237E-3</v>
      </c>
      <c r="BN3" s="27">
        <v>31.877248905129498</v>
      </c>
      <c r="BO3" s="27">
        <v>13.475819992831999</v>
      </c>
      <c r="BP3" s="27">
        <v>0</v>
      </c>
      <c r="BQ3" s="27">
        <v>3.3604290556435497E-2</v>
      </c>
      <c r="BR3" s="27">
        <v>8.0594479469949292</v>
      </c>
      <c r="BS3" s="27">
        <v>2.25887839870368</v>
      </c>
      <c r="BT3" s="27">
        <v>250.42764430628799</v>
      </c>
      <c r="BU3" s="27">
        <v>2.83760835037506</v>
      </c>
      <c r="BW3" s="56">
        <f t="shared" ref="BW3:BW34" si="0">IF(V3=0,"",(V3-B3)/B3)</f>
        <v>-3.6031692514432563E-4</v>
      </c>
      <c r="BX3" s="56">
        <f t="shared" ref="BX3:BX34" si="1">IF(AJ3=0,"",(AJ3-C3)/C3)</f>
        <v>-2.3957412346455053E-4</v>
      </c>
      <c r="BY3" s="56">
        <f t="shared" ref="BY3:BY34" si="2">IF(AN3=0,"",(AN3-D3)/D3)</f>
        <v>-3.222716527424024E-4</v>
      </c>
      <c r="BZ3" s="56">
        <f t="shared" ref="BZ3:BZ34" si="3">IF(AY3=0,"",(AY3-E3)/E3)</f>
        <v>-4.0282724479597242E-4</v>
      </c>
      <c r="CA3" s="56">
        <f t="shared" ref="CA3:CA34" si="4">IF(AZ3=0,"",(AZ3-F3)/F3)</f>
        <v>-4.2762359228978348E-4</v>
      </c>
      <c r="CB3" s="56">
        <f t="shared" ref="CB3:CB34" si="5">IF(BN3=0,"",(BN3-G3)/G3)</f>
        <v>-2.6817877771614419E-4</v>
      </c>
      <c r="CC3" s="56">
        <f t="shared" ref="CC3:CC34" si="6">IF(BT3=0,"",(BT3-H3)/H3)</f>
        <v>-3.5269481275448819E-4</v>
      </c>
      <c r="CD3" s="56" t="str">
        <f t="shared" ref="CD3:CD34" si="7">IF(I3=0,"",(P3-I3)/I3)</f>
        <v/>
      </c>
      <c r="CE3" s="56" t="e">
        <f t="shared" ref="CE3:CE34" si="8">IF(T3=0,"",(T3-J3)/J3)</f>
        <v>#DIV/0!</v>
      </c>
      <c r="CF3" s="56" t="e">
        <f t="shared" ref="CF3:CF34" si="9">IF(AA3=0,"",(AA3-K3)/K3)</f>
        <v>#DIV/0!</v>
      </c>
      <c r="CG3" s="56"/>
      <c r="CH3" s="56"/>
    </row>
    <row r="4" spans="1:86" x14ac:dyDescent="0.25">
      <c r="A4" s="44" t="s">
        <v>2</v>
      </c>
      <c r="B4" s="27">
        <v>1280.04</v>
      </c>
      <c r="C4" s="27">
        <v>142.43100000000001</v>
      </c>
      <c r="D4" s="27">
        <v>39.655999999999999</v>
      </c>
      <c r="E4" s="27">
        <v>210.06</v>
      </c>
      <c r="F4" s="27">
        <v>145.82499999999999</v>
      </c>
      <c r="G4" s="27">
        <v>11.8841</v>
      </c>
      <c r="H4" s="27">
        <v>85.203999999999994</v>
      </c>
      <c r="I4" s="27"/>
      <c r="J4" s="27"/>
      <c r="K4" s="27"/>
      <c r="L4" s="27"/>
      <c r="M4" s="27"/>
      <c r="N4" s="27"/>
      <c r="O4" s="29" t="s">
        <v>2</v>
      </c>
      <c r="P4" s="27">
        <v>0</v>
      </c>
      <c r="Q4" s="27">
        <v>10.219230841261201</v>
      </c>
      <c r="R4" s="27">
        <v>10.219230841261201</v>
      </c>
      <c r="S4" s="27">
        <v>21.665378471866202</v>
      </c>
      <c r="T4" s="27">
        <v>1.54428126850091</v>
      </c>
      <c r="U4" s="27">
        <v>0</v>
      </c>
      <c r="V4" s="27">
        <v>1280.0396831958201</v>
      </c>
      <c r="W4" s="27">
        <v>7.8626777766166702</v>
      </c>
      <c r="X4" s="27">
        <v>0</v>
      </c>
      <c r="Y4" s="27">
        <v>1.1898935835314699</v>
      </c>
      <c r="Z4" s="27">
        <v>0</v>
      </c>
      <c r="AA4" s="27">
        <v>7.0968594177593296</v>
      </c>
      <c r="AB4" s="27">
        <v>7.0968594177593296</v>
      </c>
      <c r="AC4" s="27">
        <v>366228.27892436401</v>
      </c>
      <c r="AD4" s="27">
        <v>0</v>
      </c>
      <c r="AE4" s="27">
        <v>2.56507141627121</v>
      </c>
      <c r="AF4" s="27">
        <v>0.53872721900207698</v>
      </c>
      <c r="AG4" s="27">
        <v>0.63894936104543099</v>
      </c>
      <c r="AH4" s="27">
        <v>0</v>
      </c>
      <c r="AI4" s="27">
        <v>0</v>
      </c>
      <c r="AJ4" s="27">
        <v>142.43094286170901</v>
      </c>
      <c r="AK4" s="27">
        <v>0</v>
      </c>
      <c r="AL4" s="27">
        <v>35.690393910833997</v>
      </c>
      <c r="AM4" s="27">
        <v>3.9656048898515701</v>
      </c>
      <c r="AN4" s="27">
        <v>39.655998800685602</v>
      </c>
      <c r="AO4" s="27">
        <v>0</v>
      </c>
      <c r="AP4" s="27">
        <v>4.1357957979904798</v>
      </c>
      <c r="AQ4" s="27">
        <v>4.37475575544128E-2</v>
      </c>
      <c r="AR4" s="27">
        <v>15.6606073116288</v>
      </c>
      <c r="AS4" s="27">
        <v>4.8122352111201097E-2</v>
      </c>
      <c r="AT4" s="27">
        <v>13.197158462717001</v>
      </c>
      <c r="AU4" s="27">
        <v>15.894919448624</v>
      </c>
      <c r="AV4" s="27">
        <v>1.4582517568081399E-2</v>
      </c>
      <c r="AW4" s="27">
        <v>0</v>
      </c>
      <c r="AX4" s="27">
        <v>10.2660768200532</v>
      </c>
      <c r="AY4" s="27">
        <v>210.052077791079</v>
      </c>
      <c r="AZ4" s="27">
        <v>145.817092424257</v>
      </c>
      <c r="BA4" s="27">
        <v>64.234985366821505</v>
      </c>
      <c r="BB4" s="27">
        <v>0.117534957037428</v>
      </c>
      <c r="BC4" s="27">
        <v>0</v>
      </c>
      <c r="BD4" s="27">
        <v>3.4852188914058302</v>
      </c>
      <c r="BE4" s="27">
        <v>0.95515301730077096</v>
      </c>
      <c r="BF4" s="27">
        <v>39.620640222225802</v>
      </c>
      <c r="BG4" s="27">
        <v>2.62485149115119</v>
      </c>
      <c r="BH4" s="27">
        <v>0.510386448188627</v>
      </c>
      <c r="BI4" s="27">
        <v>56.609252798492001</v>
      </c>
      <c r="BJ4" s="27">
        <v>1.9264719158980801</v>
      </c>
      <c r="BK4" s="27">
        <v>2.1873567133495302E-2</v>
      </c>
      <c r="BL4" s="27">
        <v>2.4061156214002599</v>
      </c>
      <c r="BM4" s="27">
        <v>1.4582512938375301E-3</v>
      </c>
      <c r="BN4" s="27">
        <v>11.884176039065901</v>
      </c>
      <c r="BO4" s="27">
        <v>4.5494645618704004</v>
      </c>
      <c r="BP4" s="27">
        <v>0</v>
      </c>
      <c r="BQ4" s="27">
        <v>1.0981119505944201E-2</v>
      </c>
      <c r="BR4" s="27">
        <v>2.7821605285603201</v>
      </c>
      <c r="BS4" s="27">
        <v>1.27412205241488</v>
      </c>
      <c r="BT4" s="27">
        <v>85.2039773585321</v>
      </c>
      <c r="BU4" s="27">
        <v>1.03706944704773</v>
      </c>
      <c r="BW4" s="56">
        <f t="shared" si="0"/>
        <v>-2.4749553129156319E-7</v>
      </c>
      <c r="BX4" s="56">
        <f t="shared" si="1"/>
        <v>-4.0116471132114583E-7</v>
      </c>
      <c r="BY4" s="56">
        <f t="shared" si="2"/>
        <v>-3.024294929208007E-8</v>
      </c>
      <c r="BZ4" s="56">
        <f t="shared" si="3"/>
        <v>-3.7714028948881458E-5</v>
      </c>
      <c r="CA4" s="56">
        <f t="shared" si="4"/>
        <v>-5.4226475179087971E-5</v>
      </c>
      <c r="CB4" s="56">
        <f t="shared" si="5"/>
        <v>6.3983865753991911E-6</v>
      </c>
      <c r="CC4" s="56">
        <f t="shared" si="6"/>
        <v>-2.6573245262471399E-7</v>
      </c>
      <c r="CD4" s="56" t="str">
        <f t="shared" si="7"/>
        <v/>
      </c>
      <c r="CE4" s="56" t="e">
        <f t="shared" si="8"/>
        <v>#DIV/0!</v>
      </c>
      <c r="CF4" s="56" t="e">
        <f t="shared" si="9"/>
        <v>#DIV/0!</v>
      </c>
      <c r="CG4" s="56"/>
      <c r="CH4" s="56"/>
    </row>
    <row r="5" spans="1:86" x14ac:dyDescent="0.25">
      <c r="A5" s="44" t="s">
        <v>3</v>
      </c>
      <c r="B5" s="27">
        <v>18467.425975999999</v>
      </c>
      <c r="C5" s="27">
        <v>4496.132216</v>
      </c>
      <c r="D5" s="27">
        <v>775.72313599999995</v>
      </c>
      <c r="E5" s="27">
        <v>2806.1990264000001</v>
      </c>
      <c r="F5" s="27">
        <v>1901.3675744</v>
      </c>
      <c r="G5" s="27">
        <v>340.4876888</v>
      </c>
      <c r="H5" s="27">
        <v>1507.6082446</v>
      </c>
      <c r="I5" s="27"/>
      <c r="J5" s="27"/>
      <c r="K5" s="27"/>
      <c r="L5" s="27"/>
      <c r="M5" s="27"/>
      <c r="N5" s="27"/>
      <c r="O5" s="29" t="s">
        <v>3</v>
      </c>
      <c r="P5" s="27">
        <v>0</v>
      </c>
      <c r="Q5" s="27">
        <v>183.548486336807</v>
      </c>
      <c r="R5" s="27">
        <v>183.548486336807</v>
      </c>
      <c r="S5" s="27">
        <v>389.15804070154599</v>
      </c>
      <c r="T5" s="27">
        <v>27.622191779093399</v>
      </c>
      <c r="U5" s="27">
        <v>0</v>
      </c>
      <c r="V5" s="27">
        <v>18467.695930710899</v>
      </c>
      <c r="W5" s="27">
        <v>140.761677461701</v>
      </c>
      <c r="X5" s="27">
        <v>0</v>
      </c>
      <c r="Y5" s="27">
        <v>21.200989842500999</v>
      </c>
      <c r="Z5" s="27">
        <v>0</v>
      </c>
      <c r="AA5" s="27">
        <v>126.203133129072</v>
      </c>
      <c r="AB5" s="27">
        <v>126.203133129072</v>
      </c>
      <c r="AC5" s="27">
        <v>8684090.4285322092</v>
      </c>
      <c r="AD5" s="27">
        <v>0</v>
      </c>
      <c r="AE5" s="27">
        <v>46.148850105779999</v>
      </c>
      <c r="AF5" s="27">
        <v>9.6826099013194504</v>
      </c>
      <c r="AG5" s="27">
        <v>11.362848024264499</v>
      </c>
      <c r="AH5" s="27">
        <v>0</v>
      </c>
      <c r="AI5" s="27">
        <v>0</v>
      </c>
      <c r="AJ5" s="27">
        <v>4496.1815633667802</v>
      </c>
      <c r="AK5" s="27">
        <v>0</v>
      </c>
      <c r="AL5" s="27">
        <v>698.16184455521102</v>
      </c>
      <c r="AM5" s="27">
        <v>77.573489007214604</v>
      </c>
      <c r="AN5" s="27">
        <v>775.73533356242604</v>
      </c>
      <c r="AO5" s="27">
        <v>0</v>
      </c>
      <c r="AP5" s="27">
        <v>73.997607937564496</v>
      </c>
      <c r="AQ5" s="27">
        <v>0.57041806461813105</v>
      </c>
      <c r="AR5" s="27">
        <v>268.87856549480102</v>
      </c>
      <c r="AS5" s="27">
        <v>0.627460937954331</v>
      </c>
      <c r="AT5" s="27">
        <v>172.076095095906</v>
      </c>
      <c r="AU5" s="27">
        <v>207.25184799015599</v>
      </c>
      <c r="AV5" s="27">
        <v>0.19013917675518199</v>
      </c>
      <c r="AW5" s="27">
        <v>0</v>
      </c>
      <c r="AX5" s="27">
        <v>133.858059622844</v>
      </c>
      <c r="AY5" s="27">
        <v>2806.1518837737999</v>
      </c>
      <c r="AZ5" s="27">
        <v>1901.2905132031899</v>
      </c>
      <c r="BA5" s="27">
        <v>904.86137057061103</v>
      </c>
      <c r="BB5" s="27">
        <v>1.53252193376918</v>
      </c>
      <c r="BC5" s="27">
        <v>0</v>
      </c>
      <c r="BD5" s="27">
        <v>45.443307398700298</v>
      </c>
      <c r="BE5" s="27">
        <v>12.4541389406471</v>
      </c>
      <c r="BF5" s="27">
        <v>516.60858536538797</v>
      </c>
      <c r="BG5" s="27">
        <v>34.225084522131603</v>
      </c>
      <c r="BH5" s="27">
        <v>6.6548564053318797</v>
      </c>
      <c r="BI5" s="27">
        <v>738.12078249034096</v>
      </c>
      <c r="BJ5" s="27">
        <v>34.768856201820903</v>
      </c>
      <c r="BK5" s="27">
        <v>0.28520913770201201</v>
      </c>
      <c r="BL5" s="27">
        <v>31.372992192452401</v>
      </c>
      <c r="BM5" s="27">
        <v>1.90139285002121E-2</v>
      </c>
      <c r="BN5" s="27">
        <v>340.493544248072</v>
      </c>
      <c r="BO5" s="27">
        <v>80.926189050990899</v>
      </c>
      <c r="BP5" s="27">
        <v>0</v>
      </c>
      <c r="BQ5" s="27">
        <v>0.19974933844020901</v>
      </c>
      <c r="BR5" s="27">
        <v>48.746610140816301</v>
      </c>
      <c r="BS5" s="27">
        <v>16.462473332113799</v>
      </c>
      <c r="BT5" s="27">
        <v>1507.6250526187901</v>
      </c>
      <c r="BU5" s="27">
        <v>17.4886337985422</v>
      </c>
      <c r="BW5" s="56">
        <f t="shared" si="0"/>
        <v>1.4617885094074386E-5</v>
      </c>
      <c r="BX5" s="56">
        <f t="shared" si="1"/>
        <v>1.0975515044826943E-5</v>
      </c>
      <c r="BY5" s="56">
        <f t="shared" si="2"/>
        <v>1.5724118387106193E-5</v>
      </c>
      <c r="BZ5" s="56">
        <f t="shared" si="3"/>
        <v>-1.6799459253131529E-5</v>
      </c>
      <c r="CA5" s="56">
        <f t="shared" si="4"/>
        <v>-4.0529352581591945E-5</v>
      </c>
      <c r="CB5" s="56">
        <f t="shared" si="5"/>
        <v>1.7197238739040339E-5</v>
      </c>
      <c r="CC5" s="56">
        <f t="shared" si="6"/>
        <v>1.1148797341895301E-5</v>
      </c>
      <c r="CD5" s="56" t="str">
        <f t="shared" si="7"/>
        <v/>
      </c>
      <c r="CE5" s="56" t="e">
        <f t="shared" si="8"/>
        <v>#DIV/0!</v>
      </c>
      <c r="CF5" s="56" t="e">
        <f t="shared" si="9"/>
        <v>#DIV/0!</v>
      </c>
      <c r="CG5" s="56"/>
      <c r="CH5" s="56"/>
    </row>
    <row r="6" spans="1:86" x14ac:dyDescent="0.25">
      <c r="A6" s="44" t="s">
        <v>4</v>
      </c>
      <c r="B6" s="27">
        <v>22885.923760000001</v>
      </c>
      <c r="C6" s="27">
        <v>1952.2504839999999</v>
      </c>
      <c r="D6" s="27">
        <v>620.45917480000003</v>
      </c>
      <c r="E6" s="27">
        <v>3848.0803375999999</v>
      </c>
      <c r="F6" s="27">
        <v>2789.1285235999999</v>
      </c>
      <c r="G6" s="27">
        <v>149.82840440000001</v>
      </c>
      <c r="H6" s="27">
        <v>1454.5701550000001</v>
      </c>
      <c r="I6" s="27"/>
      <c r="J6" s="27"/>
      <c r="K6" s="27"/>
      <c r="L6" s="27"/>
      <c r="M6" s="27"/>
      <c r="N6" s="27"/>
      <c r="O6" s="29" t="s">
        <v>4</v>
      </c>
      <c r="P6" s="27">
        <v>0</v>
      </c>
      <c r="Q6" s="27">
        <v>178.32757648606301</v>
      </c>
      <c r="R6" s="27">
        <v>178.32757648606301</v>
      </c>
      <c r="S6" s="27">
        <v>378.097915965948</v>
      </c>
      <c r="T6" s="27">
        <v>26.7953316814693</v>
      </c>
      <c r="U6" s="27">
        <v>0</v>
      </c>
      <c r="V6" s="27">
        <v>22918.806278300399</v>
      </c>
      <c r="W6" s="27">
        <v>136.59253186467799</v>
      </c>
      <c r="X6" s="27">
        <v>0</v>
      </c>
      <c r="Y6" s="27">
        <v>20.53665009601</v>
      </c>
      <c r="Z6" s="27">
        <v>0</v>
      </c>
      <c r="AA6" s="27">
        <v>122.159890590828</v>
      </c>
      <c r="AB6" s="27">
        <v>122.159890590828</v>
      </c>
      <c r="AC6" s="27">
        <v>7266932.1592398398</v>
      </c>
      <c r="AD6" s="27">
        <v>0</v>
      </c>
      <c r="AE6" s="27">
        <v>44.8640011787029</v>
      </c>
      <c r="AF6" s="27">
        <v>9.40947432418786</v>
      </c>
      <c r="AG6" s="27">
        <v>10.998933400697499</v>
      </c>
      <c r="AH6" s="27">
        <v>0</v>
      </c>
      <c r="AI6" s="27">
        <v>0</v>
      </c>
      <c r="AJ6" s="27">
        <v>1954.63263053125</v>
      </c>
      <c r="AK6" s="27">
        <v>0</v>
      </c>
      <c r="AL6" s="27">
        <v>559.15404804863397</v>
      </c>
      <c r="AM6" s="27">
        <v>62.128329156676898</v>
      </c>
      <c r="AN6" s="27">
        <v>621.28237720531001</v>
      </c>
      <c r="AO6" s="27">
        <v>0</v>
      </c>
      <c r="AP6" s="27">
        <v>71.790291098889</v>
      </c>
      <c r="AQ6" s="27">
        <v>0.83798009019659703</v>
      </c>
      <c r="AR6" s="27">
        <v>256.780864978377</v>
      </c>
      <c r="AS6" s="27">
        <v>0.92178343343309199</v>
      </c>
      <c r="AT6" s="27">
        <v>252.790703629799</v>
      </c>
      <c r="AU6" s="27">
        <v>304.46612200157603</v>
      </c>
      <c r="AV6" s="27">
        <v>0.27932578288904603</v>
      </c>
      <c r="AW6" s="27">
        <v>0</v>
      </c>
      <c r="AX6" s="27">
        <v>196.64602134018901</v>
      </c>
      <c r="AY6" s="27">
        <v>3853.5623294002698</v>
      </c>
      <c r="AZ6" s="27">
        <v>2793.1164874053102</v>
      </c>
      <c r="BA6" s="27">
        <v>1060.4458419949599</v>
      </c>
      <c r="BB6" s="27">
        <v>2.2513669294774399</v>
      </c>
      <c r="BC6" s="27">
        <v>0</v>
      </c>
      <c r="BD6" s="27">
        <v>66.759112591918907</v>
      </c>
      <c r="BE6" s="27">
        <v>18.2959143278383</v>
      </c>
      <c r="BF6" s="27">
        <v>758.93062513324196</v>
      </c>
      <c r="BG6" s="27">
        <v>50.278797340013298</v>
      </c>
      <c r="BH6" s="27">
        <v>9.7764467815054203</v>
      </c>
      <c r="BI6" s="27">
        <v>1084.3464592492101</v>
      </c>
      <c r="BJ6" s="27">
        <v>33.839863986803998</v>
      </c>
      <c r="BK6" s="27">
        <v>0.41898940516212202</v>
      </c>
      <c r="BL6" s="27">
        <v>46.088906792770999</v>
      </c>
      <c r="BM6" s="27">
        <v>2.7932576084282599E-2</v>
      </c>
      <c r="BN6" s="27">
        <v>150.00211646603501</v>
      </c>
      <c r="BO6" s="27">
        <v>78.341802003659794</v>
      </c>
      <c r="BP6" s="27">
        <v>0</v>
      </c>
      <c r="BQ6" s="27">
        <v>0.194973276067885</v>
      </c>
      <c r="BR6" s="27">
        <v>46.920706360256098</v>
      </c>
      <c r="BS6" s="27">
        <v>13.6899733476723</v>
      </c>
      <c r="BT6" s="27">
        <v>1456.58487041331</v>
      </c>
      <c r="BU6" s="27">
        <v>16.582750582951601</v>
      </c>
      <c r="BW6" s="56">
        <f t="shared" si="0"/>
        <v>1.4368010068210306E-3</v>
      </c>
      <c r="BX6" s="56">
        <f t="shared" si="1"/>
        <v>1.2202053736307848E-3</v>
      </c>
      <c r="BY6" s="56">
        <f t="shared" si="2"/>
        <v>1.3267632081922836E-3</v>
      </c>
      <c r="BZ6" s="56">
        <f t="shared" si="3"/>
        <v>1.4246043011900845E-3</v>
      </c>
      <c r="CA6" s="56">
        <f t="shared" si="4"/>
        <v>1.4298243238224581E-3</v>
      </c>
      <c r="CB6" s="56">
        <f t="shared" si="5"/>
        <v>1.1594067675661267E-3</v>
      </c>
      <c r="CC6" s="56">
        <f t="shared" si="6"/>
        <v>1.38509332560167E-3</v>
      </c>
      <c r="CD6" s="56" t="str">
        <f t="shared" si="7"/>
        <v/>
      </c>
      <c r="CE6" s="56" t="e">
        <f t="shared" si="8"/>
        <v>#DIV/0!</v>
      </c>
      <c r="CF6" s="56" t="e">
        <f t="shared" si="9"/>
        <v>#DIV/0!</v>
      </c>
      <c r="CG6" s="56"/>
      <c r="CH6" s="56"/>
    </row>
    <row r="7" spans="1:86" x14ac:dyDescent="0.25">
      <c r="A7" s="44" t="s">
        <v>5</v>
      </c>
      <c r="B7" s="27">
        <v>2821.84</v>
      </c>
      <c r="C7" s="27">
        <v>274.09100000000001</v>
      </c>
      <c r="D7" s="27">
        <v>78.453999999999994</v>
      </c>
      <c r="E7" s="27">
        <v>481.6</v>
      </c>
      <c r="F7" s="27">
        <v>335.90100000000001</v>
      </c>
      <c r="G7" s="27">
        <v>20.066700000000001</v>
      </c>
      <c r="H7" s="27">
        <v>173.524</v>
      </c>
      <c r="I7" s="27"/>
      <c r="J7" s="27"/>
      <c r="K7" s="27"/>
      <c r="L7" s="27"/>
      <c r="M7" s="27"/>
      <c r="N7" s="27"/>
      <c r="O7" s="29" t="s">
        <v>5</v>
      </c>
      <c r="P7" s="27">
        <v>0</v>
      </c>
      <c r="Q7" s="27">
        <v>20.7918916494875</v>
      </c>
      <c r="R7" s="27">
        <v>20.7918916494875</v>
      </c>
      <c r="S7" s="27">
        <v>44.079887531539804</v>
      </c>
      <c r="T7" s="27">
        <v>3.1428216021316402</v>
      </c>
      <c r="U7" s="27">
        <v>0</v>
      </c>
      <c r="V7" s="27">
        <v>2821.8391543070002</v>
      </c>
      <c r="W7" s="27">
        <v>16.000945212083501</v>
      </c>
      <c r="X7" s="27">
        <v>0</v>
      </c>
      <c r="Y7" s="27">
        <v>2.4222283797053499</v>
      </c>
      <c r="Z7" s="27">
        <v>0</v>
      </c>
      <c r="AA7" s="27">
        <v>14.4486246599095</v>
      </c>
      <c r="AB7" s="27">
        <v>14.4486246599095</v>
      </c>
      <c r="AC7" s="27">
        <v>745747.78163219104</v>
      </c>
      <c r="AD7" s="27">
        <v>0</v>
      </c>
      <c r="AE7" s="27">
        <v>5.2182788125487001</v>
      </c>
      <c r="AF7" s="27">
        <v>1.0960415034495701</v>
      </c>
      <c r="AG7" s="27">
        <v>1.3008496696748699</v>
      </c>
      <c r="AH7" s="27">
        <v>0</v>
      </c>
      <c r="AI7" s="27">
        <v>0</v>
      </c>
      <c r="AJ7" s="27">
        <v>274.09103644791298</v>
      </c>
      <c r="AK7" s="27">
        <v>0</v>
      </c>
      <c r="AL7" s="27">
        <v>70.608475007853897</v>
      </c>
      <c r="AM7" s="27">
        <v>7.8454478722641996</v>
      </c>
      <c r="AN7" s="27">
        <v>78.4539228801181</v>
      </c>
      <c r="AO7" s="27">
        <v>0</v>
      </c>
      <c r="AP7" s="27">
        <v>8.4168690852472192</v>
      </c>
      <c r="AQ7" s="27">
        <v>0.10077050105546199</v>
      </c>
      <c r="AR7" s="27">
        <v>31.954863865143199</v>
      </c>
      <c r="AS7" s="27">
        <v>0.110847423623626</v>
      </c>
      <c r="AT7" s="27">
        <v>30.3990295254</v>
      </c>
      <c r="AU7" s="27">
        <v>36.613197308156501</v>
      </c>
      <c r="AV7" s="27">
        <v>3.3590130348275099E-2</v>
      </c>
      <c r="AW7" s="27">
        <v>0</v>
      </c>
      <c r="AX7" s="27">
        <v>23.6474235133958</v>
      </c>
      <c r="AY7" s="27">
        <v>481.58175107745399</v>
      </c>
      <c r="AZ7" s="27">
        <v>335.88278570655302</v>
      </c>
      <c r="BA7" s="27">
        <v>145.6989653709</v>
      </c>
      <c r="BB7" s="27">
        <v>0.27073804791745898</v>
      </c>
      <c r="BC7" s="27">
        <v>0</v>
      </c>
      <c r="BD7" s="27">
        <v>8.0280277120984103</v>
      </c>
      <c r="BE7" s="27">
        <v>2.2001554038040698</v>
      </c>
      <c r="BF7" s="27">
        <v>91.264285344224106</v>
      </c>
      <c r="BG7" s="27">
        <v>6.0462177615370596</v>
      </c>
      <c r="BH7" s="27">
        <v>1.17565534042119</v>
      </c>
      <c r="BI7" s="27">
        <v>130.39674057661799</v>
      </c>
      <c r="BJ7" s="27">
        <v>3.9183508982639701</v>
      </c>
      <c r="BK7" s="27">
        <v>5.0385368475007797E-2</v>
      </c>
      <c r="BL7" s="27">
        <v>5.5423627374791202</v>
      </c>
      <c r="BM7" s="27">
        <v>3.3590119986551801E-3</v>
      </c>
      <c r="BN7" s="27">
        <v>20.066650378919402</v>
      </c>
      <c r="BO7" s="27">
        <v>9.2621893751358293</v>
      </c>
      <c r="BP7" s="27">
        <v>0</v>
      </c>
      <c r="BQ7" s="27">
        <v>2.2322560773447499E-2</v>
      </c>
      <c r="BR7" s="27">
        <v>5.6696736442004596</v>
      </c>
      <c r="BS7" s="27">
        <v>2.6398967599861098</v>
      </c>
      <c r="BT7" s="27">
        <v>173.52396038294199</v>
      </c>
      <c r="BU7" s="27">
        <v>2.1184459487463898</v>
      </c>
      <c r="BW7" s="56">
        <f t="shared" si="0"/>
        <v>-2.9969558868462952E-7</v>
      </c>
      <c r="BX7" s="56">
        <f t="shared" si="1"/>
        <v>1.3297741617107298E-7</v>
      </c>
      <c r="BY7" s="56">
        <f t="shared" si="2"/>
        <v>-9.8299490011790495E-7</v>
      </c>
      <c r="BZ7" s="56">
        <f t="shared" si="3"/>
        <v>-3.7892281034127551E-5</v>
      </c>
      <c r="CA7" s="56">
        <f t="shared" si="4"/>
        <v>-5.4225183750533625E-5</v>
      </c>
      <c r="CB7" s="56">
        <f t="shared" si="5"/>
        <v>-2.4728072178852609E-6</v>
      </c>
      <c r="CC7" s="56">
        <f t="shared" si="6"/>
        <v>-2.2830881035176403E-7</v>
      </c>
      <c r="CD7" s="56" t="str">
        <f t="shared" si="7"/>
        <v/>
      </c>
      <c r="CE7" s="56" t="e">
        <f t="shared" si="8"/>
        <v>#DIV/0!</v>
      </c>
      <c r="CF7" s="56" t="e">
        <f t="shared" si="9"/>
        <v>#DIV/0!</v>
      </c>
      <c r="CG7" s="56"/>
      <c r="CH7" s="56"/>
    </row>
    <row r="8" spans="1:86" x14ac:dyDescent="0.25">
      <c r="A8" s="44" t="s">
        <v>6</v>
      </c>
      <c r="B8" s="27">
        <v>5.88</v>
      </c>
      <c r="C8" s="27">
        <v>0.40400000000000003</v>
      </c>
      <c r="D8" s="27">
        <v>0.13900000000000001</v>
      </c>
      <c r="E8" s="27">
        <v>1.02</v>
      </c>
      <c r="F8" s="27">
        <v>0.75</v>
      </c>
      <c r="G8" s="27">
        <v>2.58E-2</v>
      </c>
      <c r="H8" s="27">
        <v>0.34599999999999997</v>
      </c>
      <c r="I8" s="27"/>
      <c r="J8" s="27"/>
      <c r="K8" s="27"/>
      <c r="L8" s="27"/>
      <c r="M8" s="27"/>
      <c r="N8" s="27"/>
      <c r="O8" s="29" t="s">
        <v>6</v>
      </c>
      <c r="P8" s="27">
        <v>0</v>
      </c>
      <c r="Q8" s="27">
        <v>4.3007935919575302E-2</v>
      </c>
      <c r="R8" s="27">
        <v>4.3007935919575302E-2</v>
      </c>
      <c r="S8" s="27">
        <v>9.1193247904231195E-2</v>
      </c>
      <c r="T8" s="27">
        <v>6.4356163792831603E-3</v>
      </c>
      <c r="U8" s="27">
        <v>0</v>
      </c>
      <c r="V8" s="27">
        <v>5.8799984567646</v>
      </c>
      <c r="W8" s="27">
        <v>3.2833994259164299E-2</v>
      </c>
      <c r="X8" s="27">
        <v>0</v>
      </c>
      <c r="Y8" s="27">
        <v>4.9131529264703402E-3</v>
      </c>
      <c r="Z8" s="27">
        <v>0</v>
      </c>
      <c r="AA8" s="27">
        <v>2.9167901512921798E-2</v>
      </c>
      <c r="AB8" s="27">
        <v>2.9167901512921798E-2</v>
      </c>
      <c r="AC8" s="27">
        <v>1340.4102669245999</v>
      </c>
      <c r="AD8" s="27">
        <v>0</v>
      </c>
      <c r="AE8" s="27">
        <v>1.08382908138913E-2</v>
      </c>
      <c r="AF8" s="27">
        <v>2.2708069422444099E-3</v>
      </c>
      <c r="AG8" s="27">
        <v>2.62623733196646E-3</v>
      </c>
      <c r="AH8" s="27">
        <v>0</v>
      </c>
      <c r="AI8" s="27">
        <v>0</v>
      </c>
      <c r="AJ8" s="27">
        <v>0.40400028660085802</v>
      </c>
      <c r="AK8" s="27">
        <v>0</v>
      </c>
      <c r="AL8" s="27">
        <v>0.12510158346974401</v>
      </c>
      <c r="AM8" s="27">
        <v>1.3900068894437101E-2</v>
      </c>
      <c r="AN8" s="27">
        <v>0.13900165236418099</v>
      </c>
      <c r="AO8" s="27">
        <v>0</v>
      </c>
      <c r="AP8" s="27">
        <v>1.7247490809482E-2</v>
      </c>
      <c r="AQ8" s="27">
        <v>2.2499875990013001E-4</v>
      </c>
      <c r="AR8" s="27">
        <v>5.9041022172985597E-2</v>
      </c>
      <c r="AS8" s="27">
        <v>2.4749637615260298E-4</v>
      </c>
      <c r="AT8" s="27">
        <v>6.7875019979386705E-2</v>
      </c>
      <c r="AU8" s="27">
        <v>8.1749918704564106E-2</v>
      </c>
      <c r="AV8" s="27">
        <v>7.4999917326675305E-5</v>
      </c>
      <c r="AW8" s="27">
        <v>0</v>
      </c>
      <c r="AX8" s="27">
        <v>5.2799925042852303E-2</v>
      </c>
      <c r="AY8" s="27">
        <v>1.0199593587856901</v>
      </c>
      <c r="AZ8" s="27">
        <v>0.74995941390124399</v>
      </c>
      <c r="BA8" s="27">
        <v>0.26999994488445</v>
      </c>
      <c r="BB8" s="27">
        <v>6.0450183810358395E-4</v>
      </c>
      <c r="BC8" s="27">
        <v>0</v>
      </c>
      <c r="BD8" s="27">
        <v>1.792502080612E-2</v>
      </c>
      <c r="BE8" s="27">
        <v>4.9125481572115902E-3</v>
      </c>
      <c r="BF8" s="27">
        <v>0.20377497423348001</v>
      </c>
      <c r="BG8" s="27">
        <v>1.3500035825107301E-2</v>
      </c>
      <c r="BH8" s="27">
        <v>2.6249486047498498E-3</v>
      </c>
      <c r="BI8" s="27">
        <v>0.29114998594553398</v>
      </c>
      <c r="BJ8" s="27">
        <v>8.2001639727288193E-3</v>
      </c>
      <c r="BK8" s="27">
        <v>1.1250042714551E-4</v>
      </c>
      <c r="BL8" s="27">
        <v>1.2375039269829099E-2</v>
      </c>
      <c r="BM8" s="27">
        <v>7.5000137788874296E-6</v>
      </c>
      <c r="BN8" s="27">
        <v>2.58001444027403E-2</v>
      </c>
      <c r="BO8" s="27">
        <v>1.8710852858479801E-2</v>
      </c>
      <c r="BP8" s="27">
        <v>0</v>
      </c>
      <c r="BQ8" s="27">
        <v>4.7604598841471101E-5</v>
      </c>
      <c r="BR8" s="27">
        <v>1.1030996157343801E-2</v>
      </c>
      <c r="BS8" s="27">
        <v>1.8065666165115099E-3</v>
      </c>
      <c r="BT8" s="27">
        <v>0.34599987874579002</v>
      </c>
      <c r="BU8" s="27">
        <v>3.7343383835711499E-3</v>
      </c>
      <c r="BW8" s="56">
        <f t="shared" si="0"/>
        <v>-2.6245499998546296E-7</v>
      </c>
      <c r="BX8" s="56">
        <f t="shared" si="1"/>
        <v>7.0940806433287661E-7</v>
      </c>
      <c r="BY8" s="56">
        <f t="shared" si="2"/>
        <v>1.1887512093394261E-5</v>
      </c>
      <c r="BZ8" s="56">
        <f t="shared" si="3"/>
        <v>-3.9844327754814784E-5</v>
      </c>
      <c r="CA8" s="56">
        <f t="shared" si="4"/>
        <v>-5.4114798341349989E-5</v>
      </c>
      <c r="CB8" s="56">
        <f t="shared" si="5"/>
        <v>5.597005437983562E-6</v>
      </c>
      <c r="CC8" s="56">
        <f t="shared" si="6"/>
        <v>-3.5044569349844221E-7</v>
      </c>
      <c r="CD8" s="56" t="str">
        <f t="shared" si="7"/>
        <v/>
      </c>
      <c r="CE8" s="56" t="e">
        <f t="shared" si="8"/>
        <v>#DIV/0!</v>
      </c>
      <c r="CF8" s="56" t="e">
        <f t="shared" si="9"/>
        <v>#DIV/0!</v>
      </c>
      <c r="CG8" s="56"/>
      <c r="CH8" s="56"/>
    </row>
    <row r="9" spans="1:86" x14ac:dyDescent="0.25">
      <c r="A9" s="44" t="s">
        <v>7</v>
      </c>
      <c r="B9" s="27">
        <v>56.85</v>
      </c>
      <c r="C9" s="27">
        <v>14.148</v>
      </c>
      <c r="D9" s="27">
        <v>2.391</v>
      </c>
      <c r="E9" s="27">
        <v>9.08</v>
      </c>
      <c r="F9" s="27">
        <v>5.6879999999999997</v>
      </c>
      <c r="G9" s="27">
        <v>1.0314000000000001</v>
      </c>
      <c r="H9" s="27">
        <v>4.3520000000000003</v>
      </c>
      <c r="I9" s="27"/>
      <c r="J9" s="27"/>
      <c r="K9" s="27"/>
      <c r="L9" s="27"/>
      <c r="M9" s="27"/>
      <c r="N9" s="27"/>
      <c r="O9" s="29" t="s">
        <v>7</v>
      </c>
      <c r="P9" s="27">
        <v>0</v>
      </c>
      <c r="Q9" s="27">
        <v>0.46995199176309099</v>
      </c>
      <c r="R9" s="27">
        <v>0.46995199176309099</v>
      </c>
      <c r="S9" s="27">
        <v>0.99579127978306503</v>
      </c>
      <c r="T9" s="27">
        <v>7.3207120999928293E-2</v>
      </c>
      <c r="U9" s="27">
        <v>0</v>
      </c>
      <c r="V9" s="27">
        <v>56.849983189757303</v>
      </c>
      <c r="W9" s="27">
        <v>0.37037928890689298</v>
      </c>
      <c r="X9" s="27">
        <v>0</v>
      </c>
      <c r="Y9" s="27">
        <v>5.7979195675523697E-2</v>
      </c>
      <c r="Z9" s="27">
        <v>0</v>
      </c>
      <c r="AA9" s="27">
        <v>0.35046226988100498</v>
      </c>
      <c r="AB9" s="27">
        <v>0.35046226988100498</v>
      </c>
      <c r="AC9" s="27">
        <v>20317.795721931001</v>
      </c>
      <c r="AD9" s="27">
        <v>0</v>
      </c>
      <c r="AE9" s="27">
        <v>0.116474726139651</v>
      </c>
      <c r="AF9" s="27">
        <v>2.4650712485766401E-2</v>
      </c>
      <c r="AG9" s="27">
        <v>3.15488022663514E-2</v>
      </c>
      <c r="AH9" s="27">
        <v>0</v>
      </c>
      <c r="AI9" s="27">
        <v>0</v>
      </c>
      <c r="AJ9" s="27">
        <v>14.1480004629706</v>
      </c>
      <c r="AK9" s="27">
        <v>0</v>
      </c>
      <c r="AL9" s="27">
        <v>2.1518985432960198</v>
      </c>
      <c r="AM9" s="27">
        <v>0.23909873950737701</v>
      </c>
      <c r="AN9" s="27">
        <v>2.3909972828033901</v>
      </c>
      <c r="AO9" s="27">
        <v>0</v>
      </c>
      <c r="AP9" s="27">
        <v>0.19563823128689201</v>
      </c>
      <c r="AQ9" s="27">
        <v>1.7063931833088001E-3</v>
      </c>
      <c r="AR9" s="27">
        <v>0.95688165545065196</v>
      </c>
      <c r="AS9" s="27">
        <v>1.8770655379002001E-3</v>
      </c>
      <c r="AT9" s="27">
        <v>0.51476391254264497</v>
      </c>
      <c r="AU9" s="27">
        <v>0.61999151220533799</v>
      </c>
      <c r="AV9" s="27">
        <v>5.6880151237068501E-4</v>
      </c>
      <c r="AW9" s="27">
        <v>0</v>
      </c>
      <c r="AX9" s="27">
        <v>0.400435302611925</v>
      </c>
      <c r="AY9" s="27">
        <v>9.07969050314985</v>
      </c>
      <c r="AZ9" s="27">
        <v>5.6876912968137701</v>
      </c>
      <c r="BA9" s="27">
        <v>3.39199920633608</v>
      </c>
      <c r="BB9" s="27">
        <v>4.5844629265254597E-3</v>
      </c>
      <c r="BC9" s="27">
        <v>0</v>
      </c>
      <c r="BD9" s="27">
        <v>0.13594317586820701</v>
      </c>
      <c r="BE9" s="27">
        <v>3.7256392025882198E-2</v>
      </c>
      <c r="BF9" s="27">
        <v>1.5454292123436699</v>
      </c>
      <c r="BG9" s="27">
        <v>0.10238412231242799</v>
      </c>
      <c r="BH9" s="27">
        <v>1.99079945104912E-2</v>
      </c>
      <c r="BI9" s="27">
        <v>2.2080810419043502</v>
      </c>
      <c r="BJ9" s="27">
        <v>8.5397151058714593E-2</v>
      </c>
      <c r="BK9" s="27">
        <v>8.5319973324073897E-4</v>
      </c>
      <c r="BL9" s="27">
        <v>9.3851827356051895E-2</v>
      </c>
      <c r="BM9" s="27">
        <v>5.6880239421948099E-5</v>
      </c>
      <c r="BN9" s="27">
        <v>1.03139525455116</v>
      </c>
      <c r="BO9" s="27">
        <v>0.224236201929397</v>
      </c>
      <c r="BP9" s="27">
        <v>0</v>
      </c>
      <c r="BQ9" s="27">
        <v>4.5682694563953301E-4</v>
      </c>
      <c r="BR9" s="27">
        <v>0.15131160263320001</v>
      </c>
      <c r="BS9" s="27">
        <v>0.18117448643661399</v>
      </c>
      <c r="BT9" s="27">
        <v>4.3519984347183804</v>
      </c>
      <c r="BU9" s="27">
        <v>6.9415305060709698E-2</v>
      </c>
      <c r="BW9" s="56">
        <f t="shared" si="0"/>
        <v>-2.9569468246761879E-7</v>
      </c>
      <c r="BX9" s="56">
        <f t="shared" si="1"/>
        <v>3.2723395569921491E-8</v>
      </c>
      <c r="BY9" s="56">
        <f t="shared" si="2"/>
        <v>-1.1364268548456578E-6</v>
      </c>
      <c r="BZ9" s="56">
        <f t="shared" si="3"/>
        <v>-3.4085556183923586E-5</v>
      </c>
      <c r="CA9" s="56">
        <f t="shared" si="4"/>
        <v>-5.4272712065693408E-5</v>
      </c>
      <c r="CB9" s="56">
        <f t="shared" si="5"/>
        <v>-4.6009781269191537E-6</v>
      </c>
      <c r="CC9" s="56">
        <f t="shared" si="6"/>
        <v>-3.5966948986103767E-7</v>
      </c>
      <c r="CD9" s="56" t="str">
        <f t="shared" si="7"/>
        <v/>
      </c>
      <c r="CE9" s="56" t="e">
        <f t="shared" si="8"/>
        <v>#DIV/0!</v>
      </c>
      <c r="CF9" s="56" t="e">
        <f t="shared" si="9"/>
        <v>#DIV/0!</v>
      </c>
      <c r="CG9" s="56"/>
      <c r="CH9" s="56"/>
    </row>
    <row r="10" spans="1:86" x14ac:dyDescent="0.25">
      <c r="A10" s="44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P10" s="27"/>
      <c r="BW10" s="56" t="str">
        <f t="shared" si="0"/>
        <v/>
      </c>
      <c r="BX10" s="56" t="str">
        <f t="shared" si="1"/>
        <v/>
      </c>
      <c r="BY10" s="56" t="str">
        <f t="shared" si="2"/>
        <v/>
      </c>
      <c r="BZ10" s="56" t="str">
        <f t="shared" si="3"/>
        <v/>
      </c>
      <c r="CA10" s="56" t="str">
        <f t="shared" si="4"/>
        <v/>
      </c>
      <c r="CB10" s="56" t="str">
        <f t="shared" si="5"/>
        <v/>
      </c>
      <c r="CC10" s="56" t="str">
        <f t="shared" si="6"/>
        <v/>
      </c>
      <c r="CD10" s="56" t="str">
        <f t="shared" si="7"/>
        <v/>
      </c>
      <c r="CE10" s="56" t="str">
        <f t="shared" si="8"/>
        <v/>
      </c>
      <c r="CF10" s="56" t="str">
        <f t="shared" si="9"/>
        <v/>
      </c>
      <c r="CG10" s="56"/>
      <c r="CH10" s="56"/>
    </row>
    <row r="11" spans="1:86" x14ac:dyDescent="0.25">
      <c r="A11" s="44" t="s">
        <v>9</v>
      </c>
      <c r="B11" s="27">
        <v>29979.481889999999</v>
      </c>
      <c r="C11" s="27">
        <v>6673.6894430000002</v>
      </c>
      <c r="D11" s="27">
        <v>1176.4724839</v>
      </c>
      <c r="E11" s="27">
        <v>3820.1736314</v>
      </c>
      <c r="F11" s="27">
        <v>2972.5428821</v>
      </c>
      <c r="G11" s="27">
        <v>523.21230330000003</v>
      </c>
      <c r="H11" s="27">
        <v>995.14168006</v>
      </c>
      <c r="I11" s="27"/>
      <c r="J11" s="27"/>
      <c r="K11" s="27"/>
      <c r="L11" s="27"/>
      <c r="M11" s="27"/>
      <c r="N11" s="27"/>
      <c r="O11" s="29" t="s">
        <v>9</v>
      </c>
      <c r="P11" s="27">
        <v>0</v>
      </c>
      <c r="Q11" s="27">
        <v>123.747957856071</v>
      </c>
      <c r="R11" s="27">
        <v>123.747957856071</v>
      </c>
      <c r="S11" s="27">
        <v>262.397031863704</v>
      </c>
      <c r="T11" s="27">
        <v>18.517526738682001</v>
      </c>
      <c r="U11" s="27">
        <v>0</v>
      </c>
      <c r="V11" s="27">
        <v>29994.388559334599</v>
      </c>
      <c r="W11" s="27">
        <v>94.478337516371596</v>
      </c>
      <c r="X11" s="27">
        <v>0</v>
      </c>
      <c r="Y11" s="27">
        <v>14.1368281530491</v>
      </c>
      <c r="Z11" s="27">
        <v>0</v>
      </c>
      <c r="AA11" s="27">
        <v>83.925100123926896</v>
      </c>
      <c r="AB11" s="27">
        <v>83.925100123926896</v>
      </c>
      <c r="AC11" s="27">
        <v>10894815.024657501</v>
      </c>
      <c r="AD11" s="27">
        <v>0</v>
      </c>
      <c r="AE11" s="27">
        <v>31.185063802631198</v>
      </c>
      <c r="AF11" s="27">
        <v>6.5339682739079201</v>
      </c>
      <c r="AG11" s="27">
        <v>7.5565578713532497</v>
      </c>
      <c r="AH11" s="27">
        <v>0</v>
      </c>
      <c r="AI11" s="27">
        <v>0</v>
      </c>
      <c r="AJ11" s="27">
        <v>6676.9649068271501</v>
      </c>
      <c r="AK11" s="27">
        <v>0</v>
      </c>
      <c r="AL11" s="27">
        <v>1059.3403461476901</v>
      </c>
      <c r="AM11" s="27">
        <v>117.704527555018</v>
      </c>
      <c r="AN11" s="27">
        <v>1177.04487370271</v>
      </c>
      <c r="AO11" s="27">
        <v>0</v>
      </c>
      <c r="AP11" s="27">
        <v>49.627139027193998</v>
      </c>
      <c r="AQ11" s="27">
        <v>0.892214297524761</v>
      </c>
      <c r="AR11" s="27">
        <v>169.88312620250301</v>
      </c>
      <c r="AS11" s="27">
        <v>0.98143270953553996</v>
      </c>
      <c r="AT11" s="27">
        <v>269.150090113923</v>
      </c>
      <c r="AU11" s="27">
        <v>324.16969284104101</v>
      </c>
      <c r="AV11" s="27">
        <v>0.29740240226635101</v>
      </c>
      <c r="AW11" s="27">
        <v>0</v>
      </c>
      <c r="AX11" s="27">
        <v>209.37203051196801</v>
      </c>
      <c r="AY11" s="27">
        <v>3821.9648664884198</v>
      </c>
      <c r="AZ11" s="27">
        <v>2973.8736509149699</v>
      </c>
      <c r="BA11" s="27">
        <v>848.09121557344997</v>
      </c>
      <c r="BB11" s="27">
        <v>2.3970759833991901</v>
      </c>
      <c r="BC11" s="27">
        <v>0</v>
      </c>
      <c r="BD11" s="27">
        <v>71.079382275941498</v>
      </c>
      <c r="BE11" s="27">
        <v>19.4799229374383</v>
      </c>
      <c r="BF11" s="27">
        <v>808.04520213627802</v>
      </c>
      <c r="BG11" s="27">
        <v>53.532591500079903</v>
      </c>
      <c r="BH11" s="27">
        <v>10.409118652755501</v>
      </c>
      <c r="BI11" s="27">
        <v>1154.52004905283</v>
      </c>
      <c r="BJ11" s="27">
        <v>23.595108265721301</v>
      </c>
      <c r="BK11" s="27">
        <v>0.44610731989616198</v>
      </c>
      <c r="BL11" s="27">
        <v>49.071597943087703</v>
      </c>
      <c r="BM11" s="27">
        <v>2.97402369968639E-2</v>
      </c>
      <c r="BN11" s="27">
        <v>523.46830383659301</v>
      </c>
      <c r="BO11" s="27">
        <v>53.837478608647302</v>
      </c>
      <c r="BP11" s="27">
        <v>0</v>
      </c>
      <c r="BQ11" s="27">
        <v>0.136988565313823</v>
      </c>
      <c r="BR11" s="27">
        <v>31.7398157605496</v>
      </c>
      <c r="BS11" s="27">
        <v>5.1981667350002398</v>
      </c>
      <c r="BT11" s="27">
        <v>995.56143664191995</v>
      </c>
      <c r="BU11" s="27">
        <v>10.745018982611301</v>
      </c>
      <c r="BW11" s="56">
        <f t="shared" si="0"/>
        <v>4.97229051165548E-4</v>
      </c>
      <c r="BX11" s="56">
        <f t="shared" si="1"/>
        <v>4.9080255458778112E-4</v>
      </c>
      <c r="BY11" s="56">
        <f t="shared" si="2"/>
        <v>4.8653054834948647E-4</v>
      </c>
      <c r="BZ11" s="56">
        <f t="shared" si="3"/>
        <v>4.6888839651076524E-4</v>
      </c>
      <c r="CA11" s="56">
        <f t="shared" si="4"/>
        <v>4.4768700326693772E-4</v>
      </c>
      <c r="CB11" s="56">
        <f t="shared" si="5"/>
        <v>4.8928615588420595E-4</v>
      </c>
      <c r="CC11" s="56">
        <f t="shared" si="6"/>
        <v>4.2180584969031445E-4</v>
      </c>
      <c r="CD11" s="56" t="str">
        <f t="shared" si="7"/>
        <v/>
      </c>
      <c r="CE11" s="56" t="e">
        <f t="shared" si="8"/>
        <v>#DIV/0!</v>
      </c>
      <c r="CF11" s="56" t="e">
        <f t="shared" si="9"/>
        <v>#DIV/0!</v>
      </c>
      <c r="CG11" s="56"/>
      <c r="CH11" s="56"/>
    </row>
    <row r="12" spans="1:86" x14ac:dyDescent="0.25">
      <c r="A12" s="44" t="s">
        <v>10</v>
      </c>
      <c r="B12" s="27">
        <v>10254.09</v>
      </c>
      <c r="C12" s="27">
        <v>1534.43</v>
      </c>
      <c r="D12" s="27">
        <v>351.94200000000001</v>
      </c>
      <c r="E12" s="27">
        <v>1609.2049999999999</v>
      </c>
      <c r="F12" s="27">
        <v>1124.692</v>
      </c>
      <c r="G12" s="27">
        <v>125.7077</v>
      </c>
      <c r="H12" s="27">
        <v>729.58900000000006</v>
      </c>
      <c r="I12" s="27"/>
      <c r="J12" s="27"/>
      <c r="K12" s="27"/>
      <c r="L12" s="27"/>
      <c r="M12" s="27"/>
      <c r="N12" s="27"/>
      <c r="O12" s="29" t="s">
        <v>10</v>
      </c>
      <c r="P12" s="27">
        <v>0</v>
      </c>
      <c r="Q12" s="27">
        <v>89.936786908260302</v>
      </c>
      <c r="R12" s="27">
        <v>89.936786908260302</v>
      </c>
      <c r="S12" s="27">
        <v>190.69393699829601</v>
      </c>
      <c r="T12" s="27">
        <v>13.487716715455001</v>
      </c>
      <c r="U12" s="27">
        <v>0</v>
      </c>
      <c r="V12" s="27">
        <v>10252.1620904225</v>
      </c>
      <c r="W12" s="27">
        <v>68.782546848572196</v>
      </c>
      <c r="X12" s="27">
        <v>0</v>
      </c>
      <c r="Y12" s="27">
        <v>10.3185009937604</v>
      </c>
      <c r="Z12" s="27">
        <v>0</v>
      </c>
      <c r="AA12" s="27">
        <v>61.322474187913201</v>
      </c>
      <c r="AB12" s="27">
        <v>61.322474187913201</v>
      </c>
      <c r="AC12" s="27">
        <v>3110809.2910927702</v>
      </c>
      <c r="AD12" s="27">
        <v>0</v>
      </c>
      <c r="AE12" s="27">
        <v>22.644238909058199</v>
      </c>
      <c r="AF12" s="27">
        <v>4.74699933842854</v>
      </c>
      <c r="AG12" s="27">
        <v>5.5213482629651001</v>
      </c>
      <c r="AH12" s="27">
        <v>0</v>
      </c>
      <c r="AI12" s="27">
        <v>0</v>
      </c>
      <c r="AJ12" s="27">
        <v>1534.16583717764</v>
      </c>
      <c r="AK12" s="27">
        <v>0</v>
      </c>
      <c r="AL12" s="27">
        <v>316.684612620358</v>
      </c>
      <c r="AM12" s="27">
        <v>35.1872612510127</v>
      </c>
      <c r="AN12" s="27">
        <v>351.87187387137101</v>
      </c>
      <c r="AO12" s="27">
        <v>0</v>
      </c>
      <c r="AP12" s="27">
        <v>36.141430225477698</v>
      </c>
      <c r="AQ12" s="27">
        <v>0.33734714517986902</v>
      </c>
      <c r="AR12" s="27">
        <v>126.683277454323</v>
      </c>
      <c r="AS12" s="27">
        <v>0.37108286887459502</v>
      </c>
      <c r="AT12" s="27">
        <v>101.766258150211</v>
      </c>
      <c r="AU12" s="27">
        <v>122.56923372851099</v>
      </c>
      <c r="AV12" s="27">
        <v>0.11244881165363101</v>
      </c>
      <c r="AW12" s="27">
        <v>0</v>
      </c>
      <c r="AX12" s="27">
        <v>79.163998291417897</v>
      </c>
      <c r="AY12" s="27">
        <v>1608.8610356321401</v>
      </c>
      <c r="AZ12" s="27">
        <v>1124.4280942805999</v>
      </c>
      <c r="BA12" s="27">
        <v>484.43294135154298</v>
      </c>
      <c r="BB12" s="27">
        <v>0.90633758053759605</v>
      </c>
      <c r="BC12" s="27">
        <v>0</v>
      </c>
      <c r="BD12" s="27">
        <v>26.875290541620501</v>
      </c>
      <c r="BE12" s="27">
        <v>7.3654184317421398</v>
      </c>
      <c r="BF12" s="27">
        <v>305.523608525273</v>
      </c>
      <c r="BG12" s="27">
        <v>20.240803209929599</v>
      </c>
      <c r="BH12" s="27">
        <v>3.9357105794297702</v>
      </c>
      <c r="BI12" s="27">
        <v>436.526559852731</v>
      </c>
      <c r="BJ12" s="27">
        <v>17.104627409400202</v>
      </c>
      <c r="BK12" s="27">
        <v>0.16867402789949101</v>
      </c>
      <c r="BL12" s="27">
        <v>18.5540776467864</v>
      </c>
      <c r="BM12" s="27">
        <v>1.12448888043783E-2</v>
      </c>
      <c r="BN12" s="27">
        <v>125.68396593859001</v>
      </c>
      <c r="BO12" s="27">
        <v>39.331612961301403</v>
      </c>
      <c r="BP12" s="27">
        <v>0</v>
      </c>
      <c r="BQ12" s="27">
        <v>9.8903667457795302E-2</v>
      </c>
      <c r="BR12" s="27">
        <v>23.385289516950301</v>
      </c>
      <c r="BS12" s="27">
        <v>5.44409136836257</v>
      </c>
      <c r="BT12" s="27">
        <v>729.43989296560198</v>
      </c>
      <c r="BU12" s="27">
        <v>8.1044549658465392</v>
      </c>
      <c r="BW12" s="56">
        <f t="shared" si="0"/>
        <v>-1.8801371720942876E-4</v>
      </c>
      <c r="BX12" s="56">
        <f t="shared" si="1"/>
        <v>-1.7215697187884045E-4</v>
      </c>
      <c r="BY12" s="56">
        <f t="shared" si="2"/>
        <v>-1.9925478808723921E-4</v>
      </c>
      <c r="BZ12" s="56">
        <f t="shared" si="3"/>
        <v>-2.1374801088725544E-4</v>
      </c>
      <c r="CA12" s="56">
        <f t="shared" si="4"/>
        <v>-2.346471028513582E-4</v>
      </c>
      <c r="CB12" s="56">
        <f t="shared" si="5"/>
        <v>-1.888035610387935E-4</v>
      </c>
      <c r="CC12" s="56">
        <f t="shared" si="6"/>
        <v>-2.0437127533182509E-4</v>
      </c>
      <c r="CD12" s="56" t="str">
        <f t="shared" si="7"/>
        <v/>
      </c>
      <c r="CE12" s="56" t="e">
        <f t="shared" si="8"/>
        <v>#DIV/0!</v>
      </c>
      <c r="CF12" s="56" t="e">
        <f t="shared" si="9"/>
        <v>#DIV/0!</v>
      </c>
      <c r="CG12" s="56"/>
      <c r="CH12" s="56"/>
    </row>
    <row r="13" spans="1:86" x14ac:dyDescent="0.25">
      <c r="A13" s="44" t="s">
        <v>12</v>
      </c>
      <c r="B13" s="27">
        <v>7717.4</v>
      </c>
      <c r="C13" s="27">
        <v>941.38</v>
      </c>
      <c r="D13" s="27">
        <v>222.02199999999999</v>
      </c>
      <c r="E13" s="27">
        <v>1264.95</v>
      </c>
      <c r="F13" s="27">
        <v>887.44799999999998</v>
      </c>
      <c r="G13" s="27">
        <v>46.590699999999998</v>
      </c>
      <c r="H13" s="27">
        <v>481.03399999999999</v>
      </c>
      <c r="I13" s="27"/>
      <c r="J13" s="27"/>
      <c r="K13" s="27"/>
      <c r="L13" s="27"/>
      <c r="M13" s="27"/>
      <c r="N13" s="27"/>
      <c r="O13" s="29" t="s">
        <v>12</v>
      </c>
      <c r="P13" s="27">
        <v>0</v>
      </c>
      <c r="Q13" s="27">
        <v>52.500805362425901</v>
      </c>
      <c r="R13" s="27">
        <v>52.500805362425901</v>
      </c>
      <c r="S13" s="27">
        <v>111.251757758891</v>
      </c>
      <c r="T13" s="27">
        <v>8.1523882388274203</v>
      </c>
      <c r="U13" s="27">
        <v>0</v>
      </c>
      <c r="V13" s="27">
        <v>7717.39922904368</v>
      </c>
      <c r="W13" s="27">
        <v>41.272790054101399</v>
      </c>
      <c r="X13" s="27">
        <v>0</v>
      </c>
      <c r="Y13" s="27">
        <v>6.4384663324625002</v>
      </c>
      <c r="Z13" s="27">
        <v>0</v>
      </c>
      <c r="AA13" s="27">
        <v>38.866060048964599</v>
      </c>
      <c r="AB13" s="27">
        <v>38.866060048964599</v>
      </c>
      <c r="AC13" s="27">
        <v>2064880.48457591</v>
      </c>
      <c r="AD13" s="27">
        <v>0</v>
      </c>
      <c r="AE13" s="27">
        <v>13.029650338938501</v>
      </c>
      <c r="AF13" s="27">
        <v>2.75531587200692</v>
      </c>
      <c r="AG13" s="27">
        <v>3.4987912688371101</v>
      </c>
      <c r="AH13" s="27">
        <v>0</v>
      </c>
      <c r="AI13" s="27">
        <v>0</v>
      </c>
      <c r="AJ13" s="27">
        <v>941.37971902092704</v>
      </c>
      <c r="AK13" s="27">
        <v>0</v>
      </c>
      <c r="AL13" s="27">
        <v>199.81976805171999</v>
      </c>
      <c r="AM13" s="27">
        <v>22.202172381598</v>
      </c>
      <c r="AN13" s="27">
        <v>222.02194043331801</v>
      </c>
      <c r="AO13" s="27">
        <v>0</v>
      </c>
      <c r="AP13" s="27">
        <v>21.7910546536814</v>
      </c>
      <c r="AQ13" s="27">
        <v>0.26623460815599898</v>
      </c>
      <c r="AR13" s="27">
        <v>104.08755314605</v>
      </c>
      <c r="AS13" s="27">
        <v>0.292857692752856</v>
      </c>
      <c r="AT13" s="27">
        <v>80.314023490247294</v>
      </c>
      <c r="AU13" s="27">
        <v>96.731801231281295</v>
      </c>
      <c r="AV13" s="27">
        <v>8.8744928432458597E-2</v>
      </c>
      <c r="AW13" s="27">
        <v>0</v>
      </c>
      <c r="AX13" s="27">
        <v>62.476324233756003</v>
      </c>
      <c r="AY13" s="27">
        <v>1264.9017032834499</v>
      </c>
      <c r="AZ13" s="27">
        <v>887.399797057049</v>
      </c>
      <c r="BA13" s="27">
        <v>377.50190622640298</v>
      </c>
      <c r="BB13" s="27">
        <v>0.71528028351438799</v>
      </c>
      <c r="BC13" s="27">
        <v>0</v>
      </c>
      <c r="BD13" s="27">
        <v>21.209998952804501</v>
      </c>
      <c r="BE13" s="27">
        <v>5.81278116370971</v>
      </c>
      <c r="BF13" s="27">
        <v>241.119507156754</v>
      </c>
      <c r="BG13" s="27">
        <v>15.974060307434501</v>
      </c>
      <c r="BH13" s="27">
        <v>3.10606847555901</v>
      </c>
      <c r="BI13" s="27">
        <v>344.50723931722803</v>
      </c>
      <c r="BJ13" s="27">
        <v>9.5781948603682796</v>
      </c>
      <c r="BK13" s="27">
        <v>0.13311723187662899</v>
      </c>
      <c r="BL13" s="27">
        <v>14.642883491239299</v>
      </c>
      <c r="BM13" s="27">
        <v>8.8744923031134695E-3</v>
      </c>
      <c r="BN13" s="27">
        <v>46.590699802135099</v>
      </c>
      <c r="BO13" s="27">
        <v>24.872243048329398</v>
      </c>
      <c r="BP13" s="27">
        <v>0</v>
      </c>
      <c r="BQ13" s="27">
        <v>5.1606475688773502E-2</v>
      </c>
      <c r="BR13" s="27">
        <v>16.626214119552198</v>
      </c>
      <c r="BS13" s="27">
        <v>18.783998511417099</v>
      </c>
      <c r="BT13" s="27">
        <v>481.033867733703</v>
      </c>
      <c r="BU13" s="27">
        <v>7.4968658195098001</v>
      </c>
      <c r="BW13" s="56">
        <f t="shared" si="0"/>
        <v>-9.9898452805873271E-8</v>
      </c>
      <c r="BX13" s="56">
        <f t="shared" si="1"/>
        <v>-2.9847571963959695E-7</v>
      </c>
      <c r="BY13" s="56">
        <f t="shared" si="2"/>
        <v>-2.6829179983681603E-7</v>
      </c>
      <c r="BZ13" s="56">
        <f t="shared" si="3"/>
        <v>-3.8180731689088303E-5</v>
      </c>
      <c r="CA13" s="56">
        <f t="shared" si="4"/>
        <v>-5.4316357635579076E-5</v>
      </c>
      <c r="CB13" s="56">
        <f t="shared" si="5"/>
        <v>-4.2468754402909021E-9</v>
      </c>
      <c r="CC13" s="56">
        <f t="shared" si="6"/>
        <v>-2.7496247040110894E-7</v>
      </c>
      <c r="CD13" s="56" t="str">
        <f t="shared" si="7"/>
        <v/>
      </c>
      <c r="CE13" s="56" t="e">
        <f t="shared" si="8"/>
        <v>#DIV/0!</v>
      </c>
      <c r="CF13" s="56" t="e">
        <f t="shared" si="9"/>
        <v>#DIV/0!</v>
      </c>
      <c r="CG13" s="56"/>
      <c r="CH13" s="56"/>
    </row>
    <row r="14" spans="1:86" x14ac:dyDescent="0.25">
      <c r="A14" s="44" t="s">
        <v>13</v>
      </c>
      <c r="B14" s="27">
        <v>1545.28</v>
      </c>
      <c r="C14" s="27">
        <v>135.691</v>
      </c>
      <c r="D14" s="27">
        <v>39.311</v>
      </c>
      <c r="E14" s="27">
        <v>262.85700000000003</v>
      </c>
      <c r="F14" s="27">
        <v>192.35499999999999</v>
      </c>
      <c r="G14" s="27">
        <v>8.0470000000000006</v>
      </c>
      <c r="H14" s="27">
        <v>93.352000000000004</v>
      </c>
      <c r="I14" s="27"/>
      <c r="J14" s="27"/>
      <c r="K14" s="27"/>
      <c r="L14" s="27"/>
      <c r="M14" s="27"/>
      <c r="N14" s="27"/>
      <c r="O14" s="29" t="s">
        <v>13</v>
      </c>
      <c r="P14" s="27">
        <v>0</v>
      </c>
      <c r="Q14" s="27">
        <v>10.9998349883238</v>
      </c>
      <c r="R14" s="27">
        <v>10.9998349883238</v>
      </c>
      <c r="S14" s="27">
        <v>23.3179257024752</v>
      </c>
      <c r="T14" s="27">
        <v>1.6704824737298301</v>
      </c>
      <c r="U14" s="27">
        <v>0</v>
      </c>
      <c r="V14" s="27">
        <v>1545.27955643005</v>
      </c>
      <c r="W14" s="27">
        <v>8.4964508891515997</v>
      </c>
      <c r="X14" s="27">
        <v>0</v>
      </c>
      <c r="Y14" s="27">
        <v>1.29311359538715</v>
      </c>
      <c r="Z14" s="27">
        <v>0</v>
      </c>
      <c r="AA14" s="27">
        <v>7.7298582435974996</v>
      </c>
      <c r="AB14" s="27">
        <v>7.7298582435974996</v>
      </c>
      <c r="AC14" s="27">
        <v>370334.19556099299</v>
      </c>
      <c r="AD14" s="27">
        <v>0</v>
      </c>
      <c r="AE14" s="27">
        <v>2.7553020086553399</v>
      </c>
      <c r="AF14" s="27">
        <v>0.57939806535866401</v>
      </c>
      <c r="AG14" s="27">
        <v>0.69593451801120998</v>
      </c>
      <c r="AH14" s="27">
        <v>0</v>
      </c>
      <c r="AI14" s="27">
        <v>0</v>
      </c>
      <c r="AJ14" s="27">
        <v>135.69106411591801</v>
      </c>
      <c r="AK14" s="27">
        <v>0</v>
      </c>
      <c r="AL14" s="27">
        <v>35.3798989180817</v>
      </c>
      <c r="AM14" s="27">
        <v>3.9310921498922502</v>
      </c>
      <c r="AN14" s="27">
        <v>39.310991067974001</v>
      </c>
      <c r="AO14" s="27">
        <v>0</v>
      </c>
      <c r="AP14" s="27">
        <v>4.4722167953063598</v>
      </c>
      <c r="AQ14" s="27">
        <v>5.7707208121827398E-2</v>
      </c>
      <c r="AR14" s="27">
        <v>17.752417688784501</v>
      </c>
      <c r="AS14" s="27">
        <v>6.3477242238352702E-2</v>
      </c>
      <c r="AT14" s="27">
        <v>17.408114441927498</v>
      </c>
      <c r="AU14" s="27">
        <v>20.966681106940701</v>
      </c>
      <c r="AV14" s="27">
        <v>1.9235471485970299E-2</v>
      </c>
      <c r="AW14" s="27">
        <v>0</v>
      </c>
      <c r="AX14" s="27">
        <v>13.5417941213754</v>
      </c>
      <c r="AY14" s="27">
        <v>262.84650996037101</v>
      </c>
      <c r="AZ14" s="27">
        <v>192.34454674448901</v>
      </c>
      <c r="BA14" s="27">
        <v>70.501963215882</v>
      </c>
      <c r="BB14" s="27">
        <v>0.15503859741949</v>
      </c>
      <c r="BC14" s="27">
        <v>0</v>
      </c>
      <c r="BD14" s="27">
        <v>4.5972762336237896</v>
      </c>
      <c r="BE14" s="27">
        <v>1.2599281293231199</v>
      </c>
      <c r="BF14" s="27">
        <v>52.262832939257102</v>
      </c>
      <c r="BG14" s="27">
        <v>3.4623858529406899</v>
      </c>
      <c r="BH14" s="27">
        <v>0.67324550339787304</v>
      </c>
      <c r="BI14" s="27">
        <v>74.672190677755907</v>
      </c>
      <c r="BJ14" s="27">
        <v>2.0614998675225</v>
      </c>
      <c r="BK14" s="27">
        <v>2.8853622800200599E-2</v>
      </c>
      <c r="BL14" s="27">
        <v>3.1738620457789701</v>
      </c>
      <c r="BM14" s="27">
        <v>1.9235501027905001E-3</v>
      </c>
      <c r="BN14" s="27">
        <v>8.0470232819105192</v>
      </c>
      <c r="BO14" s="27">
        <v>4.9536966470636701</v>
      </c>
      <c r="BP14" s="27">
        <v>0</v>
      </c>
      <c r="BQ14" s="27">
        <v>1.1637197977876599E-2</v>
      </c>
      <c r="BR14" s="27">
        <v>3.0830459308191802</v>
      </c>
      <c r="BS14" s="27">
        <v>1.8354614959506601</v>
      </c>
      <c r="BT14" s="27">
        <v>93.351975286187496</v>
      </c>
      <c r="BU14" s="27">
        <v>1.19850231808727</v>
      </c>
      <c r="BW14" s="56">
        <f t="shared" si="0"/>
        <v>-2.8704826956513793E-7</v>
      </c>
      <c r="BX14" s="56">
        <f t="shared" si="1"/>
        <v>4.725141535378257E-7</v>
      </c>
      <c r="BY14" s="56">
        <f t="shared" si="2"/>
        <v>-2.2721441832645443E-7</v>
      </c>
      <c r="BZ14" s="56">
        <f t="shared" si="3"/>
        <v>-3.9907781147236192E-5</v>
      </c>
      <c r="CA14" s="56">
        <f t="shared" si="4"/>
        <v>-5.4343560141308043E-5</v>
      </c>
      <c r="CB14" s="56">
        <f t="shared" si="5"/>
        <v>2.8932410238090062E-6</v>
      </c>
      <c r="CC14" s="56">
        <f t="shared" si="6"/>
        <v>-2.64737900715258E-7</v>
      </c>
      <c r="CD14" s="56" t="str">
        <f t="shared" si="7"/>
        <v/>
      </c>
      <c r="CE14" s="56" t="e">
        <f t="shared" si="8"/>
        <v>#DIV/0!</v>
      </c>
      <c r="CF14" s="56" t="e">
        <f t="shared" si="9"/>
        <v>#DIV/0!</v>
      </c>
      <c r="CG14" s="56"/>
      <c r="CH14" s="56"/>
    </row>
    <row r="15" spans="1:86" x14ac:dyDescent="0.25">
      <c r="A15" s="44" t="s">
        <v>14</v>
      </c>
      <c r="B15" s="27">
        <v>469.54</v>
      </c>
      <c r="C15" s="27">
        <v>36.834000000000003</v>
      </c>
      <c r="D15" s="27">
        <v>11.688000000000001</v>
      </c>
      <c r="E15" s="27">
        <v>80.215000000000003</v>
      </c>
      <c r="F15" s="27">
        <v>58.881</v>
      </c>
      <c r="G15" s="27">
        <v>2.2978000000000001</v>
      </c>
      <c r="H15" s="27">
        <v>28.178000000000001</v>
      </c>
      <c r="I15" s="27"/>
      <c r="J15" s="27"/>
      <c r="K15" s="27"/>
      <c r="L15" s="27"/>
      <c r="M15" s="27"/>
      <c r="N15" s="27"/>
      <c r="O15" s="29" t="s">
        <v>14</v>
      </c>
      <c r="P15" s="27">
        <v>0</v>
      </c>
      <c r="Q15" s="27">
        <v>3.4265542216465201</v>
      </c>
      <c r="R15" s="27">
        <v>3.4265542216465201</v>
      </c>
      <c r="S15" s="27">
        <v>7.2650466538798497</v>
      </c>
      <c r="T15" s="27">
        <v>0.515834885399031</v>
      </c>
      <c r="U15" s="27">
        <v>0</v>
      </c>
      <c r="V15" s="27">
        <v>469.53987158076802</v>
      </c>
      <c r="W15" s="27">
        <v>2.6284891168670099</v>
      </c>
      <c r="X15" s="27">
        <v>0</v>
      </c>
      <c r="Y15" s="27">
        <v>0.396039659027761</v>
      </c>
      <c r="Z15" s="27">
        <v>0</v>
      </c>
      <c r="AA15" s="27">
        <v>2.3578008140059601</v>
      </c>
      <c r="AB15" s="27">
        <v>2.3578008140059601</v>
      </c>
      <c r="AC15" s="27">
        <v>111176.45323500699</v>
      </c>
      <c r="AD15" s="27">
        <v>0</v>
      </c>
      <c r="AE15" s="27">
        <v>0.86141780810308799</v>
      </c>
      <c r="AF15" s="27">
        <v>0.18075029178899499</v>
      </c>
      <c r="AG15" s="27">
        <v>0.21228785600291</v>
      </c>
      <c r="AH15" s="27">
        <v>0</v>
      </c>
      <c r="AI15" s="27">
        <v>0</v>
      </c>
      <c r="AJ15" s="27">
        <v>36.833996704090097</v>
      </c>
      <c r="AK15" s="27">
        <v>0</v>
      </c>
      <c r="AL15" s="27">
        <v>10.5192021252556</v>
      </c>
      <c r="AM15" s="27">
        <v>1.1688006305218801</v>
      </c>
      <c r="AN15" s="27">
        <v>11.688002755777401</v>
      </c>
      <c r="AO15" s="27">
        <v>0</v>
      </c>
      <c r="AP15" s="27">
        <v>1.38183958321621</v>
      </c>
      <c r="AQ15" s="27">
        <v>1.7664515727222101E-2</v>
      </c>
      <c r="AR15" s="27">
        <v>5.0374986286148902</v>
      </c>
      <c r="AS15" s="27">
        <v>1.9430755358609299E-2</v>
      </c>
      <c r="AT15" s="27">
        <v>5.3287264449919203</v>
      </c>
      <c r="AU15" s="27">
        <v>6.4180246586969503</v>
      </c>
      <c r="AV15" s="27">
        <v>5.8880367290023499E-3</v>
      </c>
      <c r="AW15" s="27">
        <v>0</v>
      </c>
      <c r="AX15" s="27">
        <v>4.14522308018761</v>
      </c>
      <c r="AY15" s="27">
        <v>80.211786521823001</v>
      </c>
      <c r="AZ15" s="27">
        <v>58.877797754371997</v>
      </c>
      <c r="BA15" s="27">
        <v>21.333988767450901</v>
      </c>
      <c r="BB15" s="27">
        <v>4.7458279182305697E-2</v>
      </c>
      <c r="BC15" s="27">
        <v>0</v>
      </c>
      <c r="BD15" s="27">
        <v>1.4072534268093</v>
      </c>
      <c r="BE15" s="27">
        <v>0.38567005627297601</v>
      </c>
      <c r="BF15" s="27">
        <v>15.997962708818999</v>
      </c>
      <c r="BG15" s="27">
        <v>1.0598556413520901</v>
      </c>
      <c r="BH15" s="27">
        <v>0.206083381008283</v>
      </c>
      <c r="BI15" s="27">
        <v>22.857597623417401</v>
      </c>
      <c r="BJ15" s="27">
        <v>0.64884709797097595</v>
      </c>
      <c r="BK15" s="27">
        <v>8.8322647530547794E-3</v>
      </c>
      <c r="BL15" s="27">
        <v>0.97153807657754399</v>
      </c>
      <c r="BM15" s="27">
        <v>5.8880448861037098E-4</v>
      </c>
      <c r="BN15" s="27">
        <v>2.2978017317305701</v>
      </c>
      <c r="BO15" s="27">
        <v>1.51191050941417</v>
      </c>
      <c r="BP15" s="27">
        <v>0</v>
      </c>
      <c r="BQ15" s="27">
        <v>3.7253046400899398E-3</v>
      </c>
      <c r="BR15" s="27">
        <v>0.91178139154924298</v>
      </c>
      <c r="BS15" s="27">
        <v>0.31663212550471997</v>
      </c>
      <c r="BT15" s="27">
        <v>28.177995337224399</v>
      </c>
      <c r="BU15" s="27">
        <v>0.32813429072129702</v>
      </c>
      <c r="BW15" s="56">
        <f t="shared" si="0"/>
        <v>-2.7350008944621914E-7</v>
      </c>
      <c r="BX15" s="56">
        <f t="shared" si="1"/>
        <v>-8.9480097352639641E-8</v>
      </c>
      <c r="BY15" s="56">
        <f t="shared" si="2"/>
        <v>2.3577835387184899E-7</v>
      </c>
      <c r="BZ15" s="56">
        <f t="shared" si="3"/>
        <v>-4.0060813775510451E-5</v>
      </c>
      <c r="CA15" s="56">
        <f t="shared" si="4"/>
        <v>-5.4385041490518122E-5</v>
      </c>
      <c r="CB15" s="56">
        <f t="shared" si="5"/>
        <v>7.5364721475050627E-7</v>
      </c>
      <c r="CC15" s="56">
        <f t="shared" si="6"/>
        <v>-1.6547574711019867E-7</v>
      </c>
      <c r="CD15" s="56" t="str">
        <f t="shared" si="7"/>
        <v/>
      </c>
      <c r="CE15" s="56" t="e">
        <f t="shared" si="8"/>
        <v>#DIV/0!</v>
      </c>
      <c r="CF15" s="56" t="e">
        <f t="shared" si="9"/>
        <v>#DIV/0!</v>
      </c>
      <c r="CG15" s="56"/>
      <c r="CH15" s="56"/>
    </row>
    <row r="16" spans="1:86" x14ac:dyDescent="0.25">
      <c r="A16" s="44" t="s">
        <v>15</v>
      </c>
      <c r="B16" s="27">
        <v>4143.42</v>
      </c>
      <c r="C16" s="27">
        <v>291.745</v>
      </c>
      <c r="D16" s="27">
        <v>100.44499999999999</v>
      </c>
      <c r="E16" s="27">
        <v>714.20399999999995</v>
      </c>
      <c r="F16" s="27">
        <v>527.28200000000004</v>
      </c>
      <c r="G16" s="27">
        <v>19.801600000000001</v>
      </c>
      <c r="H16" s="27">
        <v>247.292</v>
      </c>
      <c r="I16" s="27"/>
      <c r="J16" s="27"/>
      <c r="K16" s="27"/>
      <c r="L16" s="27"/>
      <c r="M16" s="27"/>
      <c r="N16" s="27"/>
      <c r="O16" s="29" t="s">
        <v>15</v>
      </c>
      <c r="P16" s="27">
        <v>0</v>
      </c>
      <c r="Q16" s="27">
        <v>30.7389007945157</v>
      </c>
      <c r="R16" s="27">
        <v>30.7389007945157</v>
      </c>
      <c r="S16" s="27">
        <v>65.178232350071895</v>
      </c>
      <c r="T16" s="27">
        <v>4.5996195575198202</v>
      </c>
      <c r="U16" s="27">
        <v>0</v>
      </c>
      <c r="V16" s="27">
        <v>4143.4188298968802</v>
      </c>
      <c r="W16" s="27">
        <v>23.467749650675401</v>
      </c>
      <c r="X16" s="27">
        <v>0</v>
      </c>
      <c r="Y16" s="27">
        <v>3.51154610238925</v>
      </c>
      <c r="Z16" s="27">
        <v>0</v>
      </c>
      <c r="AA16" s="27">
        <v>20.846432950333099</v>
      </c>
      <c r="AB16" s="27">
        <v>20.846432950333099</v>
      </c>
      <c r="AC16" s="27">
        <v>960375.70808159304</v>
      </c>
      <c r="AD16" s="27">
        <v>0</v>
      </c>
      <c r="AE16" s="27">
        <v>7.7461832829797697</v>
      </c>
      <c r="AF16" s="27">
        <v>1.62300871211737</v>
      </c>
      <c r="AG16" s="27">
        <v>1.8769987676030799</v>
      </c>
      <c r="AH16" s="27">
        <v>0</v>
      </c>
      <c r="AI16" s="27">
        <v>0</v>
      </c>
      <c r="AJ16" s="27">
        <v>291.74520434089999</v>
      </c>
      <c r="AK16" s="27">
        <v>0</v>
      </c>
      <c r="AL16" s="27">
        <v>90.400531446176899</v>
      </c>
      <c r="AM16" s="27">
        <v>10.044477622535601</v>
      </c>
      <c r="AN16" s="27">
        <v>100.445009068712</v>
      </c>
      <c r="AO16" s="27">
        <v>0</v>
      </c>
      <c r="AP16" s="27">
        <v>12.3271129231634</v>
      </c>
      <c r="AQ16" s="27">
        <v>0.158186071198267</v>
      </c>
      <c r="AR16" s="27">
        <v>42.197948110914503</v>
      </c>
      <c r="AS16" s="27">
        <v>0.174003248510502</v>
      </c>
      <c r="AT16" s="27">
        <v>47.7189894012797</v>
      </c>
      <c r="AU16" s="27">
        <v>57.473704150751999</v>
      </c>
      <c r="AV16" s="27">
        <v>5.2728148944261602E-2</v>
      </c>
      <c r="AW16" s="27">
        <v>0</v>
      </c>
      <c r="AX16" s="27">
        <v>37.120653670419998</v>
      </c>
      <c r="AY16" s="27">
        <v>714.175241218054</v>
      </c>
      <c r="AZ16" s="27">
        <v>527.25333686557804</v>
      </c>
      <c r="BA16" s="27">
        <v>186.921904352474</v>
      </c>
      <c r="BB16" s="27">
        <v>0.42499005715482502</v>
      </c>
      <c r="BC16" s="27">
        <v>0</v>
      </c>
      <c r="BD16" s="27">
        <v>12.602020976978199</v>
      </c>
      <c r="BE16" s="27">
        <v>3.45370467986133</v>
      </c>
      <c r="BF16" s="27">
        <v>143.26246267299399</v>
      </c>
      <c r="BG16" s="27">
        <v>9.4910602137380895</v>
      </c>
      <c r="BH16" s="27">
        <v>1.84549248499479</v>
      </c>
      <c r="BI16" s="27">
        <v>204.69081389132299</v>
      </c>
      <c r="BJ16" s="27">
        <v>5.8609172161885299</v>
      </c>
      <c r="BK16" s="27">
        <v>7.9093180663260501E-2</v>
      </c>
      <c r="BL16" s="27">
        <v>8.7001611909368002</v>
      </c>
      <c r="BM16" s="27">
        <v>5.2728258293512301E-3</v>
      </c>
      <c r="BN16" s="27">
        <v>19.801698908160901</v>
      </c>
      <c r="BO16" s="27">
        <v>13.3728340224256</v>
      </c>
      <c r="BP16" s="27">
        <v>0</v>
      </c>
      <c r="BQ16" s="27">
        <v>3.4027936946510302E-2</v>
      </c>
      <c r="BR16" s="27">
        <v>7.8839277103735199</v>
      </c>
      <c r="BS16" s="27">
        <v>1.29119211801121</v>
      </c>
      <c r="BT16" s="27">
        <v>247.29192645380999</v>
      </c>
      <c r="BU16" s="27">
        <v>2.6690068008901102</v>
      </c>
      <c r="BW16" s="56">
        <f t="shared" si="0"/>
        <v>-2.8240031661656817E-7</v>
      </c>
      <c r="BX16" s="56">
        <f t="shared" si="1"/>
        <v>7.0040926145740375E-7</v>
      </c>
      <c r="BY16" s="56">
        <f t="shared" si="2"/>
        <v>9.0285350227170891E-8</v>
      </c>
      <c r="BZ16" s="56">
        <f t="shared" si="3"/>
        <v>-4.0266901257838322E-5</v>
      </c>
      <c r="CA16" s="56">
        <f t="shared" si="4"/>
        <v>-5.4360161018210512E-5</v>
      </c>
      <c r="CB16" s="56">
        <f t="shared" si="5"/>
        <v>4.9949580286762087E-6</v>
      </c>
      <c r="CC16" s="56">
        <f t="shared" si="6"/>
        <v>-2.9740626469602927E-7</v>
      </c>
      <c r="CD16" s="56" t="str">
        <f t="shared" si="7"/>
        <v/>
      </c>
      <c r="CE16" s="56" t="e">
        <f t="shared" si="8"/>
        <v>#DIV/0!</v>
      </c>
      <c r="CF16" s="56" t="e">
        <f t="shared" si="9"/>
        <v>#DIV/0!</v>
      </c>
      <c r="CG16" s="56"/>
      <c r="CH16" s="56"/>
    </row>
    <row r="17" spans="1:86" x14ac:dyDescent="0.25">
      <c r="A17" s="44" t="s">
        <v>16</v>
      </c>
      <c r="B17" s="27">
        <v>85769.02</v>
      </c>
      <c r="C17" s="27">
        <v>10328.911</v>
      </c>
      <c r="D17" s="27">
        <v>2498.6260000000002</v>
      </c>
      <c r="E17" s="27">
        <v>14464.58</v>
      </c>
      <c r="F17" s="27">
        <v>10069.897999999999</v>
      </c>
      <c r="G17" s="27">
        <v>687.62689999999998</v>
      </c>
      <c r="H17" s="27">
        <v>5392.4750000000004</v>
      </c>
      <c r="I17" s="27"/>
      <c r="J17" s="27"/>
      <c r="K17" s="27"/>
      <c r="L17" s="27"/>
      <c r="M17" s="27"/>
      <c r="N17" s="27"/>
      <c r="O17" s="29" t="s">
        <v>16</v>
      </c>
      <c r="P17" s="27">
        <v>0</v>
      </c>
      <c r="Q17" s="27">
        <v>635.35739291424295</v>
      </c>
      <c r="R17" s="27">
        <v>635.35739291424295</v>
      </c>
      <c r="S17" s="27">
        <v>1346.87318138775</v>
      </c>
      <c r="T17" s="27">
        <v>96.484702900058096</v>
      </c>
      <c r="U17" s="27">
        <v>0</v>
      </c>
      <c r="V17" s="27">
        <v>85743.687972794898</v>
      </c>
      <c r="W17" s="27">
        <v>490.74344812574202</v>
      </c>
      <c r="X17" s="27">
        <v>0</v>
      </c>
      <c r="Y17" s="27">
        <v>74.682102993290201</v>
      </c>
      <c r="Z17" s="27">
        <v>0</v>
      </c>
      <c r="AA17" s="27">
        <v>446.42616347636698</v>
      </c>
      <c r="AB17" s="27">
        <v>446.42616347636698</v>
      </c>
      <c r="AC17" s="27">
        <v>23124038.5787066</v>
      </c>
      <c r="AD17" s="27">
        <v>0</v>
      </c>
      <c r="AE17" s="27">
        <v>159.15619775635901</v>
      </c>
      <c r="AF17" s="27">
        <v>33.467325885912203</v>
      </c>
      <c r="AG17" s="27">
        <v>40.192638481394603</v>
      </c>
      <c r="AH17" s="27">
        <v>0</v>
      </c>
      <c r="AI17" s="27">
        <v>0</v>
      </c>
      <c r="AJ17" s="27">
        <v>10326.089883651</v>
      </c>
      <c r="AK17" s="27">
        <v>0</v>
      </c>
      <c r="AL17" s="27">
        <v>2248.1241532873601</v>
      </c>
      <c r="AM17" s="27">
        <v>249.79222488466999</v>
      </c>
      <c r="AN17" s="27">
        <v>2497.9163781720299</v>
      </c>
      <c r="AO17" s="27">
        <v>0</v>
      </c>
      <c r="AP17" s="27">
        <v>258.30725587923001</v>
      </c>
      <c r="AQ17" s="27">
        <v>3.02006878784371</v>
      </c>
      <c r="AR17" s="27">
        <v>1024.7166867580399</v>
      </c>
      <c r="AS17" s="27">
        <v>3.3220784206088001</v>
      </c>
      <c r="AT17" s="27">
        <v>911.05345392615595</v>
      </c>
      <c r="AU17" s="27">
        <v>1097.29158837502</v>
      </c>
      <c r="AV17" s="27">
        <v>1.00668808864785</v>
      </c>
      <c r="AW17" s="27">
        <v>0</v>
      </c>
      <c r="AX17" s="27">
        <v>708.70886390317196</v>
      </c>
      <c r="AY17" s="27">
        <v>14459.7968172604</v>
      </c>
      <c r="AZ17" s="27">
        <v>10066.348951940699</v>
      </c>
      <c r="BA17" s="27">
        <v>4393.4478653196402</v>
      </c>
      <c r="BB17" s="27">
        <v>8.1138996731647808</v>
      </c>
      <c r="BC17" s="27">
        <v>0</v>
      </c>
      <c r="BD17" s="27">
        <v>240.59885299029401</v>
      </c>
      <c r="BE17" s="27">
        <v>65.938120416453003</v>
      </c>
      <c r="BF17" s="27">
        <v>2735.1752517953801</v>
      </c>
      <c r="BG17" s="27">
        <v>181.20411234753601</v>
      </c>
      <c r="BH17" s="27">
        <v>35.234130534565701</v>
      </c>
      <c r="BI17" s="27">
        <v>3907.9675448778298</v>
      </c>
      <c r="BJ17" s="27">
        <v>119.08497919962601</v>
      </c>
      <c r="BK17" s="27">
        <v>1.5100335296549201</v>
      </c>
      <c r="BL17" s="27">
        <v>166.10359533061001</v>
      </c>
      <c r="BM17" s="27">
        <v>0.10066894382072</v>
      </c>
      <c r="BN17" s="27">
        <v>687.45167573096899</v>
      </c>
      <c r="BO17" s="27">
        <v>286.0922788675</v>
      </c>
      <c r="BP17" s="27">
        <v>0</v>
      </c>
      <c r="BQ17" s="27">
        <v>0.67232234891950304</v>
      </c>
      <c r="BR17" s="27">
        <v>178.015445534967</v>
      </c>
      <c r="BS17" s="27">
        <v>105.657244892362</v>
      </c>
      <c r="BT17" s="27">
        <v>5390.9018353478004</v>
      </c>
      <c r="BU17" s="27">
        <v>69.163388716923194</v>
      </c>
      <c r="BW17" s="56">
        <f t="shared" si="0"/>
        <v>-2.9535171563235753E-4</v>
      </c>
      <c r="BX17" s="56">
        <f t="shared" si="1"/>
        <v>-2.7312814961805431E-4</v>
      </c>
      <c r="BY17" s="56">
        <f t="shared" si="2"/>
        <v>-2.8400482023732053E-4</v>
      </c>
      <c r="BZ17" s="56">
        <f t="shared" si="3"/>
        <v>-3.3068244909982222E-4</v>
      </c>
      <c r="CA17" s="56">
        <f t="shared" si="4"/>
        <v>-3.5244131164981229E-4</v>
      </c>
      <c r="CB17" s="56">
        <f t="shared" si="5"/>
        <v>-2.5482462805191496E-4</v>
      </c>
      <c r="CC17" s="56">
        <f t="shared" si="6"/>
        <v>-2.9173332323282367E-4</v>
      </c>
      <c r="CD17" s="56" t="str">
        <f t="shared" si="7"/>
        <v/>
      </c>
      <c r="CE17" s="56" t="e">
        <f t="shared" si="8"/>
        <v>#DIV/0!</v>
      </c>
      <c r="CF17" s="56" t="e">
        <f t="shared" si="9"/>
        <v>#DIV/0!</v>
      </c>
      <c r="CG17" s="56"/>
      <c r="CH17" s="56"/>
    </row>
    <row r="18" spans="1:86" x14ac:dyDescent="0.25">
      <c r="A18" s="44" t="s">
        <v>17</v>
      </c>
      <c r="B18" s="27">
        <v>1631.55</v>
      </c>
      <c r="C18" s="27">
        <v>259.63900000000001</v>
      </c>
      <c r="D18" s="27">
        <v>56.631</v>
      </c>
      <c r="E18" s="27">
        <v>285.20600000000002</v>
      </c>
      <c r="F18" s="27">
        <v>180.23699999999999</v>
      </c>
      <c r="G18" s="27">
        <v>22.043800000000001</v>
      </c>
      <c r="H18" s="27">
        <v>108.251</v>
      </c>
      <c r="I18" s="27"/>
      <c r="J18" s="27"/>
      <c r="K18" s="27"/>
      <c r="L18" s="27"/>
      <c r="M18" s="27"/>
      <c r="N18" s="27"/>
      <c r="O18" s="29" t="s">
        <v>17</v>
      </c>
      <c r="P18" s="27">
        <v>0</v>
      </c>
      <c r="Q18" s="27">
        <v>12.9585870831521</v>
      </c>
      <c r="R18" s="27">
        <v>12.9585870831521</v>
      </c>
      <c r="S18" s="27">
        <v>27.472462246399498</v>
      </c>
      <c r="T18" s="27">
        <v>1.9592916293165299</v>
      </c>
      <c r="U18" s="27">
        <v>0</v>
      </c>
      <c r="V18" s="27">
        <v>1631.54940568902</v>
      </c>
      <c r="W18" s="27">
        <v>9.9745043140263601</v>
      </c>
      <c r="X18" s="27">
        <v>0</v>
      </c>
      <c r="Y18" s="27">
        <v>1.5104069081413301</v>
      </c>
      <c r="Z18" s="27">
        <v>0</v>
      </c>
      <c r="AA18" s="27">
        <v>9.0106695295314605</v>
      </c>
      <c r="AB18" s="27">
        <v>9.0106695295314605</v>
      </c>
      <c r="AC18" s="27">
        <v>525215.05271802295</v>
      </c>
      <c r="AD18" s="27">
        <v>0</v>
      </c>
      <c r="AE18" s="27">
        <v>3.25192097817534</v>
      </c>
      <c r="AF18" s="27">
        <v>0.68307780310454802</v>
      </c>
      <c r="AG18" s="27">
        <v>0.81126716176303604</v>
      </c>
      <c r="AH18" s="27">
        <v>0</v>
      </c>
      <c r="AI18" s="27">
        <v>0</v>
      </c>
      <c r="AJ18" s="27">
        <v>259.63903790296303</v>
      </c>
      <c r="AK18" s="27">
        <v>0</v>
      </c>
      <c r="AL18" s="27">
        <v>50.967966533838201</v>
      </c>
      <c r="AM18" s="27">
        <v>5.66310729123607</v>
      </c>
      <c r="AN18" s="27">
        <v>56.631073825074203</v>
      </c>
      <c r="AO18" s="27">
        <v>0</v>
      </c>
      <c r="AP18" s="27">
        <v>5.2470150656150603</v>
      </c>
      <c r="AQ18" s="27">
        <v>5.4071307395955601E-2</v>
      </c>
      <c r="AR18" s="27">
        <v>19.9717457557168</v>
      </c>
      <c r="AS18" s="27">
        <v>5.9478507029988401E-2</v>
      </c>
      <c r="AT18" s="27">
        <v>16.3114483815318</v>
      </c>
      <c r="AU18" s="27">
        <v>19.645821304364599</v>
      </c>
      <c r="AV18" s="27">
        <v>1.8023632665883998E-2</v>
      </c>
      <c r="AW18" s="27">
        <v>0</v>
      </c>
      <c r="AX18" s="27">
        <v>12.6886807652242</v>
      </c>
      <c r="AY18" s="27">
        <v>285.196200494717</v>
      </c>
      <c r="AZ18" s="27">
        <v>180.227228454835</v>
      </c>
      <c r="BA18" s="27">
        <v>104.968972039881</v>
      </c>
      <c r="BB18" s="27">
        <v>0.145270542392125</v>
      </c>
      <c r="BC18" s="27">
        <v>0</v>
      </c>
      <c r="BD18" s="27">
        <v>4.3076635857074299</v>
      </c>
      <c r="BE18" s="27">
        <v>1.18055477769143</v>
      </c>
      <c r="BF18" s="27">
        <v>48.970384761652802</v>
      </c>
      <c r="BG18" s="27">
        <v>3.2442673986011599</v>
      </c>
      <c r="BH18" s="27">
        <v>0.63082588226216196</v>
      </c>
      <c r="BI18" s="27">
        <v>69.967989329629503</v>
      </c>
      <c r="BJ18" s="27">
        <v>2.4413294011977702</v>
      </c>
      <c r="BK18" s="27">
        <v>2.7035641241863501E-2</v>
      </c>
      <c r="BL18" s="27">
        <v>2.9739102718849999</v>
      </c>
      <c r="BM18" s="27">
        <v>1.8023655593952699E-3</v>
      </c>
      <c r="BN18" s="27">
        <v>22.043665995359198</v>
      </c>
      <c r="BO18" s="27">
        <v>5.7761653452325596</v>
      </c>
      <c r="BP18" s="27">
        <v>0</v>
      </c>
      <c r="BQ18" s="27">
        <v>1.39005368548201E-2</v>
      </c>
      <c r="BR18" s="27">
        <v>3.5391327836359698</v>
      </c>
      <c r="BS18" s="27">
        <v>1.6743457601283001</v>
      </c>
      <c r="BT18" s="27">
        <v>108.25096755347499</v>
      </c>
      <c r="BU18" s="27">
        <v>1.32546175997894</v>
      </c>
      <c r="BW18" s="56">
        <f t="shared" si="0"/>
        <v>-3.642615794657279E-7</v>
      </c>
      <c r="BX18" s="56">
        <f t="shared" si="1"/>
        <v>1.4598331920594636E-7</v>
      </c>
      <c r="BY18" s="56">
        <f t="shared" si="2"/>
        <v>1.3036159383230204E-6</v>
      </c>
      <c r="BZ18" s="56">
        <f t="shared" si="3"/>
        <v>-3.4359393852208145E-5</v>
      </c>
      <c r="CA18" s="56">
        <f t="shared" si="4"/>
        <v>-5.4214978972101606E-5</v>
      </c>
      <c r="CB18" s="56">
        <f t="shared" si="5"/>
        <v>-6.0790172657385534E-6</v>
      </c>
      <c r="CC18" s="56">
        <f t="shared" si="6"/>
        <v>-2.9973418270191093E-7</v>
      </c>
      <c r="CD18" s="56" t="str">
        <f t="shared" si="7"/>
        <v/>
      </c>
      <c r="CE18" s="56" t="e">
        <f t="shared" si="8"/>
        <v>#DIV/0!</v>
      </c>
      <c r="CF18" s="56" t="e">
        <f t="shared" si="9"/>
        <v>#DIV/0!</v>
      </c>
      <c r="CG18" s="56"/>
      <c r="CH18" s="56"/>
    </row>
    <row r="19" spans="1:86" x14ac:dyDescent="0.25">
      <c r="A19" s="44" t="s">
        <v>18</v>
      </c>
      <c r="B19" s="27">
        <v>10007.604461999999</v>
      </c>
      <c r="C19" s="27">
        <v>2584.2730919999999</v>
      </c>
      <c r="D19" s="27">
        <v>436.50463200000002</v>
      </c>
      <c r="E19" s="27">
        <v>1306.1277918000001</v>
      </c>
      <c r="F19" s="27">
        <v>945.50899279999999</v>
      </c>
      <c r="G19" s="27">
        <v>206.2227656</v>
      </c>
      <c r="H19" s="27">
        <v>490.72518067999999</v>
      </c>
      <c r="I19" s="27"/>
      <c r="J19" s="27"/>
      <c r="K19" s="27"/>
      <c r="L19" s="27"/>
      <c r="M19" s="27"/>
      <c r="N19" s="27"/>
      <c r="O19" s="29" t="s">
        <v>18</v>
      </c>
      <c r="P19" s="27">
        <v>0</v>
      </c>
      <c r="Q19" s="27">
        <v>60.228404177289903</v>
      </c>
      <c r="R19" s="27">
        <v>60.228404177289903</v>
      </c>
      <c r="S19" s="27">
        <v>127.70042420922501</v>
      </c>
      <c r="T19" s="27">
        <v>9.0435993947871403</v>
      </c>
      <c r="U19" s="27">
        <v>0</v>
      </c>
      <c r="V19" s="27">
        <v>10006.8261946002</v>
      </c>
      <c r="W19" s="27">
        <v>46.107520337731003</v>
      </c>
      <c r="X19" s="27">
        <v>0</v>
      </c>
      <c r="Y19" s="27">
        <v>6.9267455470385801</v>
      </c>
      <c r="Z19" s="27">
        <v>0</v>
      </c>
      <c r="AA19" s="27">
        <v>41.189486349395999</v>
      </c>
      <c r="AB19" s="27">
        <v>41.189486349395999</v>
      </c>
      <c r="AC19" s="27">
        <v>4003352.9068977102</v>
      </c>
      <c r="AD19" s="27">
        <v>0</v>
      </c>
      <c r="AE19" s="27">
        <v>15.156674807902</v>
      </c>
      <c r="AF19" s="27">
        <v>3.1783257372609199</v>
      </c>
      <c r="AG19" s="27">
        <v>3.7085884069999202</v>
      </c>
      <c r="AH19" s="27">
        <v>0</v>
      </c>
      <c r="AI19" s="27">
        <v>0</v>
      </c>
      <c r="AJ19" s="27">
        <v>2584.0289661646698</v>
      </c>
      <c r="AK19" s="27">
        <v>0</v>
      </c>
      <c r="AL19" s="27">
        <v>392.81916249362502</v>
      </c>
      <c r="AM19" s="27">
        <v>43.646590482402097</v>
      </c>
      <c r="AN19" s="27">
        <v>436.46575297602698</v>
      </c>
      <c r="AO19" s="27">
        <v>0</v>
      </c>
      <c r="AP19" s="27">
        <v>24.230924365791498</v>
      </c>
      <c r="AQ19" s="27">
        <v>0.283633965934732</v>
      </c>
      <c r="AR19" s="27">
        <v>86.048395243980096</v>
      </c>
      <c r="AS19" s="27">
        <v>0.31199818219624398</v>
      </c>
      <c r="AT19" s="27">
        <v>85.562983196349094</v>
      </c>
      <c r="AU19" s="27">
        <v>103.053738387208</v>
      </c>
      <c r="AV19" s="27">
        <v>9.4544720412264305E-2</v>
      </c>
      <c r="AW19" s="27">
        <v>0</v>
      </c>
      <c r="AX19" s="27">
        <v>66.559486779653497</v>
      </c>
      <c r="AY19" s="27">
        <v>1306.0027436523201</v>
      </c>
      <c r="AZ19" s="27">
        <v>945.396229979037</v>
      </c>
      <c r="BA19" s="27">
        <v>360.60651367328597</v>
      </c>
      <c r="BB19" s="27">
        <v>0.76203010472439403</v>
      </c>
      <c r="BC19" s="27">
        <v>0</v>
      </c>
      <c r="BD19" s="27">
        <v>22.596199029437201</v>
      </c>
      <c r="BE19" s="27">
        <v>6.1926878739573397</v>
      </c>
      <c r="BF19" s="27">
        <v>256.878038775883</v>
      </c>
      <c r="BG19" s="27">
        <v>17.018053750491902</v>
      </c>
      <c r="BH19" s="27">
        <v>3.3090555054228101</v>
      </c>
      <c r="BI19" s="27">
        <v>367.02262396049298</v>
      </c>
      <c r="BJ19" s="27">
        <v>11.438254318803599</v>
      </c>
      <c r="BK19" s="27">
        <v>0.141817035442936</v>
      </c>
      <c r="BL19" s="27">
        <v>15.5998842345717</v>
      </c>
      <c r="BM19" s="27">
        <v>9.4544768583254696E-3</v>
      </c>
      <c r="BN19" s="27">
        <v>206.202129418418</v>
      </c>
      <c r="BO19" s="27">
        <v>26.416282255407602</v>
      </c>
      <c r="BP19" s="27">
        <v>0</v>
      </c>
      <c r="BQ19" s="27">
        <v>6.5987332809769206E-2</v>
      </c>
      <c r="BR19" s="27">
        <v>15.780234585917301</v>
      </c>
      <c r="BS19" s="27">
        <v>4.2731658913839503</v>
      </c>
      <c r="BT19" s="27">
        <v>490.70832081037901</v>
      </c>
      <c r="BU19" s="27">
        <v>5.5385595755693702</v>
      </c>
      <c r="BW19" s="56">
        <f t="shared" si="0"/>
        <v>-7.7767601902550699E-5</v>
      </c>
      <c r="BX19" s="56">
        <f t="shared" si="1"/>
        <v>-9.4465958758712976E-5</v>
      </c>
      <c r="BY19" s="56">
        <f t="shared" si="2"/>
        <v>-8.9068983746862801E-5</v>
      </c>
      <c r="BZ19" s="56">
        <f t="shared" si="3"/>
        <v>-9.5739596435398736E-5</v>
      </c>
      <c r="CA19" s="56">
        <f t="shared" si="4"/>
        <v>-1.1926150023074083E-4</v>
      </c>
      <c r="CB19" s="56">
        <f t="shared" si="5"/>
        <v>-1.000674271919762E-4</v>
      </c>
      <c r="CC19" s="56">
        <f t="shared" si="6"/>
        <v>-3.4357050106179924E-5</v>
      </c>
      <c r="CD19" s="56" t="str">
        <f t="shared" si="7"/>
        <v/>
      </c>
      <c r="CE19" s="56" t="e">
        <f t="shared" si="8"/>
        <v>#DIV/0!</v>
      </c>
      <c r="CF19" s="56" t="e">
        <f t="shared" si="9"/>
        <v>#DIV/0!</v>
      </c>
      <c r="CG19" s="56"/>
      <c r="CH19" s="56"/>
    </row>
    <row r="20" spans="1:86" x14ac:dyDescent="0.25">
      <c r="A20" s="44" t="s">
        <v>19</v>
      </c>
      <c r="B20" s="27">
        <v>23.52</v>
      </c>
      <c r="C20" s="27">
        <v>1.6160000000000001</v>
      </c>
      <c r="D20" s="27">
        <v>0.55600000000000005</v>
      </c>
      <c r="E20" s="27">
        <v>4.08</v>
      </c>
      <c r="F20" s="27">
        <v>3</v>
      </c>
      <c r="G20" s="27">
        <v>0.1032</v>
      </c>
      <c r="H20" s="27">
        <v>1.3839999999999999</v>
      </c>
      <c r="I20" s="27"/>
      <c r="J20" s="27"/>
      <c r="K20" s="27"/>
      <c r="L20" s="27"/>
      <c r="M20" s="27"/>
      <c r="N20" s="27"/>
      <c r="O20" s="29" t="s">
        <v>19</v>
      </c>
      <c r="P20" s="27">
        <v>0</v>
      </c>
      <c r="Q20" s="27">
        <v>0.172031452320309</v>
      </c>
      <c r="R20" s="27">
        <v>0.172031452320309</v>
      </c>
      <c r="S20" s="27">
        <v>0.36477530117892099</v>
      </c>
      <c r="T20" s="27">
        <v>2.57425171792302E-2</v>
      </c>
      <c r="U20" s="27">
        <v>0</v>
      </c>
      <c r="V20" s="27">
        <v>23.5199938270584</v>
      </c>
      <c r="W20" s="27">
        <v>0.13133653365300299</v>
      </c>
      <c r="X20" s="27">
        <v>0</v>
      </c>
      <c r="Y20" s="27">
        <v>1.9652198413333499E-2</v>
      </c>
      <c r="Z20" s="27">
        <v>0</v>
      </c>
      <c r="AA20" s="27">
        <v>0.116671705345657</v>
      </c>
      <c r="AB20" s="27">
        <v>0.116671705345657</v>
      </c>
      <c r="AC20" s="27">
        <v>5361.6411999757402</v>
      </c>
      <c r="AD20" s="27">
        <v>0</v>
      </c>
      <c r="AE20" s="27">
        <v>4.3352569489133901E-2</v>
      </c>
      <c r="AF20" s="27">
        <v>9.0832953464839005E-3</v>
      </c>
      <c r="AG20" s="27">
        <v>1.05049779196084E-2</v>
      </c>
      <c r="AH20" s="27">
        <v>0</v>
      </c>
      <c r="AI20" s="27">
        <v>0</v>
      </c>
      <c r="AJ20" s="27">
        <v>1.6160011464034301</v>
      </c>
      <c r="AK20" s="27">
        <v>0</v>
      </c>
      <c r="AL20" s="27">
        <v>0.50039416436559203</v>
      </c>
      <c r="AM20" s="27">
        <v>5.5600427696665997E-2</v>
      </c>
      <c r="AN20" s="27">
        <v>0.55599459206225799</v>
      </c>
      <c r="AO20" s="27">
        <v>0</v>
      </c>
      <c r="AP20" s="27">
        <v>6.8989688927837203E-2</v>
      </c>
      <c r="AQ20" s="27">
        <v>9.00009920798955E-4</v>
      </c>
      <c r="AR20" s="27">
        <v>0.236164565882372</v>
      </c>
      <c r="AS20" s="27">
        <v>9.9000203927533995E-4</v>
      </c>
      <c r="AT20" s="27">
        <v>0.27150007991754699</v>
      </c>
      <c r="AU20" s="27">
        <v>0.32699967481825598</v>
      </c>
      <c r="AV20" s="27">
        <v>3.0000033069329802E-4</v>
      </c>
      <c r="AW20" s="27">
        <v>0</v>
      </c>
      <c r="AX20" s="27">
        <v>0.21120003086470701</v>
      </c>
      <c r="AY20" s="27">
        <v>4.07983747482597</v>
      </c>
      <c r="AZ20" s="27">
        <v>2.99983769528817</v>
      </c>
      <c r="BA20" s="27">
        <v>1.0799997795378</v>
      </c>
      <c r="BB20" s="27">
        <v>2.4179908177494099E-3</v>
      </c>
      <c r="BC20" s="27">
        <v>0</v>
      </c>
      <c r="BD20" s="27">
        <v>7.17000501551502E-2</v>
      </c>
      <c r="BE20" s="27">
        <v>1.9649895004877699E-2</v>
      </c>
      <c r="BF20" s="27">
        <v>0.81509989693392204</v>
      </c>
      <c r="BG20" s="27">
        <v>5.4000044092439699E-2</v>
      </c>
      <c r="BH20" s="27">
        <v>1.05000788152361E-2</v>
      </c>
      <c r="BI20" s="27">
        <v>1.1645999437821299</v>
      </c>
      <c r="BJ20" s="27">
        <v>3.2800422574888202E-2</v>
      </c>
      <c r="BK20" s="27">
        <v>4.5000600759492201E-4</v>
      </c>
      <c r="BL20" s="27">
        <v>4.9499991732667503E-2</v>
      </c>
      <c r="BM20" s="27">
        <v>3.0000055115549702E-5</v>
      </c>
      <c r="BN20" s="27">
        <v>0.10320036596725</v>
      </c>
      <c r="BO20" s="27">
        <v>7.4843198234560704E-2</v>
      </c>
      <c r="BP20" s="27">
        <v>0</v>
      </c>
      <c r="BQ20" s="27">
        <v>1.90418395365884E-4</v>
      </c>
      <c r="BR20" s="27">
        <v>4.4123832282279798E-2</v>
      </c>
      <c r="BS20" s="27">
        <v>7.2263046412804396E-3</v>
      </c>
      <c r="BT20" s="27">
        <v>1.3839995149831601</v>
      </c>
      <c r="BU20" s="27">
        <v>1.49373184262305E-2</v>
      </c>
      <c r="BW20" s="56">
        <f t="shared" si="0"/>
        <v>-2.6245499998546296E-7</v>
      </c>
      <c r="BX20" s="56">
        <f t="shared" si="1"/>
        <v>7.0940806309624207E-7</v>
      </c>
      <c r="BY20" s="56">
        <f t="shared" si="2"/>
        <v>-9.7265067303300274E-6</v>
      </c>
      <c r="BZ20" s="56">
        <f t="shared" si="3"/>
        <v>-3.9834601477950262E-5</v>
      </c>
      <c r="CA20" s="56">
        <f t="shared" si="4"/>
        <v>-5.4101570609995285E-5</v>
      </c>
      <c r="CB20" s="56">
        <f t="shared" si="5"/>
        <v>3.5461942829891878E-6</v>
      </c>
      <c r="CC20" s="56">
        <f t="shared" si="6"/>
        <v>-3.5044569349844221E-7</v>
      </c>
      <c r="CD20" s="56" t="str">
        <f t="shared" si="7"/>
        <v/>
      </c>
      <c r="CE20" s="56" t="e">
        <f t="shared" si="8"/>
        <v>#DIV/0!</v>
      </c>
      <c r="CF20" s="56" t="e">
        <f t="shared" si="9"/>
        <v>#DIV/0!</v>
      </c>
      <c r="CG20" s="56"/>
      <c r="CH20" s="56"/>
    </row>
    <row r="21" spans="1:86" x14ac:dyDescent="0.25">
      <c r="A21" s="44" t="s">
        <v>20</v>
      </c>
      <c r="B21" s="27">
        <v>140.36000000000001</v>
      </c>
      <c r="C21" s="27">
        <v>29.029</v>
      </c>
      <c r="D21" s="27">
        <v>5.5209999999999999</v>
      </c>
      <c r="E21" s="27">
        <v>23.451000000000001</v>
      </c>
      <c r="F21" s="27">
        <v>14.436999999999999</v>
      </c>
      <c r="G21" s="27">
        <v>2.2959999999999998</v>
      </c>
      <c r="H21" s="27">
        <v>10.074999999999999</v>
      </c>
      <c r="I21" s="27"/>
      <c r="J21" s="27"/>
      <c r="K21" s="27"/>
      <c r="L21" s="27"/>
      <c r="M21" s="27"/>
      <c r="N21" s="27"/>
      <c r="O21" s="29" t="s">
        <v>20</v>
      </c>
      <c r="P21" s="27">
        <v>0</v>
      </c>
      <c r="Q21" s="27">
        <v>1.1644755855123201</v>
      </c>
      <c r="R21" s="27">
        <v>1.1644755855123201</v>
      </c>
      <c r="S21" s="27">
        <v>2.4682672061376598</v>
      </c>
      <c r="T21" s="27">
        <v>0.17781809848112501</v>
      </c>
      <c r="U21" s="27">
        <v>0</v>
      </c>
      <c r="V21" s="27">
        <v>140.35994730953399</v>
      </c>
      <c r="W21" s="27">
        <v>0.903367827798078</v>
      </c>
      <c r="X21" s="27">
        <v>0</v>
      </c>
      <c r="Y21" s="27">
        <v>0.13833822012698599</v>
      </c>
      <c r="Z21" s="27">
        <v>0</v>
      </c>
      <c r="AA21" s="27">
        <v>0.82901084819083204</v>
      </c>
      <c r="AB21" s="27">
        <v>0.82901084819083204</v>
      </c>
      <c r="AC21" s="27">
        <v>49193.053694670802</v>
      </c>
      <c r="AD21" s="27">
        <v>0</v>
      </c>
      <c r="AE21" s="27">
        <v>0.29102963114910402</v>
      </c>
      <c r="AF21" s="27">
        <v>6.1282586449290903E-2</v>
      </c>
      <c r="AG21" s="27">
        <v>7.46359610972403E-2</v>
      </c>
      <c r="AH21" s="27">
        <v>0</v>
      </c>
      <c r="AI21" s="27">
        <v>0</v>
      </c>
      <c r="AJ21" s="27">
        <v>29.028997503265501</v>
      </c>
      <c r="AK21" s="27">
        <v>0</v>
      </c>
      <c r="AL21" s="27">
        <v>4.9689010510535301</v>
      </c>
      <c r="AM21" s="27">
        <v>0.55210019566020097</v>
      </c>
      <c r="AN21" s="27">
        <v>5.5210012467137304</v>
      </c>
      <c r="AO21" s="27">
        <v>0</v>
      </c>
      <c r="AP21" s="27">
        <v>0.47586341109035002</v>
      </c>
      <c r="AQ21" s="27">
        <v>4.3311080981277197E-3</v>
      </c>
      <c r="AR21" s="27">
        <v>1.9843194153342401</v>
      </c>
      <c r="AS21" s="27">
        <v>4.7642400392422703E-3</v>
      </c>
      <c r="AT21" s="27">
        <v>1.3065482343733601</v>
      </c>
      <c r="AU21" s="27">
        <v>1.57363172891968</v>
      </c>
      <c r="AV21" s="27">
        <v>1.44369902500592E-3</v>
      </c>
      <c r="AW21" s="27">
        <v>0</v>
      </c>
      <c r="AX21" s="27">
        <v>1.0163647767544599</v>
      </c>
      <c r="AY21" s="27">
        <v>23.450215167413401</v>
      </c>
      <c r="AZ21" s="27">
        <v>14.436217140550101</v>
      </c>
      <c r="BA21" s="27">
        <v>9.0139980268633195</v>
      </c>
      <c r="BB21" s="27">
        <v>1.16362086013326E-2</v>
      </c>
      <c r="BC21" s="27">
        <v>0</v>
      </c>
      <c r="BD21" s="27">
        <v>0.34504435148288298</v>
      </c>
      <c r="BE21" s="27">
        <v>9.4562254666909096E-2</v>
      </c>
      <c r="BF21" s="27">
        <v>3.9225321185866102</v>
      </c>
      <c r="BG21" s="27">
        <v>0.25986659832338499</v>
      </c>
      <c r="BH21" s="27">
        <v>5.0529256987273799E-2</v>
      </c>
      <c r="BI21" s="27">
        <v>5.6044423133098498</v>
      </c>
      <c r="BJ21" s="27">
        <v>0.216818051487182</v>
      </c>
      <c r="BK21" s="27">
        <v>2.1655603873520801E-3</v>
      </c>
      <c r="BL21" s="27">
        <v>0.238210320937846</v>
      </c>
      <c r="BM21" s="27">
        <v>1.4437005682413099E-4</v>
      </c>
      <c r="BN21" s="27">
        <v>2.2959767280102699</v>
      </c>
      <c r="BO21" s="27">
        <v>0.53108411970733604</v>
      </c>
      <c r="BP21" s="27">
        <v>0</v>
      </c>
      <c r="BQ21" s="27">
        <v>1.2105834468162499E-3</v>
      </c>
      <c r="BR21" s="27">
        <v>0.33674998050386601</v>
      </c>
      <c r="BS21" s="27">
        <v>0.248672967740868</v>
      </c>
      <c r="BT21" s="27">
        <v>10.074996610393599</v>
      </c>
      <c r="BU21" s="27">
        <v>0.136513045555757</v>
      </c>
      <c r="BW21" s="56">
        <f t="shared" si="0"/>
        <v>-3.7539516971018703E-7</v>
      </c>
      <c r="BX21" s="56">
        <f t="shared" si="1"/>
        <v>-8.6008284789233837E-8</v>
      </c>
      <c r="BY21" s="56">
        <f t="shared" si="2"/>
        <v>2.2581302852271582E-7</v>
      </c>
      <c r="BZ21" s="56">
        <f t="shared" si="3"/>
        <v>-3.3466913419470548E-5</v>
      </c>
      <c r="CA21" s="56">
        <f t="shared" si="4"/>
        <v>-5.4225909115388591E-5</v>
      </c>
      <c r="CB21" s="56">
        <f t="shared" si="5"/>
        <v>-1.0135884028726496E-5</v>
      </c>
      <c r="CC21" s="56">
        <f t="shared" si="6"/>
        <v>-3.3643735980209167E-7</v>
      </c>
      <c r="CD21" s="56" t="str">
        <f t="shared" si="7"/>
        <v/>
      </c>
      <c r="CE21" s="56" t="e">
        <f t="shared" si="8"/>
        <v>#DIV/0!</v>
      </c>
      <c r="CF21" s="56" t="e">
        <f t="shared" si="9"/>
        <v>#DIV/0!</v>
      </c>
      <c r="CG21" s="56"/>
      <c r="CH21" s="56"/>
    </row>
    <row r="22" spans="1:86" x14ac:dyDescent="0.25">
      <c r="A22" s="44" t="s">
        <v>129</v>
      </c>
      <c r="B22" s="27">
        <v>5.88</v>
      </c>
      <c r="C22" s="27">
        <v>0.40400000000000003</v>
      </c>
      <c r="D22" s="27">
        <v>0.13900000000000001</v>
      </c>
      <c r="E22" s="27">
        <v>1.02</v>
      </c>
      <c r="F22" s="27">
        <v>0.75</v>
      </c>
      <c r="G22" s="27">
        <v>2.58E-2</v>
      </c>
      <c r="H22" s="27">
        <v>0.34599999999999997</v>
      </c>
      <c r="I22" s="27"/>
      <c r="J22" s="27"/>
      <c r="K22" s="27"/>
      <c r="L22" s="27"/>
      <c r="M22" s="27"/>
      <c r="N22" s="27"/>
      <c r="O22" s="29" t="s">
        <v>129</v>
      </c>
      <c r="P22" s="27">
        <v>0</v>
      </c>
      <c r="Q22" s="27">
        <v>4.3007838800244703E-2</v>
      </c>
      <c r="R22" s="27">
        <v>4.3007838800244703E-2</v>
      </c>
      <c r="S22" s="27">
        <v>9.1194017758230106E-2</v>
      </c>
      <c r="T22" s="27">
        <v>6.4356335999823603E-3</v>
      </c>
      <c r="U22" s="27">
        <v>0</v>
      </c>
      <c r="V22" s="27">
        <v>5.8799984567646</v>
      </c>
      <c r="W22" s="27">
        <v>3.2834179797946297E-2</v>
      </c>
      <c r="X22" s="27">
        <v>0</v>
      </c>
      <c r="Y22" s="27">
        <v>4.9130151622877299E-3</v>
      </c>
      <c r="Z22" s="27">
        <v>0</v>
      </c>
      <c r="AA22" s="27">
        <v>2.9167934610911699E-2</v>
      </c>
      <c r="AB22" s="27">
        <v>2.9167934610911699E-2</v>
      </c>
      <c r="AC22" s="27">
        <v>1340.4103110170399</v>
      </c>
      <c r="AD22" s="27">
        <v>0</v>
      </c>
      <c r="AE22" s="27">
        <v>1.0838092891747499E-2</v>
      </c>
      <c r="AF22" s="27">
        <v>2.2708294680798199E-3</v>
      </c>
      <c r="AG22" s="27">
        <v>2.6262468625473301E-3</v>
      </c>
      <c r="AH22" s="27">
        <v>0</v>
      </c>
      <c r="AI22" s="27">
        <v>0</v>
      </c>
      <c r="AJ22" s="27">
        <v>0.40400028660085802</v>
      </c>
      <c r="AK22" s="27">
        <v>0</v>
      </c>
      <c r="AL22" s="27">
        <v>0.12509752696528201</v>
      </c>
      <c r="AM22" s="27">
        <v>1.3900119600742901E-2</v>
      </c>
      <c r="AN22" s="27">
        <v>0.13899764656602501</v>
      </c>
      <c r="AO22" s="27">
        <v>0</v>
      </c>
      <c r="AP22" s="27">
        <v>1.7247399372785001E-2</v>
      </c>
      <c r="AQ22" s="27">
        <v>2.25003720299608E-4</v>
      </c>
      <c r="AR22" s="27">
        <v>5.9041181236462202E-2</v>
      </c>
      <c r="AS22" s="27">
        <v>2.4750188770757798E-4</v>
      </c>
      <c r="AT22" s="27">
        <v>6.7875019979386705E-2</v>
      </c>
      <c r="AU22" s="27">
        <v>8.1749918704564106E-2</v>
      </c>
      <c r="AV22" s="27">
        <v>7.5000137788874298E-5</v>
      </c>
      <c r="AW22" s="27">
        <v>0</v>
      </c>
      <c r="AX22" s="27">
        <v>5.2800035273951801E-2</v>
      </c>
      <c r="AY22" s="27">
        <v>1.0199593720134199</v>
      </c>
      <c r="AZ22" s="27">
        <v>0.74995942712897501</v>
      </c>
      <c r="BA22" s="27">
        <v>0.26999994488445</v>
      </c>
      <c r="BB22" s="27">
        <v>6.0449632654860895E-4</v>
      </c>
      <c r="BC22" s="27">
        <v>0</v>
      </c>
      <c r="BD22" s="27">
        <v>1.7925009783009999E-2</v>
      </c>
      <c r="BE22" s="27">
        <v>4.9124489492220402E-3</v>
      </c>
      <c r="BF22" s="27">
        <v>0.20377497423348001</v>
      </c>
      <c r="BG22" s="27">
        <v>1.35000027557774E-2</v>
      </c>
      <c r="BH22" s="27">
        <v>2.6250434034954199E-3</v>
      </c>
      <c r="BI22" s="27">
        <v>0.29114998594553398</v>
      </c>
      <c r="BJ22" s="27">
        <v>8.2000862007198007E-3</v>
      </c>
      <c r="BK22" s="27">
        <v>1.12501860149804E-4</v>
      </c>
      <c r="BL22" s="27">
        <v>1.23749841542794E-2</v>
      </c>
      <c r="BM22" s="27">
        <v>7.5000137788874296E-6</v>
      </c>
      <c r="BN22" s="27">
        <v>2.5800073854836601E-2</v>
      </c>
      <c r="BO22" s="27">
        <v>1.8710781792026902E-2</v>
      </c>
      <c r="BP22" s="27">
        <v>0</v>
      </c>
      <c r="BQ22" s="27">
        <v>4.7604598841471101E-5</v>
      </c>
      <c r="BR22" s="27">
        <v>1.1030945374978601E-2</v>
      </c>
      <c r="BS22" s="27">
        <v>1.80657934158964E-3</v>
      </c>
      <c r="BT22" s="27">
        <v>0.34599987874579002</v>
      </c>
      <c r="BU22" s="27">
        <v>3.7343266808864701E-3</v>
      </c>
      <c r="BW22" s="56">
        <f t="shared" si="0"/>
        <v>-2.6245499998546296E-7</v>
      </c>
      <c r="BX22" s="56">
        <f t="shared" si="1"/>
        <v>7.0940806433287661E-7</v>
      </c>
      <c r="BY22" s="56">
        <f t="shared" si="2"/>
        <v>-1.6931179676297225E-5</v>
      </c>
      <c r="BZ22" s="56">
        <f t="shared" si="3"/>
        <v>-3.9831359392265377E-5</v>
      </c>
      <c r="CA22" s="56">
        <f t="shared" si="4"/>
        <v>-5.4097161366654469E-5</v>
      </c>
      <c r="CB22" s="56">
        <f t="shared" si="5"/>
        <v>2.8625905659128265E-6</v>
      </c>
      <c r="CC22" s="56">
        <f t="shared" si="6"/>
        <v>-3.5044569349844221E-7</v>
      </c>
      <c r="CD22" s="56" t="str">
        <f t="shared" si="7"/>
        <v/>
      </c>
      <c r="CE22" s="56" t="e">
        <f t="shared" si="8"/>
        <v>#DIV/0!</v>
      </c>
      <c r="CF22" s="56" t="e">
        <f t="shared" si="9"/>
        <v>#DIV/0!</v>
      </c>
      <c r="CG22" s="56"/>
      <c r="CH22" s="56"/>
    </row>
    <row r="23" spans="1:86" x14ac:dyDescent="0.25">
      <c r="A23" s="44" t="s">
        <v>22</v>
      </c>
      <c r="B23" s="27">
        <v>246.04</v>
      </c>
      <c r="C23" s="27">
        <v>23.667999999999999</v>
      </c>
      <c r="D23" s="27">
        <v>6.367</v>
      </c>
      <c r="E23" s="27">
        <v>41.38</v>
      </c>
      <c r="F23" s="27">
        <v>29.838000000000001</v>
      </c>
      <c r="G23" s="27">
        <v>1.1818</v>
      </c>
      <c r="H23" s="27">
        <v>14.762</v>
      </c>
      <c r="I23" s="27"/>
      <c r="J23" s="27"/>
      <c r="K23" s="27"/>
      <c r="L23" s="27"/>
      <c r="M23" s="27"/>
      <c r="N23" s="27"/>
      <c r="O23" s="29" t="s">
        <v>22</v>
      </c>
      <c r="P23" s="27">
        <v>0</v>
      </c>
      <c r="Q23" s="27">
        <v>1.7000670851435999</v>
      </c>
      <c r="R23" s="27">
        <v>1.7000670851435999</v>
      </c>
      <c r="S23" s="27">
        <v>3.6035204728914101</v>
      </c>
      <c r="T23" s="27">
        <v>0.25987466987697</v>
      </c>
      <c r="U23" s="27">
        <v>0</v>
      </c>
      <c r="V23" s="27">
        <v>246.039935404575</v>
      </c>
      <c r="W23" s="27">
        <v>1.3199273484812899</v>
      </c>
      <c r="X23" s="27">
        <v>0</v>
      </c>
      <c r="Y23" s="27">
        <v>0.202362798014186</v>
      </c>
      <c r="Z23" s="27">
        <v>0</v>
      </c>
      <c r="AA23" s="27">
        <v>1.2132761613893499</v>
      </c>
      <c r="AB23" s="27">
        <v>1.2132761613893499</v>
      </c>
      <c r="AC23" s="27">
        <v>60318.4636430276</v>
      </c>
      <c r="AD23" s="27">
        <v>0</v>
      </c>
      <c r="AE23" s="27">
        <v>0.424710403419368</v>
      </c>
      <c r="AF23" s="27">
        <v>8.9454507492518098E-2</v>
      </c>
      <c r="AG23" s="27">
        <v>0.109229529800426</v>
      </c>
      <c r="AH23" s="27">
        <v>0</v>
      </c>
      <c r="AI23" s="27">
        <v>0</v>
      </c>
      <c r="AJ23" s="27">
        <v>23.668013580471399</v>
      </c>
      <c r="AK23" s="27">
        <v>0</v>
      </c>
      <c r="AL23" s="27">
        <v>5.7302283437226098</v>
      </c>
      <c r="AM23" s="27">
        <v>0.63670503590778005</v>
      </c>
      <c r="AN23" s="27">
        <v>6.3669333796303897</v>
      </c>
      <c r="AO23" s="27">
        <v>0</v>
      </c>
      <c r="AP23" s="27">
        <v>0.69540477988502802</v>
      </c>
      <c r="AQ23" s="27">
        <v>8.9514838759459196E-3</v>
      </c>
      <c r="AR23" s="27">
        <v>2.9259029818614701</v>
      </c>
      <c r="AS23" s="27">
        <v>9.8465837728798408E-3</v>
      </c>
      <c r="AT23" s="27">
        <v>2.7003396881562098</v>
      </c>
      <c r="AU23" s="27">
        <v>3.25233926927804</v>
      </c>
      <c r="AV23" s="27">
        <v>2.9838072719456299E-3</v>
      </c>
      <c r="AW23" s="27">
        <v>0</v>
      </c>
      <c r="AX23" s="27">
        <v>2.10059577704657</v>
      </c>
      <c r="AY23" s="27">
        <v>41.378382096209698</v>
      </c>
      <c r="AZ23" s="27">
        <v>29.836385259842199</v>
      </c>
      <c r="BA23" s="27">
        <v>11.541996836367399</v>
      </c>
      <c r="BB23" s="27">
        <v>2.40493249998622E-2</v>
      </c>
      <c r="BC23" s="27">
        <v>0</v>
      </c>
      <c r="BD23" s="27">
        <v>0.71312839167314201</v>
      </c>
      <c r="BE23" s="27">
        <v>0.19543794154444699</v>
      </c>
      <c r="BF23" s="27">
        <v>8.1069832503844204</v>
      </c>
      <c r="BG23" s="27">
        <v>0.53708465197286104</v>
      </c>
      <c r="BH23" s="27">
        <v>0.104433805673594</v>
      </c>
      <c r="BI23" s="27">
        <v>11.5831103909345</v>
      </c>
      <c r="BJ23" s="27">
        <v>0.316154624835286</v>
      </c>
      <c r="BK23" s="27">
        <v>4.4757543389716504E-3</v>
      </c>
      <c r="BL23" s="27">
        <v>0.49232675804824799</v>
      </c>
      <c r="BM23" s="27">
        <v>2.9838087049499201E-4</v>
      </c>
      <c r="BN23" s="27">
        <v>1.18180169204737</v>
      </c>
      <c r="BO23" s="27">
        <v>0.777189316896708</v>
      </c>
      <c r="BP23" s="27">
        <v>0</v>
      </c>
      <c r="BQ23" s="27">
        <v>1.7614137070828899E-3</v>
      </c>
      <c r="BR23" s="27">
        <v>0.49449190013415101</v>
      </c>
      <c r="BS23" s="27">
        <v>0.37800003955753197</v>
      </c>
      <c r="BT23" s="27">
        <v>14.761995293131999</v>
      </c>
      <c r="BU23" s="27">
        <v>0.20195351036006901</v>
      </c>
      <c r="BW23" s="56">
        <f t="shared" si="0"/>
        <v>-2.6254033891888022E-7</v>
      </c>
      <c r="BX23" s="56">
        <f t="shared" si="1"/>
        <v>5.7379040898582962E-7</v>
      </c>
      <c r="BY23" s="56">
        <f t="shared" si="2"/>
        <v>-1.0463384578333364E-5</v>
      </c>
      <c r="BZ23" s="56">
        <f t="shared" si="3"/>
        <v>-3.9098689954189305E-5</v>
      </c>
      <c r="CA23" s="56">
        <f t="shared" si="4"/>
        <v>-5.4116903204025719E-5</v>
      </c>
      <c r="CB23" s="56">
        <f t="shared" si="5"/>
        <v>1.4317544169862907E-6</v>
      </c>
      <c r="CC23" s="56">
        <f t="shared" si="6"/>
        <v>-3.188502913654247E-7</v>
      </c>
      <c r="CD23" s="56" t="str">
        <f t="shared" si="7"/>
        <v/>
      </c>
      <c r="CE23" s="56" t="e">
        <f t="shared" si="8"/>
        <v>#DIV/0!</v>
      </c>
      <c r="CF23" s="56" t="e">
        <f t="shared" si="9"/>
        <v>#DIV/0!</v>
      </c>
      <c r="CG23" s="56"/>
      <c r="CH23" s="56"/>
    </row>
    <row r="24" spans="1:86" x14ac:dyDescent="0.25">
      <c r="A24" s="44" t="s">
        <v>23</v>
      </c>
      <c r="B24" s="27">
        <v>2406.16</v>
      </c>
      <c r="C24" s="27">
        <v>320.18700000000001</v>
      </c>
      <c r="D24" s="27">
        <v>70.164000000000001</v>
      </c>
      <c r="E24" s="27">
        <v>386.68799999999999</v>
      </c>
      <c r="F24" s="27">
        <v>271.81099999999998</v>
      </c>
      <c r="G24" s="27">
        <v>13.3344</v>
      </c>
      <c r="H24" s="27">
        <v>148.99100000000001</v>
      </c>
      <c r="I24" s="27"/>
      <c r="J24" s="27"/>
      <c r="K24" s="27"/>
      <c r="L24" s="27"/>
      <c r="M24" s="27"/>
      <c r="N24" s="27"/>
      <c r="O24" s="29" t="s">
        <v>23</v>
      </c>
      <c r="P24" s="27">
        <v>0</v>
      </c>
      <c r="Q24" s="27">
        <v>15.456264250077499</v>
      </c>
      <c r="R24" s="27">
        <v>15.456264250077499</v>
      </c>
      <c r="S24" s="27">
        <v>32.743491581210002</v>
      </c>
      <c r="T24" s="27">
        <v>2.43726561069486</v>
      </c>
      <c r="U24" s="27">
        <v>0</v>
      </c>
      <c r="V24" s="27">
        <v>2406.1591670938101</v>
      </c>
      <c r="W24" s="27">
        <v>12.300131457391799</v>
      </c>
      <c r="X24" s="27">
        <v>0</v>
      </c>
      <c r="Y24" s="27">
        <v>1.9509168223545299</v>
      </c>
      <c r="Z24" s="27">
        <v>0</v>
      </c>
      <c r="AA24" s="27">
        <v>11.851833554051201</v>
      </c>
      <c r="AB24" s="27">
        <v>11.851833554051201</v>
      </c>
      <c r="AC24" s="27">
        <v>648899.63545693504</v>
      </c>
      <c r="AD24" s="27">
        <v>0</v>
      </c>
      <c r="AE24" s="27">
        <v>3.8106364121871499</v>
      </c>
      <c r="AF24" s="27">
        <v>0.80905299703698796</v>
      </c>
      <c r="AG24" s="27">
        <v>1.0668430717108399</v>
      </c>
      <c r="AH24" s="27">
        <v>0</v>
      </c>
      <c r="AI24" s="27">
        <v>0</v>
      </c>
      <c r="AJ24" s="27">
        <v>320.18702877582803</v>
      </c>
      <c r="AK24" s="27">
        <v>0</v>
      </c>
      <c r="AL24" s="27">
        <v>63.147505569426301</v>
      </c>
      <c r="AM24" s="27">
        <v>7.0163781213313596</v>
      </c>
      <c r="AN24" s="27">
        <v>70.163883690757601</v>
      </c>
      <c r="AO24" s="27">
        <v>0</v>
      </c>
      <c r="AP24" s="27">
        <v>6.5078672266957698</v>
      </c>
      <c r="AQ24" s="27">
        <v>8.1543569834157295E-2</v>
      </c>
      <c r="AR24" s="27">
        <v>34.668408993534896</v>
      </c>
      <c r="AS24" s="27">
        <v>8.9697536114463905E-2</v>
      </c>
      <c r="AT24" s="27">
        <v>24.598882918037599</v>
      </c>
      <c r="AU24" s="27">
        <v>29.627381625578</v>
      </c>
      <c r="AV24" s="27">
        <v>2.7181107271394399E-2</v>
      </c>
      <c r="AW24" s="27">
        <v>0</v>
      </c>
      <c r="AX24" s="27">
        <v>19.1354935321902</v>
      </c>
      <c r="AY24" s="27">
        <v>386.67317697536799</v>
      </c>
      <c r="AZ24" s="27">
        <v>271.796224314114</v>
      </c>
      <c r="BA24" s="27">
        <v>114.87695266125399</v>
      </c>
      <c r="BB24" s="27">
        <v>0.21908041028015199</v>
      </c>
      <c r="BC24" s="27">
        <v>0</v>
      </c>
      <c r="BD24" s="27">
        <v>6.4962752470554497</v>
      </c>
      <c r="BE24" s="27">
        <v>1.78036145879837</v>
      </c>
      <c r="BF24" s="27">
        <v>73.851020133710307</v>
      </c>
      <c r="BG24" s="27">
        <v>4.8925918638425401</v>
      </c>
      <c r="BH24" s="27">
        <v>0.95134027127873499</v>
      </c>
      <c r="BI24" s="27">
        <v>105.516999840164</v>
      </c>
      <c r="BJ24" s="27">
        <v>2.7654694323243798</v>
      </c>
      <c r="BK24" s="27">
        <v>4.0771971869023399E-2</v>
      </c>
      <c r="BL24" s="27">
        <v>4.4848847148045801</v>
      </c>
      <c r="BM24" s="27">
        <v>2.71811328450095E-3</v>
      </c>
      <c r="BN24" s="27">
        <v>13.3344098237955</v>
      </c>
      <c r="BO24" s="27">
        <v>7.5777270817146398</v>
      </c>
      <c r="BP24" s="27">
        <v>0</v>
      </c>
      <c r="BQ24" s="27">
        <v>1.43743227510816E-2</v>
      </c>
      <c r="BR24" s="27">
        <v>5.2920439307827998</v>
      </c>
      <c r="BS24" s="27">
        <v>7.6145550589394597</v>
      </c>
      <c r="BT24" s="27">
        <v>148.99096601023999</v>
      </c>
      <c r="BU24" s="27">
        <v>2.5765145038046202</v>
      </c>
      <c r="BW24" s="56">
        <f t="shared" si="0"/>
        <v>-3.4615577923794152E-7</v>
      </c>
      <c r="BX24" s="56">
        <f t="shared" si="1"/>
        <v>8.9871943625910977E-8</v>
      </c>
      <c r="BY24" s="56">
        <f t="shared" si="2"/>
        <v>-1.6576769055470435E-6</v>
      </c>
      <c r="BZ24" s="56">
        <f t="shared" si="3"/>
        <v>-3.8333293590683008E-5</v>
      </c>
      <c r="CA24" s="56">
        <f t="shared" si="4"/>
        <v>-5.4360146888754796E-5</v>
      </c>
      <c r="CB24" s="56">
        <f t="shared" si="5"/>
        <v>7.3672572442266246E-7</v>
      </c>
      <c r="CC24" s="56">
        <f t="shared" si="6"/>
        <v>-2.2813297465617269E-7</v>
      </c>
      <c r="CD24" s="56" t="str">
        <f t="shared" si="7"/>
        <v/>
      </c>
      <c r="CE24" s="56" t="e">
        <f t="shared" si="8"/>
        <v>#DIV/0!</v>
      </c>
      <c r="CF24" s="56" t="e">
        <f t="shared" si="9"/>
        <v>#DIV/0!</v>
      </c>
      <c r="CG24" s="56"/>
      <c r="CH24" s="56"/>
    </row>
    <row r="25" spans="1:86" x14ac:dyDescent="0.25">
      <c r="A25" s="44" t="s">
        <v>24</v>
      </c>
      <c r="B25" s="27">
        <v>7089.5192589999997</v>
      </c>
      <c r="C25" s="27">
        <v>1571.7667939999999</v>
      </c>
      <c r="D25" s="27">
        <v>279.30332399999998</v>
      </c>
      <c r="E25" s="27">
        <v>1118.2184651</v>
      </c>
      <c r="F25" s="27">
        <v>754.70075959999997</v>
      </c>
      <c r="G25" s="27">
        <v>118.3563292</v>
      </c>
      <c r="H25" s="27">
        <v>547.22201826000003</v>
      </c>
      <c r="I25" s="27"/>
      <c r="J25" s="27"/>
      <c r="K25" s="27"/>
      <c r="L25" s="27"/>
      <c r="M25" s="27"/>
      <c r="N25" s="27"/>
      <c r="O25" s="29" t="s">
        <v>24</v>
      </c>
      <c r="P25" s="27">
        <v>0</v>
      </c>
      <c r="Q25" s="27">
        <v>67.2454010799419</v>
      </c>
      <c r="R25" s="27">
        <v>67.2454010799419</v>
      </c>
      <c r="S25" s="27">
        <v>142.57884632762</v>
      </c>
      <c r="T25" s="27">
        <v>10.0939124923344</v>
      </c>
      <c r="U25" s="27">
        <v>0</v>
      </c>
      <c r="V25" s="27">
        <v>7089.5164788844604</v>
      </c>
      <c r="W25" s="27">
        <v>51.465960156723099</v>
      </c>
      <c r="X25" s="27">
        <v>0</v>
      </c>
      <c r="Y25" s="27">
        <v>7.7287927349477403</v>
      </c>
      <c r="Z25" s="27">
        <v>0</v>
      </c>
      <c r="AA25" s="27">
        <v>45.951809656887903</v>
      </c>
      <c r="AB25" s="27">
        <v>45.951809656887903</v>
      </c>
      <c r="AC25" s="27">
        <v>2509868.6569508901</v>
      </c>
      <c r="AD25" s="27">
        <v>0</v>
      </c>
      <c r="AE25" s="27">
        <v>16.9247019773976</v>
      </c>
      <c r="AF25" s="27">
        <v>3.54880904474946</v>
      </c>
      <c r="AG25" s="27">
        <v>4.1373750358655101</v>
      </c>
      <c r="AH25" s="27">
        <v>0</v>
      </c>
      <c r="AI25" s="27">
        <v>0</v>
      </c>
      <c r="AJ25" s="27">
        <v>1571.7666888481399</v>
      </c>
      <c r="AK25" s="27">
        <v>0</v>
      </c>
      <c r="AL25" s="27">
        <v>251.37336833981999</v>
      </c>
      <c r="AM25" s="27">
        <v>27.930308960703702</v>
      </c>
      <c r="AN25" s="27">
        <v>279.30367730052399</v>
      </c>
      <c r="AO25" s="27">
        <v>0</v>
      </c>
      <c r="AP25" s="27">
        <v>27.045721627075501</v>
      </c>
      <c r="AQ25" s="27">
        <v>0.22641024490120501</v>
      </c>
      <c r="AR25" s="27">
        <v>95.715409129507407</v>
      </c>
      <c r="AS25" s="27">
        <v>0.24905204959671901</v>
      </c>
      <c r="AT25" s="27">
        <v>68.300413170279398</v>
      </c>
      <c r="AU25" s="27">
        <v>82.262349557752799</v>
      </c>
      <c r="AV25" s="27">
        <v>7.5469814871663404E-2</v>
      </c>
      <c r="AW25" s="27">
        <v>0</v>
      </c>
      <c r="AX25" s="27">
        <v>53.130914053087203</v>
      </c>
      <c r="AY25" s="27">
        <v>1118.1774773346201</v>
      </c>
      <c r="AZ25" s="27">
        <v>754.65983433225995</v>
      </c>
      <c r="BA25" s="27">
        <v>363.51764300236403</v>
      </c>
      <c r="BB25" s="27">
        <v>0.60828769390631399</v>
      </c>
      <c r="BC25" s="27">
        <v>0</v>
      </c>
      <c r="BD25" s="27">
        <v>18.037352246686101</v>
      </c>
      <c r="BE25" s="27">
        <v>4.9433039405424397</v>
      </c>
      <c r="BF25" s="27">
        <v>205.05215946659101</v>
      </c>
      <c r="BG25" s="27">
        <v>13.584621598979201</v>
      </c>
      <c r="BH25" s="27">
        <v>2.6414312909649</v>
      </c>
      <c r="BI25" s="27">
        <v>292.974757206633</v>
      </c>
      <c r="BJ25" s="27">
        <v>12.7756678835835</v>
      </c>
      <c r="BK25" s="27">
        <v>0.11320521135236999</v>
      </c>
      <c r="BL25" s="27">
        <v>12.452559792401701</v>
      </c>
      <c r="BM25" s="27">
        <v>7.5469937117952704E-3</v>
      </c>
      <c r="BN25" s="27">
        <v>118.356105179834</v>
      </c>
      <c r="BO25" s="27">
        <v>29.4712341347199</v>
      </c>
      <c r="BP25" s="27">
        <v>0</v>
      </c>
      <c r="BQ25" s="27">
        <v>7.3747468082361503E-2</v>
      </c>
      <c r="BR25" s="27">
        <v>17.583340516740599</v>
      </c>
      <c r="BS25" s="27">
        <v>4.5855728259369402</v>
      </c>
      <c r="BT25" s="27">
        <v>547.22188306525004</v>
      </c>
      <c r="BU25" s="27">
        <v>6.1509655758478496</v>
      </c>
      <c r="BW25" s="56">
        <f t="shared" si="0"/>
        <v>-3.9214443712124971E-7</v>
      </c>
      <c r="BX25" s="56">
        <f t="shared" si="1"/>
        <v>-6.6900420850812142E-8</v>
      </c>
      <c r="BY25" s="56">
        <f t="shared" si="2"/>
        <v>1.2649349064370666E-6</v>
      </c>
      <c r="BZ25" s="56">
        <f t="shared" si="3"/>
        <v>-3.6654523833346232E-5</v>
      </c>
      <c r="CA25" s="56">
        <f t="shared" si="4"/>
        <v>-5.4227145288302969E-5</v>
      </c>
      <c r="CB25" s="56">
        <f t="shared" si="5"/>
        <v>-1.8927603408769565E-6</v>
      </c>
      <c r="CC25" s="56">
        <f t="shared" si="6"/>
        <v>-2.4705648799896679E-7</v>
      </c>
      <c r="CD25" s="56" t="str">
        <f t="shared" si="7"/>
        <v/>
      </c>
      <c r="CE25" s="56" t="e">
        <f t="shared" si="8"/>
        <v>#DIV/0!</v>
      </c>
      <c r="CF25" s="56" t="e">
        <f t="shared" si="9"/>
        <v>#DIV/0!</v>
      </c>
      <c r="CG25" s="56"/>
      <c r="CH25" s="56"/>
    </row>
    <row r="26" spans="1:86" x14ac:dyDescent="0.25">
      <c r="A26" s="44" t="s">
        <v>25</v>
      </c>
      <c r="B26" s="27">
        <v>14325.597330000001</v>
      </c>
      <c r="C26" s="27">
        <v>1458.403771</v>
      </c>
      <c r="D26" s="27">
        <v>394.60517829999998</v>
      </c>
      <c r="E26" s="27">
        <v>2375.5414857999999</v>
      </c>
      <c r="F26" s="27">
        <v>1734.2369237</v>
      </c>
      <c r="G26" s="27">
        <v>96.504100100000002</v>
      </c>
      <c r="H26" s="27">
        <v>909.08304181999995</v>
      </c>
      <c r="I26" s="27"/>
      <c r="J26" s="27"/>
      <c r="K26" s="27"/>
      <c r="L26" s="27"/>
      <c r="M26" s="27"/>
      <c r="N26" s="27"/>
      <c r="O26" s="29" t="s">
        <v>25</v>
      </c>
      <c r="P26" s="27">
        <v>0</v>
      </c>
      <c r="Q26" s="27">
        <v>106.961819629939</v>
      </c>
      <c r="R26" s="27">
        <v>106.961819629939</v>
      </c>
      <c r="S26" s="27">
        <v>226.74238316221599</v>
      </c>
      <c r="T26" s="27">
        <v>16.250430703756599</v>
      </c>
      <c r="U26" s="27">
        <v>0</v>
      </c>
      <c r="V26" s="27">
        <v>14324.8588718221</v>
      </c>
      <c r="W26" s="27">
        <v>82.646075791595507</v>
      </c>
      <c r="X26" s="27">
        <v>0</v>
      </c>
      <c r="Y26" s="27">
        <v>12.5838564198067</v>
      </c>
      <c r="Z26" s="27">
        <v>0</v>
      </c>
      <c r="AA26" s="27">
        <v>75.237281041184204</v>
      </c>
      <c r="AB26" s="27">
        <v>75.237281041184204</v>
      </c>
      <c r="AC26" s="27">
        <v>4019750.9302380402</v>
      </c>
      <c r="AD26" s="27">
        <v>0</v>
      </c>
      <c r="AE26" s="27">
        <v>26.788398803313999</v>
      </c>
      <c r="AF26" s="27">
        <v>5.6337251226592704</v>
      </c>
      <c r="AG26" s="27">
        <v>6.7737295934902599</v>
      </c>
      <c r="AH26" s="27">
        <v>0</v>
      </c>
      <c r="AI26" s="27">
        <v>0</v>
      </c>
      <c r="AJ26" s="27">
        <v>1458.3532071555401</v>
      </c>
      <c r="AK26" s="27">
        <v>0</v>
      </c>
      <c r="AL26" s="27">
        <v>355.12898066987401</v>
      </c>
      <c r="AM26" s="27">
        <v>39.4587892033598</v>
      </c>
      <c r="AN26" s="27">
        <v>394.58776987323398</v>
      </c>
      <c r="AO26" s="27">
        <v>0</v>
      </c>
      <c r="AP26" s="27">
        <v>43.5041947963064</v>
      </c>
      <c r="AQ26" s="27">
        <v>0.52024626309991895</v>
      </c>
      <c r="AR26" s="27">
        <v>173.323734561766</v>
      </c>
      <c r="AS26" s="27">
        <v>0.57226733535056196</v>
      </c>
      <c r="AT26" s="27">
        <v>156.93983723606499</v>
      </c>
      <c r="AU26" s="27">
        <v>189.02147203183401</v>
      </c>
      <c r="AV26" s="27">
        <v>0.17341431345811401</v>
      </c>
      <c r="AW26" s="27">
        <v>0</v>
      </c>
      <c r="AX26" s="27">
        <v>122.08364643377</v>
      </c>
      <c r="AY26" s="27">
        <v>2375.3196275451501</v>
      </c>
      <c r="AZ26" s="27">
        <v>1734.0486755849699</v>
      </c>
      <c r="BA26" s="27">
        <v>641.27095196018399</v>
      </c>
      <c r="BB26" s="27">
        <v>1.3977204080296699</v>
      </c>
      <c r="BC26" s="27">
        <v>0</v>
      </c>
      <c r="BD26" s="27">
        <v>41.445962028593897</v>
      </c>
      <c r="BE26" s="27">
        <v>11.3586434087446</v>
      </c>
      <c r="BF26" s="27">
        <v>471.16646755127101</v>
      </c>
      <c r="BG26" s="27">
        <v>31.2145540546415</v>
      </c>
      <c r="BH26" s="27">
        <v>6.0695198770978296</v>
      </c>
      <c r="BI26" s="27">
        <v>673.19408096275799</v>
      </c>
      <c r="BJ26" s="27">
        <v>20.036685859159199</v>
      </c>
      <c r="BK26" s="27">
        <v>0.26012389010918302</v>
      </c>
      <c r="BL26" s="27">
        <v>28.613378348418401</v>
      </c>
      <c r="BM26" s="27">
        <v>1.7341441729580999E-2</v>
      </c>
      <c r="BN26" s="27">
        <v>96.501154752602801</v>
      </c>
      <c r="BO26" s="27">
        <v>48.214559071915197</v>
      </c>
      <c r="BP26" s="27">
        <v>0</v>
      </c>
      <c r="BQ26" s="27">
        <v>0.11301850749494299</v>
      </c>
      <c r="BR26" s="27">
        <v>30.048832572118801</v>
      </c>
      <c r="BS26" s="27">
        <v>18.209458283051902</v>
      </c>
      <c r="BT26" s="27">
        <v>909.039665442858</v>
      </c>
      <c r="BU26" s="27">
        <v>11.718352081975301</v>
      </c>
      <c r="BW26" s="56">
        <f t="shared" si="0"/>
        <v>-5.1548159625718807E-5</v>
      </c>
      <c r="BX26" s="56">
        <f t="shared" si="1"/>
        <v>-3.4670675889201261E-5</v>
      </c>
      <c r="BY26" s="56">
        <f t="shared" si="2"/>
        <v>-4.4116062645183009E-5</v>
      </c>
      <c r="BZ26" s="56">
        <f t="shared" si="3"/>
        <v>-9.3392709062765428E-5</v>
      </c>
      <c r="CA26" s="56">
        <f t="shared" si="4"/>
        <v>-1.0854809539429245E-4</v>
      </c>
      <c r="CB26" s="56">
        <f t="shared" si="5"/>
        <v>-3.0520437931125824E-5</v>
      </c>
      <c r="CC26" s="56">
        <f t="shared" si="6"/>
        <v>-4.7714427776711431E-5</v>
      </c>
      <c r="CD26" s="56" t="str">
        <f t="shared" si="7"/>
        <v/>
      </c>
      <c r="CE26" s="56" t="e">
        <f t="shared" si="8"/>
        <v>#DIV/0!</v>
      </c>
      <c r="CF26" s="56" t="e">
        <f t="shared" si="9"/>
        <v>#DIV/0!</v>
      </c>
      <c r="CG26" s="56"/>
      <c r="CH26" s="56"/>
    </row>
    <row r="27" spans="1:86" x14ac:dyDescent="0.25">
      <c r="A27" s="44" t="s">
        <v>26</v>
      </c>
      <c r="B27" s="27">
        <v>12958.4</v>
      </c>
      <c r="C27" s="27">
        <v>1228.44</v>
      </c>
      <c r="D27" s="27">
        <v>344.36</v>
      </c>
      <c r="E27" s="27">
        <v>2177.6799999999998</v>
      </c>
      <c r="F27" s="27">
        <v>1569.04</v>
      </c>
      <c r="G27" s="27">
        <v>70.896500000000003</v>
      </c>
      <c r="H27" s="27">
        <v>796.58</v>
      </c>
      <c r="I27" s="27"/>
      <c r="J27" s="27"/>
      <c r="K27" s="27"/>
      <c r="L27" s="27"/>
      <c r="M27" s="27"/>
      <c r="N27" s="27"/>
      <c r="O27" s="29" t="s">
        <v>26</v>
      </c>
      <c r="P27" s="27">
        <v>0</v>
      </c>
      <c r="Q27" s="27">
        <v>93.224623016238994</v>
      </c>
      <c r="R27" s="27">
        <v>93.224623016238994</v>
      </c>
      <c r="S27" s="27">
        <v>197.616715706278</v>
      </c>
      <c r="T27" s="27">
        <v>14.187089494300601</v>
      </c>
      <c r="U27" s="27">
        <v>0</v>
      </c>
      <c r="V27" s="27">
        <v>12963.5822832167</v>
      </c>
      <c r="W27" s="27">
        <v>72.126869665272196</v>
      </c>
      <c r="X27" s="27">
        <v>0</v>
      </c>
      <c r="Y27" s="27">
        <v>11.0026563562955</v>
      </c>
      <c r="Z27" s="27">
        <v>0</v>
      </c>
      <c r="AA27" s="27">
        <v>65.834290333460103</v>
      </c>
      <c r="AB27" s="27">
        <v>65.834290333460103</v>
      </c>
      <c r="AC27" s="27">
        <v>3241058.8766613202</v>
      </c>
      <c r="AD27" s="27">
        <v>0</v>
      </c>
      <c r="AE27" s="27">
        <v>23.332326288419601</v>
      </c>
      <c r="AF27" s="27">
        <v>4.9088895216124504</v>
      </c>
      <c r="AG27" s="27">
        <v>5.9271166856815301</v>
      </c>
      <c r="AH27" s="27">
        <v>0</v>
      </c>
      <c r="AI27" s="27">
        <v>0</v>
      </c>
      <c r="AJ27" s="27">
        <v>1229.4904742693</v>
      </c>
      <c r="AK27" s="27">
        <v>0</v>
      </c>
      <c r="AL27" s="27">
        <v>310.09991761327598</v>
      </c>
      <c r="AM27" s="27">
        <v>34.455540406862902</v>
      </c>
      <c r="AN27" s="27">
        <v>344.55545802013899</v>
      </c>
      <c r="AO27" s="27">
        <v>0</v>
      </c>
      <c r="AP27" s="27">
        <v>37.975443903944601</v>
      </c>
      <c r="AQ27" s="27">
        <v>0.47085875207372202</v>
      </c>
      <c r="AR27" s="27">
        <v>153.60228979315099</v>
      </c>
      <c r="AS27" s="27">
        <v>0.51794092164222205</v>
      </c>
      <c r="AT27" s="27">
        <v>142.041858716799</v>
      </c>
      <c r="AU27" s="27">
        <v>171.078072498994</v>
      </c>
      <c r="AV27" s="27">
        <v>0.15695330522440201</v>
      </c>
      <c r="AW27" s="27">
        <v>0</v>
      </c>
      <c r="AX27" s="27">
        <v>110.49444490374</v>
      </c>
      <c r="AY27" s="27">
        <v>2178.3312460668999</v>
      </c>
      <c r="AZ27" s="27">
        <v>1569.43859385152</v>
      </c>
      <c r="BA27" s="27">
        <v>608.89265221536903</v>
      </c>
      <c r="BB27" s="27">
        <v>1.26502992884582</v>
      </c>
      <c r="BC27" s="27">
        <v>0</v>
      </c>
      <c r="BD27" s="27">
        <v>37.511602043684597</v>
      </c>
      <c r="BE27" s="27">
        <v>10.2803700788703</v>
      </c>
      <c r="BF27" s="27">
        <v>426.43944763195998</v>
      </c>
      <c r="BG27" s="27">
        <v>28.251431405942501</v>
      </c>
      <c r="BH27" s="27">
        <v>5.4933369489133899</v>
      </c>
      <c r="BI27" s="27">
        <v>609.28899904649995</v>
      </c>
      <c r="BJ27" s="27">
        <v>17.429305549917999</v>
      </c>
      <c r="BK27" s="27">
        <v>0.23542912856804199</v>
      </c>
      <c r="BL27" s="27">
        <v>25.897123210811401</v>
      </c>
      <c r="BM27" s="27">
        <v>1.56953289571586E-2</v>
      </c>
      <c r="BN27" s="27">
        <v>70.943486940370406</v>
      </c>
      <c r="BO27" s="27">
        <v>42.183801105662397</v>
      </c>
      <c r="BP27" s="27">
        <v>0</v>
      </c>
      <c r="BQ27" s="27">
        <v>9.7987375040328006E-2</v>
      </c>
      <c r="BR27" s="27">
        <v>26.440354303589601</v>
      </c>
      <c r="BS27" s="27">
        <v>17.184684319780398</v>
      </c>
      <c r="BT27" s="27">
        <v>796.94797444843095</v>
      </c>
      <c r="BU27" s="27">
        <v>10.4462931464469</v>
      </c>
      <c r="BW27" s="56">
        <f t="shared" si="0"/>
        <v>3.9991690461013268E-4</v>
      </c>
      <c r="BX27" s="56">
        <f t="shared" si="1"/>
        <v>8.5512867482328116E-4</v>
      </c>
      <c r="BY27" s="56">
        <f t="shared" si="2"/>
        <v>5.675979211841437E-4</v>
      </c>
      <c r="BZ27" s="56">
        <f t="shared" si="3"/>
        <v>2.9905498829031703E-4</v>
      </c>
      <c r="CA27" s="56">
        <f t="shared" si="4"/>
        <v>2.5403676867383272E-4</v>
      </c>
      <c r="CB27" s="56">
        <f t="shared" si="5"/>
        <v>6.6275401987971765E-4</v>
      </c>
      <c r="CC27" s="56">
        <f t="shared" si="6"/>
        <v>4.6194286629204094E-4</v>
      </c>
      <c r="CD27" s="56" t="str">
        <f t="shared" si="7"/>
        <v/>
      </c>
      <c r="CE27" s="56" t="e">
        <f t="shared" si="8"/>
        <v>#DIV/0!</v>
      </c>
      <c r="CF27" s="56" t="e">
        <f t="shared" si="9"/>
        <v>#DIV/0!</v>
      </c>
      <c r="CG27" s="56"/>
      <c r="CH27" s="56"/>
    </row>
    <row r="28" spans="1:86" x14ac:dyDescent="0.25">
      <c r="A28" s="44" t="s">
        <v>27</v>
      </c>
      <c r="B28" s="27">
        <v>9337.02</v>
      </c>
      <c r="C28" s="27">
        <v>1432.4469999999999</v>
      </c>
      <c r="D28" s="27">
        <v>323.06299999999999</v>
      </c>
      <c r="E28" s="27">
        <v>1649.289</v>
      </c>
      <c r="F28" s="27">
        <v>1039.8699999999999</v>
      </c>
      <c r="G28" s="27">
        <v>127.77379999999999</v>
      </c>
      <c r="H28" s="27">
        <v>615.42399999999998</v>
      </c>
      <c r="I28" s="27"/>
      <c r="J28" s="27"/>
      <c r="K28" s="27"/>
      <c r="L28" s="27"/>
      <c r="M28" s="27"/>
      <c r="N28" s="27"/>
      <c r="O28" s="29" t="s">
        <v>27</v>
      </c>
      <c r="P28" s="27">
        <v>0</v>
      </c>
      <c r="Q28" s="27">
        <v>76.240379656788605</v>
      </c>
      <c r="R28" s="27">
        <v>76.240379656788605</v>
      </c>
      <c r="S28" s="27">
        <v>161.65748204649501</v>
      </c>
      <c r="T28" s="27">
        <v>11.417705590848801</v>
      </c>
      <c r="U28" s="27">
        <v>0</v>
      </c>
      <c r="V28" s="27">
        <v>9333.2671964373294</v>
      </c>
      <c r="W28" s="27">
        <v>58.244334710587097</v>
      </c>
      <c r="X28" s="27">
        <v>0</v>
      </c>
      <c r="Y28" s="27">
        <v>8.7233445367585407</v>
      </c>
      <c r="Z28" s="27">
        <v>0</v>
      </c>
      <c r="AA28" s="27">
        <v>51.807609639198098</v>
      </c>
      <c r="AB28" s="27">
        <v>51.807609639198098</v>
      </c>
      <c r="AC28" s="27">
        <v>3017020.2924607401</v>
      </c>
      <c r="AD28" s="27">
        <v>0</v>
      </c>
      <c r="AE28" s="27">
        <v>19.206516563933398</v>
      </c>
      <c r="AF28" s="27">
        <v>4.0249825277543101</v>
      </c>
      <c r="AG28" s="27">
        <v>4.6646882693033902</v>
      </c>
      <c r="AH28" s="27">
        <v>0</v>
      </c>
      <c r="AI28" s="27">
        <v>0</v>
      </c>
      <c r="AJ28" s="27">
        <v>1431.9613522048901</v>
      </c>
      <c r="AK28" s="27">
        <v>0</v>
      </c>
      <c r="AL28" s="27">
        <v>290.64730845417398</v>
      </c>
      <c r="AM28" s="27">
        <v>32.294177683713897</v>
      </c>
      <c r="AN28" s="27">
        <v>322.94148613788798</v>
      </c>
      <c r="AO28" s="27">
        <v>0</v>
      </c>
      <c r="AP28" s="27">
        <v>30.5978576060009</v>
      </c>
      <c r="AQ28" s="27">
        <v>0.311833248675849</v>
      </c>
      <c r="AR28" s="27">
        <v>105.66375592354299</v>
      </c>
      <c r="AS28" s="27">
        <v>0.343015568599569</v>
      </c>
      <c r="AT28" s="27">
        <v>94.069430270562194</v>
      </c>
      <c r="AU28" s="27">
        <v>113.29909015250399</v>
      </c>
      <c r="AV28" s="27">
        <v>0.103944089132867</v>
      </c>
      <c r="AW28" s="27">
        <v>0</v>
      </c>
      <c r="AX28" s="27">
        <v>73.176672894723694</v>
      </c>
      <c r="AY28" s="27">
        <v>1648.55658193929</v>
      </c>
      <c r="AZ28" s="27">
        <v>1039.38521391623</v>
      </c>
      <c r="BA28" s="27">
        <v>609.17136802306004</v>
      </c>
      <c r="BB28" s="27">
        <v>0.83778992377519401</v>
      </c>
      <c r="BC28" s="27">
        <v>0</v>
      </c>
      <c r="BD28" s="27">
        <v>24.842641897738599</v>
      </c>
      <c r="BE28" s="27">
        <v>6.8083408676289796</v>
      </c>
      <c r="BF28" s="27">
        <v>282.41620187723498</v>
      </c>
      <c r="BG28" s="27">
        <v>18.7099500432657</v>
      </c>
      <c r="BH28" s="27">
        <v>3.63804920275357</v>
      </c>
      <c r="BI28" s="27">
        <v>403.51114844271001</v>
      </c>
      <c r="BJ28" s="27">
        <v>14.5231794702848</v>
      </c>
      <c r="BK28" s="27">
        <v>0.15591692311931901</v>
      </c>
      <c r="BL28" s="27">
        <v>17.150794104840799</v>
      </c>
      <c r="BM28" s="27">
        <v>1.03944089684022E-2</v>
      </c>
      <c r="BN28" s="27">
        <v>127.728560309088</v>
      </c>
      <c r="BO28" s="27">
        <v>33.232138474301102</v>
      </c>
      <c r="BP28" s="27">
        <v>0</v>
      </c>
      <c r="BQ28" s="27">
        <v>8.4194974209273701E-2</v>
      </c>
      <c r="BR28" s="27">
        <v>19.6533584266252</v>
      </c>
      <c r="BS28" s="27">
        <v>3.72061186424378</v>
      </c>
      <c r="BT28" s="27">
        <v>615.188509951112</v>
      </c>
      <c r="BU28" s="27">
        <v>6.7117295096011196</v>
      </c>
      <c r="BW28" s="56">
        <f t="shared" si="0"/>
        <v>-4.0192733470326006E-4</v>
      </c>
      <c r="BX28" s="56">
        <f t="shared" si="1"/>
        <v>-3.3903369207363248E-4</v>
      </c>
      <c r="BY28" s="56">
        <f t="shared" si="2"/>
        <v>-3.7613054454397574E-4</v>
      </c>
      <c r="BZ28" s="56">
        <f t="shared" si="3"/>
        <v>-4.4408109234340412E-4</v>
      </c>
      <c r="CA28" s="56">
        <f t="shared" si="4"/>
        <v>-4.6619874000587052E-4</v>
      </c>
      <c r="CB28" s="56">
        <f t="shared" si="5"/>
        <v>-3.5406077702939342E-4</v>
      </c>
      <c r="CC28" s="56">
        <f t="shared" si="6"/>
        <v>-3.8264684004520803E-4</v>
      </c>
      <c r="CD28" s="56" t="str">
        <f t="shared" si="7"/>
        <v/>
      </c>
      <c r="CE28" s="56" t="e">
        <f t="shared" si="8"/>
        <v>#DIV/0!</v>
      </c>
      <c r="CF28" s="56" t="e">
        <f t="shared" si="9"/>
        <v>#DIV/0!</v>
      </c>
      <c r="CG28" s="56"/>
      <c r="CH28" s="56"/>
    </row>
    <row r="29" spans="1:86" x14ac:dyDescent="0.25">
      <c r="A29" s="44" t="s">
        <v>28</v>
      </c>
      <c r="B29" s="27">
        <v>45.34</v>
      </c>
      <c r="C29" s="27">
        <v>3.359</v>
      </c>
      <c r="D29" s="27">
        <v>1.1559999999999999</v>
      </c>
      <c r="E29" s="27">
        <v>7.6959999999999997</v>
      </c>
      <c r="F29" s="27">
        <v>5.6529999999999996</v>
      </c>
      <c r="G29" s="27">
        <v>0.25719999999999998</v>
      </c>
      <c r="H29" s="27">
        <v>2.8130000000000002</v>
      </c>
      <c r="I29" s="27"/>
      <c r="J29" s="27"/>
      <c r="K29" s="27"/>
      <c r="L29" s="27"/>
      <c r="M29" s="27"/>
      <c r="N29" s="27"/>
      <c r="O29" s="29" t="s">
        <v>28</v>
      </c>
      <c r="P29" s="27">
        <v>0</v>
      </c>
      <c r="Q29" s="27">
        <v>0.34966018302551199</v>
      </c>
      <c r="R29" s="27">
        <v>0.34966018302551199</v>
      </c>
      <c r="S29" s="27">
        <v>0.74140837480778399</v>
      </c>
      <c r="T29" s="27">
        <v>5.2321305952810003E-2</v>
      </c>
      <c r="U29" s="27">
        <v>0</v>
      </c>
      <c r="V29" s="27">
        <v>45.3399873234235</v>
      </c>
      <c r="W29" s="27">
        <v>0.266950725772582</v>
      </c>
      <c r="X29" s="27">
        <v>0</v>
      </c>
      <c r="Y29" s="27">
        <v>3.99443229352337E-2</v>
      </c>
      <c r="Z29" s="27">
        <v>0</v>
      </c>
      <c r="AA29" s="27">
        <v>0.237134851634451</v>
      </c>
      <c r="AB29" s="27">
        <v>0.237134851634451</v>
      </c>
      <c r="AC29" s="27">
        <v>10920.8157718657</v>
      </c>
      <c r="AD29" s="27">
        <v>0</v>
      </c>
      <c r="AE29" s="27">
        <v>8.8114691005693399E-2</v>
      </c>
      <c r="AF29" s="27">
        <v>1.8462002007198001E-2</v>
      </c>
      <c r="AG29" s="27">
        <v>2.1351265001074701E-2</v>
      </c>
      <c r="AH29" s="27">
        <v>0</v>
      </c>
      <c r="AI29" s="27">
        <v>0</v>
      </c>
      <c r="AJ29" s="27">
        <v>3.3589984402299402</v>
      </c>
      <c r="AK29" s="27">
        <v>0</v>
      </c>
      <c r="AL29" s="27">
        <v>1.04039705242039</v>
      </c>
      <c r="AM29" s="27">
        <v>0.115599272474743</v>
      </c>
      <c r="AN29" s="27">
        <v>1.1559963248951399</v>
      </c>
      <c r="AO29" s="27">
        <v>0</v>
      </c>
      <c r="AP29" s="27">
        <v>0.140222868654133</v>
      </c>
      <c r="AQ29" s="27">
        <v>1.69589113576613E-3</v>
      </c>
      <c r="AR29" s="27">
        <v>0.48001364738173502</v>
      </c>
      <c r="AS29" s="27">
        <v>1.8654949100789799E-3</v>
      </c>
      <c r="AT29" s="27">
        <v>0.51159642189850996</v>
      </c>
      <c r="AU29" s="27">
        <v>0.61617663431383896</v>
      </c>
      <c r="AV29" s="27">
        <v>5.6530057265056198E-4</v>
      </c>
      <c r="AW29" s="27">
        <v>0</v>
      </c>
      <c r="AX29" s="27">
        <v>0.39797086592040198</v>
      </c>
      <c r="AY29" s="27">
        <v>7.6956927106378501</v>
      </c>
      <c r="AZ29" s="27">
        <v>5.6526932121893498</v>
      </c>
      <c r="BA29" s="27">
        <v>2.04299949844849</v>
      </c>
      <c r="BB29" s="27">
        <v>4.55632864300005E-3</v>
      </c>
      <c r="BC29" s="27">
        <v>0</v>
      </c>
      <c r="BD29" s="27">
        <v>0.13510684149318999</v>
      </c>
      <c r="BE29" s="27">
        <v>3.7027166454471801E-2</v>
      </c>
      <c r="BF29" s="27">
        <v>1.5359195753898001</v>
      </c>
      <c r="BG29" s="27">
        <v>0.10175377679304599</v>
      </c>
      <c r="BH29" s="27">
        <v>1.9785468234152899E-2</v>
      </c>
      <c r="BI29" s="27">
        <v>2.19449428727326</v>
      </c>
      <c r="BJ29" s="27">
        <v>6.6668547897066194E-2</v>
      </c>
      <c r="BK29" s="27">
        <v>8.4793873355489696E-4</v>
      </c>
      <c r="BL29" s="27">
        <v>9.3274690388399195E-2</v>
      </c>
      <c r="BM29" s="27">
        <v>5.6530035218836198E-5</v>
      </c>
      <c r="BN29" s="27">
        <v>0.257200160937405</v>
      </c>
      <c r="BO29" s="27">
        <v>0.15212109253327599</v>
      </c>
      <c r="BP29" s="27">
        <v>0</v>
      </c>
      <c r="BQ29" s="27">
        <v>3.8704340924949101E-4</v>
      </c>
      <c r="BR29" s="27">
        <v>8.9683586723766306E-2</v>
      </c>
      <c r="BS29" s="27">
        <v>1.4687565125084699E-2</v>
      </c>
      <c r="BT29" s="27">
        <v>2.8129992228707401</v>
      </c>
      <c r="BU29" s="27">
        <v>3.0360473806886099E-2</v>
      </c>
      <c r="BW29" s="56">
        <f t="shared" si="0"/>
        <v>-2.7958924797458711E-7</v>
      </c>
      <c r="BX29" s="56">
        <f t="shared" si="1"/>
        <v>-4.6435548073177487E-7</v>
      </c>
      <c r="BY29" s="56">
        <f t="shared" si="2"/>
        <v>-3.1791564532788423E-6</v>
      </c>
      <c r="BZ29" s="56">
        <f t="shared" si="3"/>
        <v>-3.992845142276923E-5</v>
      </c>
      <c r="CA29" s="56">
        <f t="shared" si="4"/>
        <v>-5.4269911666326657E-5</v>
      </c>
      <c r="CB29" s="56">
        <f t="shared" si="5"/>
        <v>6.2572863535681348E-7</v>
      </c>
      <c r="CC29" s="56">
        <f t="shared" si="6"/>
        <v>-2.7626351228384836E-7</v>
      </c>
      <c r="CD29" s="56" t="str">
        <f t="shared" si="7"/>
        <v/>
      </c>
      <c r="CE29" s="56" t="e">
        <f t="shared" si="8"/>
        <v>#DIV/0!</v>
      </c>
      <c r="CF29" s="56" t="e">
        <f t="shared" si="9"/>
        <v>#DIV/0!</v>
      </c>
      <c r="CG29" s="56"/>
      <c r="CH29" s="56"/>
    </row>
    <row r="30" spans="1:86" x14ac:dyDescent="0.25">
      <c r="A30" s="44" t="s">
        <v>29</v>
      </c>
      <c r="B30" s="27">
        <v>11.76</v>
      </c>
      <c r="C30" s="27">
        <v>0.80800000000000005</v>
      </c>
      <c r="D30" s="27">
        <v>0.27800000000000002</v>
      </c>
      <c r="E30" s="27">
        <v>2.04</v>
      </c>
      <c r="F30" s="27">
        <v>1.5</v>
      </c>
      <c r="G30" s="27">
        <v>5.16E-2</v>
      </c>
      <c r="H30" s="27">
        <v>0.69199999999999995</v>
      </c>
      <c r="I30" s="27"/>
      <c r="J30" s="27"/>
      <c r="K30" s="27"/>
      <c r="L30" s="27"/>
      <c r="M30" s="27"/>
      <c r="N30" s="27"/>
      <c r="O30" s="29" t="s">
        <v>29</v>
      </c>
      <c r="P30" s="27">
        <v>0</v>
      </c>
      <c r="Q30" s="27">
        <v>8.6015774719820096E-2</v>
      </c>
      <c r="R30" s="27">
        <v>8.6015774719820096E-2</v>
      </c>
      <c r="S30" s="27">
        <v>0.182387265662461</v>
      </c>
      <c r="T30" s="27">
        <v>1.28712499792655E-2</v>
      </c>
      <c r="U30" s="27">
        <v>0</v>
      </c>
      <c r="V30" s="27">
        <v>11.7599969135292</v>
      </c>
      <c r="W30" s="27">
        <v>6.5668174057110701E-2</v>
      </c>
      <c r="X30" s="27">
        <v>0</v>
      </c>
      <c r="Y30" s="27">
        <v>9.8261680887580805E-3</v>
      </c>
      <c r="Z30" s="27">
        <v>0</v>
      </c>
      <c r="AA30" s="27">
        <v>5.8335836123833598E-2</v>
      </c>
      <c r="AB30" s="27">
        <v>5.8335836123833598E-2</v>
      </c>
      <c r="AC30" s="27">
        <v>2680.8205779416498</v>
      </c>
      <c r="AD30" s="27">
        <v>0</v>
      </c>
      <c r="AE30" s="27">
        <v>2.1676383705638801E-2</v>
      </c>
      <c r="AF30" s="27">
        <v>4.5416364103242398E-3</v>
      </c>
      <c r="AG30" s="27">
        <v>5.2524841945138E-3</v>
      </c>
      <c r="AH30" s="27">
        <v>0</v>
      </c>
      <c r="AI30" s="27">
        <v>0</v>
      </c>
      <c r="AJ30" s="27">
        <v>0.80800057320171703</v>
      </c>
      <c r="AK30" s="27">
        <v>0</v>
      </c>
      <c r="AL30" s="27">
        <v>0.25019911043502702</v>
      </c>
      <c r="AM30" s="27">
        <v>2.7800188495180098E-2</v>
      </c>
      <c r="AN30" s="27">
        <v>0.27799929893020697</v>
      </c>
      <c r="AO30" s="27">
        <v>0</v>
      </c>
      <c r="AP30" s="27">
        <v>3.4494890182267098E-2</v>
      </c>
      <c r="AQ30" s="27">
        <v>4.5000248019973801E-4</v>
      </c>
      <c r="AR30" s="27">
        <v>0.118082203409447</v>
      </c>
      <c r="AS30" s="27">
        <v>4.9499826386018204E-4</v>
      </c>
      <c r="AT30" s="27">
        <v>0.13575003995877299</v>
      </c>
      <c r="AU30" s="27">
        <v>0.16349983740912799</v>
      </c>
      <c r="AV30" s="27">
        <v>1.5000005511554899E-4</v>
      </c>
      <c r="AW30" s="27">
        <v>0</v>
      </c>
      <c r="AX30" s="27">
        <v>0.10559996031680401</v>
      </c>
      <c r="AY30" s="27">
        <v>2.03991873079912</v>
      </c>
      <c r="AZ30" s="27">
        <v>1.49991884103022</v>
      </c>
      <c r="BA30" s="27">
        <v>0.53999988976890001</v>
      </c>
      <c r="BB30" s="27">
        <v>1.2089981646521901E-3</v>
      </c>
      <c r="BC30" s="27">
        <v>0</v>
      </c>
      <c r="BD30" s="27">
        <v>3.5850030589130097E-2</v>
      </c>
      <c r="BE30" s="27">
        <v>9.8249971064336295E-3</v>
      </c>
      <c r="BF30" s="27">
        <v>0.40754994846696102</v>
      </c>
      <c r="BG30" s="27">
        <v>2.7000038580884799E-2</v>
      </c>
      <c r="BH30" s="27">
        <v>5.2499920082452797E-3</v>
      </c>
      <c r="BI30" s="27">
        <v>0.58229997189106897</v>
      </c>
      <c r="BJ30" s="27">
        <v>1.6400250173448601E-2</v>
      </c>
      <c r="BK30" s="27">
        <v>2.25002287295314E-4</v>
      </c>
      <c r="BL30" s="27">
        <v>2.4750023424108598E-2</v>
      </c>
      <c r="BM30" s="27">
        <v>1.50000275577748E-5</v>
      </c>
      <c r="BN30" s="27">
        <v>5.1600218257576998E-2</v>
      </c>
      <c r="BO30" s="27">
        <v>3.7421634650506699E-2</v>
      </c>
      <c r="BP30" s="27">
        <v>0</v>
      </c>
      <c r="BQ30" s="27">
        <v>9.5209197682942298E-5</v>
      </c>
      <c r="BR30" s="27">
        <v>2.20619415323225E-2</v>
      </c>
      <c r="BS30" s="27">
        <v>3.61314595810115E-3</v>
      </c>
      <c r="BT30" s="27">
        <v>0.69199975749158105</v>
      </c>
      <c r="BU30" s="27">
        <v>7.4686650644576304E-3</v>
      </c>
      <c r="BW30" s="56">
        <f t="shared" si="0"/>
        <v>-2.6245499998546296E-7</v>
      </c>
      <c r="BX30" s="56">
        <f t="shared" si="1"/>
        <v>7.0940806556951125E-7</v>
      </c>
      <c r="BY30" s="56">
        <f t="shared" si="2"/>
        <v>-2.5218337879570757E-6</v>
      </c>
      <c r="BZ30" s="56">
        <f t="shared" si="3"/>
        <v>-3.9837843568642035E-5</v>
      </c>
      <c r="CA30" s="56">
        <f t="shared" si="4"/>
        <v>-5.4105979853336095E-5</v>
      </c>
      <c r="CB30" s="56">
        <f t="shared" si="5"/>
        <v>4.2297980038308396E-6</v>
      </c>
      <c r="CC30" s="56">
        <f t="shared" si="6"/>
        <v>-3.504456920545105E-7</v>
      </c>
      <c r="CD30" s="56" t="str">
        <f t="shared" si="7"/>
        <v/>
      </c>
      <c r="CE30" s="56" t="e">
        <f t="shared" si="8"/>
        <v>#DIV/0!</v>
      </c>
      <c r="CF30" s="56" t="e">
        <f t="shared" si="9"/>
        <v>#DIV/0!</v>
      </c>
      <c r="CG30" s="56"/>
      <c r="CH30" s="56"/>
    </row>
    <row r="31" spans="1:86" x14ac:dyDescent="0.25">
      <c r="A31" s="44" t="s">
        <v>30</v>
      </c>
      <c r="B31" s="27">
        <v>40.5</v>
      </c>
      <c r="C31" s="27">
        <v>10.948</v>
      </c>
      <c r="D31" s="27">
        <v>1.7</v>
      </c>
      <c r="E31" s="27">
        <v>6.03</v>
      </c>
      <c r="F31" s="27">
        <v>4.2839999999999998</v>
      </c>
      <c r="G31" s="27">
        <v>0.75360000000000005</v>
      </c>
      <c r="H31" s="27">
        <v>3.3860000000000001</v>
      </c>
      <c r="I31" s="27"/>
      <c r="J31" s="27"/>
      <c r="K31" s="27"/>
      <c r="L31" s="27"/>
      <c r="M31" s="27"/>
      <c r="N31" s="27"/>
      <c r="O31" s="29" t="s">
        <v>30</v>
      </c>
      <c r="P31" s="27">
        <v>0</v>
      </c>
      <c r="Q31" s="27">
        <v>0.42087875940408997</v>
      </c>
      <c r="R31" s="27">
        <v>0.42087875940408997</v>
      </c>
      <c r="S31" s="27">
        <v>0.892428901602209</v>
      </c>
      <c r="T31" s="27">
        <v>6.2979842461350202E-2</v>
      </c>
      <c r="U31" s="27">
        <v>0</v>
      </c>
      <c r="V31" s="27">
        <v>40.4999906303565</v>
      </c>
      <c r="W31" s="27">
        <v>0.321326700322426</v>
      </c>
      <c r="X31" s="27">
        <v>0</v>
      </c>
      <c r="Y31" s="27">
        <v>4.8080336889829503E-2</v>
      </c>
      <c r="Z31" s="27">
        <v>0</v>
      </c>
      <c r="AA31" s="27">
        <v>0.285440705986099</v>
      </c>
      <c r="AB31" s="27">
        <v>0.285440705986099</v>
      </c>
      <c r="AC31" s="27">
        <v>13263.0061828623</v>
      </c>
      <c r="AD31" s="27">
        <v>0</v>
      </c>
      <c r="AE31" s="27">
        <v>0.106062543146105</v>
      </c>
      <c r="AF31" s="27">
        <v>2.2222727772615199E-2</v>
      </c>
      <c r="AG31" s="27">
        <v>2.5700821964648801E-2</v>
      </c>
      <c r="AH31" s="27">
        <v>0</v>
      </c>
      <c r="AI31" s="27">
        <v>0</v>
      </c>
      <c r="AJ31" s="27">
        <v>10.9479992504285</v>
      </c>
      <c r="AK31" s="27">
        <v>0</v>
      </c>
      <c r="AL31" s="27">
        <v>1.5300029431703499</v>
      </c>
      <c r="AM31" s="27">
        <v>0.169999887564278</v>
      </c>
      <c r="AN31" s="27">
        <v>1.70000283073463</v>
      </c>
      <c r="AO31" s="27">
        <v>0</v>
      </c>
      <c r="AP31" s="27">
        <v>0.16878650413091001</v>
      </c>
      <c r="AQ31" s="27">
        <v>1.28518791646687E-3</v>
      </c>
      <c r="AR31" s="27">
        <v>0.57778742141900497</v>
      </c>
      <c r="AS31" s="27">
        <v>1.41373534615321E-3</v>
      </c>
      <c r="AT31" s="27">
        <v>0.38770195715317102</v>
      </c>
      <c r="AU31" s="27">
        <v>0.46695558237845602</v>
      </c>
      <c r="AV31" s="27">
        <v>4.2839751539101699E-4</v>
      </c>
      <c r="AW31" s="27">
        <v>0</v>
      </c>
      <c r="AX31" s="27">
        <v>0.301593611005472</v>
      </c>
      <c r="AY31" s="27">
        <v>6.0297678086608499</v>
      </c>
      <c r="AZ31" s="27">
        <v>4.2837678196839599</v>
      </c>
      <c r="BA31" s="27">
        <v>1.74599998897689</v>
      </c>
      <c r="BB31" s="27">
        <v>3.4528877792291499E-3</v>
      </c>
      <c r="BC31" s="27">
        <v>0</v>
      </c>
      <c r="BD31" s="27">
        <v>0.10238757254584201</v>
      </c>
      <c r="BE31" s="27">
        <v>2.8060252318986699E-2</v>
      </c>
      <c r="BF31" s="27">
        <v>1.1639625875648201</v>
      </c>
      <c r="BG31" s="27">
        <v>7.7112143609076395E-2</v>
      </c>
      <c r="BH31" s="27">
        <v>1.49939328802835E-2</v>
      </c>
      <c r="BI31" s="27">
        <v>1.66304866151887</v>
      </c>
      <c r="BJ31" s="27">
        <v>8.0247443456406303E-2</v>
      </c>
      <c r="BK31" s="27">
        <v>6.4260145394820197E-4</v>
      </c>
      <c r="BL31" s="27">
        <v>7.0685868924199494E-2</v>
      </c>
      <c r="BM31" s="27">
        <v>4.2839773585321602E-5</v>
      </c>
      <c r="BN31" s="27">
        <v>0.75358558177218504</v>
      </c>
      <c r="BO31" s="27">
        <v>0.18310508118408</v>
      </c>
      <c r="BP31" s="27">
        <v>0</v>
      </c>
      <c r="BQ31" s="27">
        <v>4.65903355588992E-4</v>
      </c>
      <c r="BR31" s="27">
        <v>0.107951029300308</v>
      </c>
      <c r="BS31" s="27">
        <v>1.7679402781130601E-2</v>
      </c>
      <c r="BT31" s="27">
        <v>3.3859989968969901</v>
      </c>
      <c r="BU31" s="27">
        <v>3.6544979876210401E-2</v>
      </c>
      <c r="BW31" s="56">
        <f t="shared" si="0"/>
        <v>-2.3134922222663904E-7</v>
      </c>
      <c r="BX31" s="56">
        <f t="shared" si="1"/>
        <v>-6.8466523564172572E-8</v>
      </c>
      <c r="BY31" s="56">
        <f t="shared" si="2"/>
        <v>1.6651380176662906E-6</v>
      </c>
      <c r="BZ31" s="56">
        <f t="shared" si="3"/>
        <v>-3.8506026393086508E-5</v>
      </c>
      <c r="CA31" s="56">
        <f t="shared" si="4"/>
        <v>-5.419708591033782E-5</v>
      </c>
      <c r="CB31" s="56">
        <f t="shared" si="5"/>
        <v>-1.9132467907384719E-5</v>
      </c>
      <c r="CC31" s="56">
        <f t="shared" si="6"/>
        <v>-2.9625015061690731E-7</v>
      </c>
      <c r="CD31" s="56" t="str">
        <f t="shared" si="7"/>
        <v/>
      </c>
      <c r="CE31" s="56" t="e">
        <f t="shared" si="8"/>
        <v>#DIV/0!</v>
      </c>
      <c r="CF31" s="56" t="e">
        <f t="shared" si="9"/>
        <v>#DIV/0!</v>
      </c>
      <c r="CG31" s="56"/>
      <c r="CH31" s="56"/>
    </row>
    <row r="32" spans="1:86" x14ac:dyDescent="0.25">
      <c r="A32" s="44" t="s">
        <v>31</v>
      </c>
      <c r="B32" s="27">
        <v>1040.22</v>
      </c>
      <c r="C32" s="27">
        <v>75.495000000000005</v>
      </c>
      <c r="D32" s="27">
        <v>25.334</v>
      </c>
      <c r="E32" s="27">
        <v>179.22</v>
      </c>
      <c r="F32" s="27">
        <v>130.881</v>
      </c>
      <c r="G32" s="27">
        <v>5.0572999999999997</v>
      </c>
      <c r="H32" s="27">
        <v>61.624000000000002</v>
      </c>
      <c r="I32" s="27"/>
      <c r="J32" s="27"/>
      <c r="K32" s="27"/>
      <c r="L32" s="27"/>
      <c r="M32" s="27"/>
      <c r="N32" s="27"/>
      <c r="O32" s="29" t="s">
        <v>31</v>
      </c>
      <c r="P32" s="27">
        <v>0</v>
      </c>
      <c r="Q32" s="27">
        <v>7.6260197196130797</v>
      </c>
      <c r="R32" s="27">
        <v>7.6260197196130797</v>
      </c>
      <c r="S32" s="27">
        <v>16.170001845268601</v>
      </c>
      <c r="T32" s="27">
        <v>1.14251288487684</v>
      </c>
      <c r="U32" s="27">
        <v>0</v>
      </c>
      <c r="V32" s="27">
        <v>1040.2196870539001</v>
      </c>
      <c r="W32" s="27">
        <v>5.8277935536632501</v>
      </c>
      <c r="X32" s="27">
        <v>0</v>
      </c>
      <c r="Y32" s="27">
        <v>0.87323652522032402</v>
      </c>
      <c r="Z32" s="27">
        <v>0</v>
      </c>
      <c r="AA32" s="27">
        <v>5.1871358486085999</v>
      </c>
      <c r="AB32" s="27">
        <v>5.1871358486085999</v>
      </c>
      <c r="AC32" s="27">
        <v>242628.357638188</v>
      </c>
      <c r="AD32" s="27">
        <v>0</v>
      </c>
      <c r="AE32" s="27">
        <v>1.9208713301807201</v>
      </c>
      <c r="AF32" s="27">
        <v>0.40258002606315102</v>
      </c>
      <c r="AG32" s="27">
        <v>0.46703369365675101</v>
      </c>
      <c r="AH32" s="27">
        <v>0</v>
      </c>
      <c r="AI32" s="27">
        <v>0</v>
      </c>
      <c r="AJ32" s="27">
        <v>75.495013916676299</v>
      </c>
      <c r="AK32" s="27">
        <v>0</v>
      </c>
      <c r="AL32" s="27">
        <v>22.8005660146497</v>
      </c>
      <c r="AM32" s="27">
        <v>2.5334298759348899</v>
      </c>
      <c r="AN32" s="27">
        <v>25.3339958905846</v>
      </c>
      <c r="AO32" s="27">
        <v>0</v>
      </c>
      <c r="AP32" s="27">
        <v>3.0617490832630598</v>
      </c>
      <c r="AQ32" s="27">
        <v>3.9264379371352E-2</v>
      </c>
      <c r="AR32" s="27">
        <v>10.6175196696373</v>
      </c>
      <c r="AS32" s="27">
        <v>4.3190753815373899E-2</v>
      </c>
      <c r="AT32" s="27">
        <v>11.844726599315401</v>
      </c>
      <c r="AU32" s="27">
        <v>14.2660242398187</v>
      </c>
      <c r="AV32" s="27">
        <v>1.3088084348837299E-2</v>
      </c>
      <c r="AW32" s="27">
        <v>0</v>
      </c>
      <c r="AX32" s="27">
        <v>9.2140199628521096</v>
      </c>
      <c r="AY32" s="27">
        <v>179.21289365245201</v>
      </c>
      <c r="AZ32" s="27">
        <v>130.87390623533199</v>
      </c>
      <c r="BA32" s="27">
        <v>48.338987417119903</v>
      </c>
      <c r="BB32" s="27">
        <v>0.105491122538401</v>
      </c>
      <c r="BC32" s="27">
        <v>0</v>
      </c>
      <c r="BD32" s="27">
        <v>3.12805337389837</v>
      </c>
      <c r="BE32" s="27">
        <v>0.85727198972646101</v>
      </c>
      <c r="BF32" s="27">
        <v>35.560361337544101</v>
      </c>
      <c r="BG32" s="27">
        <v>2.3558575152807801</v>
      </c>
      <c r="BH32" s="27">
        <v>0.45808430474489698</v>
      </c>
      <c r="BI32" s="27">
        <v>50.807995502571103</v>
      </c>
      <c r="BJ32" s="27">
        <v>1.45205250192628</v>
      </c>
      <c r="BK32" s="27">
        <v>1.9632223857316802E-2</v>
      </c>
      <c r="BL32" s="27">
        <v>2.1595360373022001</v>
      </c>
      <c r="BM32" s="27">
        <v>1.30880834669885E-3</v>
      </c>
      <c r="BN32" s="27">
        <v>5.0573119793647301</v>
      </c>
      <c r="BO32" s="27">
        <v>3.32718431492055</v>
      </c>
      <c r="BP32" s="27">
        <v>0</v>
      </c>
      <c r="BQ32" s="27">
        <v>8.4118167117401606E-3</v>
      </c>
      <c r="BR32" s="27">
        <v>1.97063324571724</v>
      </c>
      <c r="BS32" s="27">
        <v>0.397142994930471</v>
      </c>
      <c r="BT32" s="27">
        <v>61.623981767776101</v>
      </c>
      <c r="BU32" s="27">
        <v>0.67578078357942395</v>
      </c>
      <c r="BW32" s="56">
        <f t="shared" si="0"/>
        <v>-3.0084607096472535E-7</v>
      </c>
      <c r="BX32" s="56">
        <f t="shared" si="1"/>
        <v>1.8433904622705698E-7</v>
      </c>
      <c r="BY32" s="56">
        <f t="shared" si="2"/>
        <v>-1.6220949711717711E-7</v>
      </c>
      <c r="BZ32" s="56">
        <f t="shared" si="3"/>
        <v>-3.9651531904859334E-5</v>
      </c>
      <c r="CA32" s="56">
        <f t="shared" si="4"/>
        <v>-5.4200110543269013E-5</v>
      </c>
      <c r="CB32" s="56">
        <f t="shared" si="5"/>
        <v>2.3687273308697996E-6</v>
      </c>
      <c r="CC32" s="56">
        <f t="shared" si="6"/>
        <v>-2.9586238967436892E-7</v>
      </c>
      <c r="CD32" s="56" t="str">
        <f t="shared" si="7"/>
        <v/>
      </c>
      <c r="CE32" s="56" t="e">
        <f t="shared" si="8"/>
        <v>#DIV/0!</v>
      </c>
      <c r="CF32" s="56" t="e">
        <f t="shared" si="9"/>
        <v>#DIV/0!</v>
      </c>
      <c r="CG32" s="56"/>
      <c r="CH32" s="56"/>
    </row>
    <row r="33" spans="1:86" x14ac:dyDescent="0.25">
      <c r="A33" s="44" t="s">
        <v>32</v>
      </c>
      <c r="B33" s="27">
        <v>184.34</v>
      </c>
      <c r="C33" s="27">
        <v>28.577999999999999</v>
      </c>
      <c r="D33" s="27">
        <v>6.6609999999999996</v>
      </c>
      <c r="E33" s="27">
        <v>33.835000000000001</v>
      </c>
      <c r="F33" s="27">
        <v>19.475000000000001</v>
      </c>
      <c r="G33" s="27">
        <v>2.7288000000000001</v>
      </c>
      <c r="H33" s="27">
        <v>11.609</v>
      </c>
      <c r="I33" s="27"/>
      <c r="J33" s="27"/>
      <c r="K33" s="27"/>
      <c r="L33" s="27"/>
      <c r="M33" s="27"/>
      <c r="N33" s="27"/>
      <c r="O33" s="29" t="s">
        <v>32</v>
      </c>
      <c r="P33" s="27">
        <v>0</v>
      </c>
      <c r="Q33" s="27">
        <v>1.3924441788872099</v>
      </c>
      <c r="R33" s="27">
        <v>1.3924441788872099</v>
      </c>
      <c r="S33" s="27">
        <v>2.9520066022917</v>
      </c>
      <c r="T33" s="27">
        <v>0.21041596936183901</v>
      </c>
      <c r="U33" s="27">
        <v>0</v>
      </c>
      <c r="V33" s="27">
        <v>184.33992757816699</v>
      </c>
      <c r="W33" s="27">
        <v>1.0713292222589601</v>
      </c>
      <c r="X33" s="27">
        <v>0</v>
      </c>
      <c r="Y33" s="27">
        <v>0.16212624280659399</v>
      </c>
      <c r="Z33" s="27">
        <v>0</v>
      </c>
      <c r="AA33" s="27">
        <v>0.96693622918588795</v>
      </c>
      <c r="AB33" s="27">
        <v>0.96693622918588795</v>
      </c>
      <c r="AC33" s="27">
        <v>65115.717918616298</v>
      </c>
      <c r="AD33" s="27">
        <v>0</v>
      </c>
      <c r="AE33" s="27">
        <v>0.34950416989037503</v>
      </c>
      <c r="AF33" s="27">
        <v>7.3404932354811797E-2</v>
      </c>
      <c r="AG33" s="27">
        <v>8.7058866755953798E-2</v>
      </c>
      <c r="AH33" s="27">
        <v>0</v>
      </c>
      <c r="AI33" s="27">
        <v>0</v>
      </c>
      <c r="AJ33" s="27">
        <v>28.577995337224401</v>
      </c>
      <c r="AK33" s="27">
        <v>0</v>
      </c>
      <c r="AL33" s="27">
        <v>5.9949025832658096</v>
      </c>
      <c r="AM33" s="27">
        <v>0.66610166173382401</v>
      </c>
      <c r="AN33" s="27">
        <v>6.6610042449996296</v>
      </c>
      <c r="AO33" s="27">
        <v>0</v>
      </c>
      <c r="AP33" s="27">
        <v>0.563517920589516</v>
      </c>
      <c r="AQ33" s="27">
        <v>5.8425220875565603E-3</v>
      </c>
      <c r="AR33" s="27">
        <v>2.13355674564724</v>
      </c>
      <c r="AS33" s="27">
        <v>6.4267967393640702E-3</v>
      </c>
      <c r="AT33" s="27">
        <v>1.7624869899744799</v>
      </c>
      <c r="AU33" s="27">
        <v>2.1227735246945199</v>
      </c>
      <c r="AV33" s="27">
        <v>1.9474973682324899E-3</v>
      </c>
      <c r="AW33" s="27">
        <v>0</v>
      </c>
      <c r="AX33" s="27">
        <v>1.3710397327998101</v>
      </c>
      <c r="AY33" s="27">
        <v>33.833940198912003</v>
      </c>
      <c r="AZ33" s="27">
        <v>19.4739438365383</v>
      </c>
      <c r="BA33" s="27">
        <v>14.3599963623737</v>
      </c>
      <c r="BB33" s="27">
        <v>1.5696851138411599E-2</v>
      </c>
      <c r="BC33" s="27">
        <v>0</v>
      </c>
      <c r="BD33" s="27">
        <v>0.46545273566031098</v>
      </c>
      <c r="BE33" s="27">
        <v>0.12756089331282999</v>
      </c>
      <c r="BF33" s="27">
        <v>5.2913564487948896</v>
      </c>
      <c r="BG33" s="27">
        <v>0.35055062638822199</v>
      </c>
      <c r="BH33" s="27">
        <v>6.8162126798833697E-2</v>
      </c>
      <c r="BI33" s="27">
        <v>7.5601936760418198</v>
      </c>
      <c r="BJ33" s="27">
        <v>0.262492580232697</v>
      </c>
      <c r="BK33" s="27">
        <v>2.9212639097868599E-3</v>
      </c>
      <c r="BL33" s="27">
        <v>0.32133740086090501</v>
      </c>
      <c r="BM33" s="27">
        <v>1.9474996830855801E-4</v>
      </c>
      <c r="BN33" s="27">
        <v>2.7287834609258299</v>
      </c>
      <c r="BO33" s="27">
        <v>0.61987322605300998</v>
      </c>
      <c r="BP33" s="27">
        <v>0</v>
      </c>
      <c r="BQ33" s="27">
        <v>1.4962290605334001E-3</v>
      </c>
      <c r="BR33" s="27">
        <v>0.37905655568996399</v>
      </c>
      <c r="BS33" s="27">
        <v>0.17346277096512799</v>
      </c>
      <c r="BT33" s="27">
        <v>11.608995849799101</v>
      </c>
      <c r="BU33" s="27">
        <v>0.14128122250919001</v>
      </c>
      <c r="BW33" s="56">
        <f t="shared" si="0"/>
        <v>-3.9287096132469419E-7</v>
      </c>
      <c r="BX33" s="56">
        <f t="shared" si="1"/>
        <v>-1.6315961923572205E-7</v>
      </c>
      <c r="BY33" s="56">
        <f t="shared" si="2"/>
        <v>6.3729164240084043E-7</v>
      </c>
      <c r="BZ33" s="56">
        <f t="shared" si="3"/>
        <v>-3.1322627102036765E-5</v>
      </c>
      <c r="CA33" s="56">
        <f t="shared" si="4"/>
        <v>-5.4231756698394431E-5</v>
      </c>
      <c r="CB33" s="56">
        <f t="shared" si="5"/>
        <v>-6.060933073221787E-6</v>
      </c>
      <c r="CC33" s="56">
        <f t="shared" si="6"/>
        <v>-3.5749857002229117E-7</v>
      </c>
      <c r="CD33" s="56" t="str">
        <f t="shared" si="7"/>
        <v/>
      </c>
      <c r="CE33" s="56" t="e">
        <f t="shared" si="8"/>
        <v>#DIV/0!</v>
      </c>
      <c r="CF33" s="56" t="e">
        <f t="shared" si="9"/>
        <v>#DIV/0!</v>
      </c>
      <c r="CG33" s="56"/>
      <c r="CH33" s="56"/>
    </row>
    <row r="34" spans="1:86" x14ac:dyDescent="0.25">
      <c r="A34" s="44" t="s">
        <v>33</v>
      </c>
      <c r="B34" s="27">
        <v>3309.9</v>
      </c>
      <c r="C34" s="27">
        <v>711.79600000000005</v>
      </c>
      <c r="D34" s="27">
        <v>132.21899999999999</v>
      </c>
      <c r="E34" s="27">
        <v>539.303</v>
      </c>
      <c r="F34" s="27">
        <v>341.048</v>
      </c>
      <c r="G34" s="27">
        <v>56.411000000000001</v>
      </c>
      <c r="H34" s="27">
        <v>245.59100000000001</v>
      </c>
      <c r="I34" s="27"/>
      <c r="J34" s="27"/>
      <c r="K34" s="27"/>
      <c r="L34" s="27"/>
      <c r="M34" s="27"/>
      <c r="N34" s="27"/>
      <c r="O34" s="29" t="s">
        <v>33</v>
      </c>
      <c r="P34" s="27">
        <v>0</v>
      </c>
      <c r="Q34" s="27">
        <v>28.8324350765422</v>
      </c>
      <c r="R34" s="27">
        <v>28.8324350765422</v>
      </c>
      <c r="S34" s="27">
        <v>61.119518811653599</v>
      </c>
      <c r="T34" s="27">
        <v>4.38337713679205</v>
      </c>
      <c r="U34" s="27">
        <v>0</v>
      </c>
      <c r="V34" s="27">
        <v>3310.0982397195698</v>
      </c>
      <c r="W34" s="27">
        <v>22.2894047512392</v>
      </c>
      <c r="X34" s="27">
        <v>0</v>
      </c>
      <c r="Y34" s="27">
        <v>3.3963487289932002</v>
      </c>
      <c r="Z34" s="27">
        <v>0</v>
      </c>
      <c r="AA34" s="27">
        <v>20.312666101767501</v>
      </c>
      <c r="AB34" s="27">
        <v>20.312666101767501</v>
      </c>
      <c r="AC34" s="27">
        <v>1152021.9156092701</v>
      </c>
      <c r="AD34" s="27">
        <v>0</v>
      </c>
      <c r="AE34" s="27">
        <v>7.2191322808831702</v>
      </c>
      <c r="AF34" s="27">
        <v>1.51846651269377</v>
      </c>
      <c r="AG34" s="27">
        <v>1.82879009381989</v>
      </c>
      <c r="AH34" s="27">
        <v>0</v>
      </c>
      <c r="AI34" s="27">
        <v>0</v>
      </c>
      <c r="AJ34" s="27">
        <v>711.866178012202</v>
      </c>
      <c r="AK34" s="27">
        <v>0</v>
      </c>
      <c r="AL34" s="27">
        <v>119.006040531975</v>
      </c>
      <c r="AM34" s="27">
        <v>13.222894446006</v>
      </c>
      <c r="AN34" s="27">
        <v>132.228934977981</v>
      </c>
      <c r="AO34" s="27">
        <v>0</v>
      </c>
      <c r="AP34" s="27">
        <v>11.7341187130408</v>
      </c>
      <c r="AQ34" s="27">
        <v>0.10232038691115899</v>
      </c>
      <c r="AR34" s="27">
        <v>47.031455943054603</v>
      </c>
      <c r="AS34" s="27">
        <v>0.112552862536307</v>
      </c>
      <c r="AT34" s="27">
        <v>30.866585712947099</v>
      </c>
      <c r="AU34" s="27">
        <v>37.176316627810202</v>
      </c>
      <c r="AV34" s="27">
        <v>3.4106735561103801E-2</v>
      </c>
      <c r="AW34" s="27">
        <v>0</v>
      </c>
      <c r="AX34" s="27">
        <v>24.011132845009499</v>
      </c>
      <c r="AY34" s="27">
        <v>539.31214604645095</v>
      </c>
      <c r="AZ34" s="27">
        <v>341.04882279926301</v>
      </c>
      <c r="BA34" s="27">
        <v>198.263323247187</v>
      </c>
      <c r="BB34" s="27">
        <v>0.27489974139784001</v>
      </c>
      <c r="BC34" s="27">
        <v>0</v>
      </c>
      <c r="BD34" s="27">
        <v>8.1515086779432995</v>
      </c>
      <c r="BE34" s="27">
        <v>2.2339864724394598</v>
      </c>
      <c r="BF34" s="27">
        <v>92.667971031267001</v>
      </c>
      <c r="BG34" s="27">
        <v>6.1392170064540297</v>
      </c>
      <c r="BH34" s="27">
        <v>1.19373796303951</v>
      </c>
      <c r="BI34" s="27">
        <v>132.402307467605</v>
      </c>
      <c r="BJ34" s="27">
        <v>5.39683790676433</v>
      </c>
      <c r="BK34" s="27">
        <v>5.1160177251607999E-2</v>
      </c>
      <c r="BL34" s="27">
        <v>5.6276084150421299</v>
      </c>
      <c r="BM34" s="27">
        <v>3.4106760473332299E-3</v>
      </c>
      <c r="BN34" s="27">
        <v>56.415362705512003</v>
      </c>
      <c r="BO34" s="27">
        <v>13.0164129289056</v>
      </c>
      <c r="BP34" s="27">
        <v>0</v>
      </c>
      <c r="BQ34" s="27">
        <v>3.0401555263501901E-2</v>
      </c>
      <c r="BR34" s="27">
        <v>8.1306034862002807</v>
      </c>
      <c r="BS34" s="27">
        <v>5.0692302270077203</v>
      </c>
      <c r="BT34" s="27">
        <v>245.609620419208</v>
      </c>
      <c r="BU34" s="27">
        <v>3.18728255570473</v>
      </c>
      <c r="BW34" s="56">
        <f t="shared" si="0"/>
        <v>5.9892963403654442E-5</v>
      </c>
      <c r="BX34" s="56">
        <f t="shared" si="1"/>
        <v>9.8592872398763073E-5</v>
      </c>
      <c r="BY34" s="56">
        <f t="shared" si="2"/>
        <v>7.5140320082621014E-5</v>
      </c>
      <c r="BZ34" s="56">
        <f t="shared" si="3"/>
        <v>1.6959012745990588E-5</v>
      </c>
      <c r="CA34" s="56">
        <f t="shared" si="4"/>
        <v>2.4125614664370878E-6</v>
      </c>
      <c r="CB34" s="56">
        <f t="shared" si="5"/>
        <v>7.7337850986531725E-5</v>
      </c>
      <c r="CC34" s="56">
        <f t="shared" si="6"/>
        <v>7.5818817497348392E-5</v>
      </c>
      <c r="CD34" s="56" t="str">
        <f t="shared" si="7"/>
        <v/>
      </c>
      <c r="CE34" s="56" t="e">
        <f t="shared" si="8"/>
        <v>#DIV/0!</v>
      </c>
      <c r="CF34" s="56" t="e">
        <f t="shared" si="9"/>
        <v>#DIV/0!</v>
      </c>
      <c r="CG34" s="56"/>
      <c r="CH34" s="56"/>
    </row>
    <row r="35" spans="1:86" x14ac:dyDescent="0.25">
      <c r="A35" s="44" t="s">
        <v>34</v>
      </c>
      <c r="B35" s="27">
        <v>30471.83</v>
      </c>
      <c r="C35" s="27">
        <v>5783.65</v>
      </c>
      <c r="D35" s="27">
        <v>1085.0719999999999</v>
      </c>
      <c r="E35" s="27">
        <v>4873.4030000000002</v>
      </c>
      <c r="F35" s="27">
        <v>3256.0970000000002</v>
      </c>
      <c r="G35" s="27">
        <v>362.01060000000001</v>
      </c>
      <c r="H35" s="27">
        <v>2118.7049999999999</v>
      </c>
      <c r="I35" s="27"/>
      <c r="J35" s="27"/>
      <c r="K35" s="27"/>
      <c r="L35" s="27"/>
      <c r="M35" s="27"/>
      <c r="N35" s="27"/>
      <c r="O35" s="29" t="s">
        <v>34</v>
      </c>
      <c r="P35" s="27">
        <v>0</v>
      </c>
      <c r="Q35" s="27">
        <v>237.75247603614699</v>
      </c>
      <c r="R35" s="27">
        <v>237.75247603614699</v>
      </c>
      <c r="S35" s="27">
        <v>503.87867711751198</v>
      </c>
      <c r="T35" s="27">
        <v>36.627152504838101</v>
      </c>
      <c r="U35" s="27">
        <v>0</v>
      </c>
      <c r="V35" s="27">
        <v>30500.126523256</v>
      </c>
      <c r="W35" s="27">
        <v>185.73558390855601</v>
      </c>
      <c r="X35" s="27">
        <v>0</v>
      </c>
      <c r="Y35" s="27">
        <v>28.723617262271201</v>
      </c>
      <c r="Z35" s="27">
        <v>0</v>
      </c>
      <c r="AA35" s="27">
        <v>172.80212188146601</v>
      </c>
      <c r="AB35" s="27">
        <v>172.80212188146601</v>
      </c>
      <c r="AC35" s="27">
        <v>9545376.2816801406</v>
      </c>
      <c r="AD35" s="27">
        <v>0</v>
      </c>
      <c r="AE35" s="27">
        <v>59.202630738098598</v>
      </c>
      <c r="AF35" s="27">
        <v>12.4940284445246</v>
      </c>
      <c r="AG35" s="27">
        <v>15.5565013344136</v>
      </c>
      <c r="AH35" s="27">
        <v>0</v>
      </c>
      <c r="AI35" s="27">
        <v>0</v>
      </c>
      <c r="AJ35" s="27">
        <v>5789.4693552031804</v>
      </c>
      <c r="AK35" s="27">
        <v>0</v>
      </c>
      <c r="AL35" s="27">
        <v>977.50134625241799</v>
      </c>
      <c r="AM35" s="27">
        <v>108.611345306635</v>
      </c>
      <c r="AN35" s="27">
        <v>1086.1126915590501</v>
      </c>
      <c r="AO35" s="27">
        <v>0</v>
      </c>
      <c r="AP35" s="27">
        <v>97.957977812133095</v>
      </c>
      <c r="AQ35" s="27">
        <v>0.97771691705660901</v>
      </c>
      <c r="AR35" s="27">
        <v>439.900661488119</v>
      </c>
      <c r="AS35" s="27">
        <v>1.07548610404713</v>
      </c>
      <c r="AT35" s="27">
        <v>294.94417059364901</v>
      </c>
      <c r="AU35" s="27">
        <v>355.23658658377298</v>
      </c>
      <c r="AV35" s="27">
        <v>0.32590502014473299</v>
      </c>
      <c r="AW35" s="27">
        <v>0</v>
      </c>
      <c r="AX35" s="27">
        <v>229.43722768784701</v>
      </c>
      <c r="AY35" s="27">
        <v>4877.6209827954599</v>
      </c>
      <c r="AZ35" s="27">
        <v>3258.8758548447099</v>
      </c>
      <c r="BA35" s="27">
        <v>1618.74512795074</v>
      </c>
      <c r="BB35" s="27">
        <v>2.6267971891069601</v>
      </c>
      <c r="BC35" s="27">
        <v>0</v>
      </c>
      <c r="BD35" s="27">
        <v>77.891335119077098</v>
      </c>
      <c r="BE35" s="27">
        <v>21.346785749323399</v>
      </c>
      <c r="BF35" s="27">
        <v>885.48438863076399</v>
      </c>
      <c r="BG35" s="27">
        <v>58.662925853050901</v>
      </c>
      <c r="BH35" s="27">
        <v>11.406685092897201</v>
      </c>
      <c r="BI35" s="27">
        <v>1265.1640303796901</v>
      </c>
      <c r="BJ35" s="27">
        <v>43.799933996890999</v>
      </c>
      <c r="BK35" s="27">
        <v>0.48885844970981601</v>
      </c>
      <c r="BL35" s="27">
        <v>53.774364964147303</v>
      </c>
      <c r="BM35" s="27">
        <v>3.2590510425106203E-2</v>
      </c>
      <c r="BN35" s="27">
        <v>362.35602576321202</v>
      </c>
      <c r="BO35" s="27">
        <v>110.638444574036</v>
      </c>
      <c r="BP35" s="27">
        <v>0</v>
      </c>
      <c r="BQ35" s="27">
        <v>0.24010430481176301</v>
      </c>
      <c r="BR35" s="27">
        <v>72.186293126048596</v>
      </c>
      <c r="BS35" s="27">
        <v>68.770009276324004</v>
      </c>
      <c r="BT35" s="27">
        <v>2120.7262309231301</v>
      </c>
      <c r="BU35" s="27">
        <v>31.062084147548099</v>
      </c>
      <c r="BW35" s="56">
        <f t="shared" ref="BW35:BW51" si="10">IF(V35=0,"",(V35-B35)/B35)</f>
        <v>9.2861253347758176E-4</v>
      </c>
      <c r="BX35" s="56">
        <f t="shared" ref="BX35:BX51" si="11">IF(AJ35=0,"",(AJ35-C35)/C35)</f>
        <v>1.0061734723195127E-3</v>
      </c>
      <c r="BY35" s="56">
        <f t="shared" ref="BY35:BY51" si="12">IF(AN35=0,"",(AN35-D35)/D35)</f>
        <v>9.5909908195048257E-4</v>
      </c>
      <c r="BZ35" s="56">
        <f t="shared" ref="BZ35:BZ51" si="13">IF(AY35=0,"",(AY35-E35)/E35)</f>
        <v>8.6551077254633929E-4</v>
      </c>
      <c r="CA35" s="56">
        <f t="shared" ref="CA35:CA51" si="14">IF(AZ35=0,"",(AZ35-F35)/F35)</f>
        <v>8.5343122293645205E-4</v>
      </c>
      <c r="CB35" s="56">
        <f t="shared" ref="CB35:CB51" si="15">IF(BN35=0,"",(BN35-G35)/G35)</f>
        <v>9.5418687522411257E-4</v>
      </c>
      <c r="CC35" s="56">
        <f t="shared" ref="CC35:CC51" si="16">IF(BT35=0,"",(BT35-H35)/H35)</f>
        <v>9.539935588626701E-4</v>
      </c>
      <c r="CD35" s="56" t="str">
        <f t="shared" ref="CD35:CD51" si="17">IF(I35=0,"",(P35-I35)/I35)</f>
        <v/>
      </c>
      <c r="CE35" s="56" t="e">
        <f t="shared" ref="CE35:CE51" si="18">IF(T35=0,"",(T35-J35)/J35)</f>
        <v>#DIV/0!</v>
      </c>
      <c r="CF35" s="56" t="e">
        <f t="shared" ref="CF35:CF51" si="19">IF(AA35=0,"",(AA35-K35)/K35)</f>
        <v>#DIV/0!</v>
      </c>
      <c r="CG35" s="56"/>
      <c r="CH35" s="56"/>
    </row>
    <row r="36" spans="1:86" x14ac:dyDescent="0.25">
      <c r="A36" s="44" t="s">
        <v>35</v>
      </c>
      <c r="B36" s="27">
        <v>208.77</v>
      </c>
      <c r="C36" s="27">
        <v>25.466999999999999</v>
      </c>
      <c r="D36" s="27">
        <v>6.0410000000000004</v>
      </c>
      <c r="E36" s="27">
        <v>33.753</v>
      </c>
      <c r="F36" s="27">
        <v>23.94</v>
      </c>
      <c r="G36" s="27">
        <v>1.2836000000000001</v>
      </c>
      <c r="H36" s="27">
        <v>13.208</v>
      </c>
      <c r="I36" s="27"/>
      <c r="J36" s="27"/>
      <c r="K36" s="27"/>
      <c r="L36" s="27"/>
      <c r="M36" s="27"/>
      <c r="N36" s="27"/>
      <c r="O36" s="29" t="s">
        <v>35</v>
      </c>
      <c r="P36" s="27">
        <v>0</v>
      </c>
      <c r="Q36" s="27">
        <v>1.43267532746374</v>
      </c>
      <c r="R36" s="27">
        <v>1.43267532746374</v>
      </c>
      <c r="S36" s="27">
        <v>3.0358043439871598</v>
      </c>
      <c r="T36" s="27">
        <v>0.222877470024438</v>
      </c>
      <c r="U36" s="27">
        <v>0</v>
      </c>
      <c r="V36" s="27">
        <v>208.769936451771</v>
      </c>
      <c r="W36" s="27">
        <v>1.1278928536649</v>
      </c>
      <c r="X36" s="27">
        <v>0</v>
      </c>
      <c r="Y36" s="27">
        <v>0.176305601210998</v>
      </c>
      <c r="Z36" s="27">
        <v>0</v>
      </c>
      <c r="AA36" s="27">
        <v>1.06511506151666</v>
      </c>
      <c r="AB36" s="27">
        <v>1.06511506151666</v>
      </c>
      <c r="AC36" s="27">
        <v>55761.066975313697</v>
      </c>
      <c r="AD36" s="27">
        <v>0</v>
      </c>
      <c r="AE36" s="27">
        <v>0.35528322434564003</v>
      </c>
      <c r="AF36" s="27">
        <v>7.5165093625445698E-2</v>
      </c>
      <c r="AG36" s="27">
        <v>9.5882310287317293E-2</v>
      </c>
      <c r="AH36" s="27">
        <v>0</v>
      </c>
      <c r="AI36" s="27">
        <v>0</v>
      </c>
      <c r="AJ36" s="27">
        <v>25.467003863599999</v>
      </c>
      <c r="AK36" s="27">
        <v>0</v>
      </c>
      <c r="AL36" s="27">
        <v>5.4368649834377702</v>
      </c>
      <c r="AM36" s="27">
        <v>0.60410341661292899</v>
      </c>
      <c r="AN36" s="27">
        <v>6.0409684000506996</v>
      </c>
      <c r="AO36" s="27">
        <v>0</v>
      </c>
      <c r="AP36" s="27">
        <v>0.59566840433869594</v>
      </c>
      <c r="AQ36" s="27">
        <v>7.18204765290431E-3</v>
      </c>
      <c r="AR36" s="27">
        <v>2.8847406944559202</v>
      </c>
      <c r="AS36" s="27">
        <v>7.9001875031002502E-3</v>
      </c>
      <c r="AT36" s="27">
        <v>2.1665707215176599</v>
      </c>
      <c r="AU36" s="27">
        <v>2.6094577181059999</v>
      </c>
      <c r="AV36" s="27">
        <v>2.3940043100359899E-3</v>
      </c>
      <c r="AW36" s="27">
        <v>0</v>
      </c>
      <c r="AX36" s="27">
        <v>1.6853758384452999</v>
      </c>
      <c r="AY36" s="27">
        <v>33.751701577186502</v>
      </c>
      <c r="AZ36" s="27">
        <v>23.9387042282445</v>
      </c>
      <c r="BA36" s="27">
        <v>9.8129973489420497</v>
      </c>
      <c r="BB36" s="27">
        <v>1.9295614896630699E-2</v>
      </c>
      <c r="BC36" s="27">
        <v>0</v>
      </c>
      <c r="BD36" s="27">
        <v>0.57216619542871605</v>
      </c>
      <c r="BE36" s="27">
        <v>0.15680669764160499</v>
      </c>
      <c r="BF36" s="27">
        <v>6.5044967674730003</v>
      </c>
      <c r="BG36" s="27">
        <v>0.43092089265144301</v>
      </c>
      <c r="BH36" s="27">
        <v>8.3790159669747594E-2</v>
      </c>
      <c r="BI36" s="27">
        <v>9.2935066166217499</v>
      </c>
      <c r="BJ36" s="27">
        <v>0.26077250157002102</v>
      </c>
      <c r="BK36" s="27">
        <v>3.59103148751357E-3</v>
      </c>
      <c r="BL36" s="27">
        <v>0.39501033416557801</v>
      </c>
      <c r="BM36" s="27">
        <v>2.3940067351201701E-4</v>
      </c>
      <c r="BN36" s="27">
        <v>1.2836022465098</v>
      </c>
      <c r="BO36" s="27">
        <v>0.68153744503057201</v>
      </c>
      <c r="BP36" s="27">
        <v>0</v>
      </c>
      <c r="BQ36" s="27">
        <v>1.3991246892309699E-3</v>
      </c>
      <c r="BR36" s="27">
        <v>0.45808471231667103</v>
      </c>
      <c r="BS36" s="27">
        <v>0.53556130475702302</v>
      </c>
      <c r="BT36" s="27">
        <v>13.2079961639577</v>
      </c>
      <c r="BU36" s="27">
        <v>0.20864923650688599</v>
      </c>
      <c r="BW36" s="56">
        <f t="shared" si="10"/>
        <v>-3.0439349048183448E-7</v>
      </c>
      <c r="BX36" s="56">
        <f t="shared" si="11"/>
        <v>1.5171005614840644E-7</v>
      </c>
      <c r="BY36" s="56">
        <f t="shared" si="12"/>
        <v>-5.2309136402578882E-6</v>
      </c>
      <c r="BZ36" s="56">
        <f t="shared" si="13"/>
        <v>-3.8468367656156033E-5</v>
      </c>
      <c r="CA36" s="56">
        <f t="shared" si="14"/>
        <v>-5.4125804323354516E-5</v>
      </c>
      <c r="CB36" s="56">
        <f t="shared" si="15"/>
        <v>1.750163446528161E-6</v>
      </c>
      <c r="CC36" s="56">
        <f t="shared" si="16"/>
        <v>-2.904332449886134E-7</v>
      </c>
      <c r="CD36" s="56" t="str">
        <f t="shared" si="17"/>
        <v/>
      </c>
      <c r="CE36" s="56" t="e">
        <f t="shared" si="18"/>
        <v>#DIV/0!</v>
      </c>
      <c r="CF36" s="56" t="e">
        <f t="shared" si="19"/>
        <v>#DIV/0!</v>
      </c>
      <c r="CG36" s="56"/>
      <c r="CH36" s="56"/>
    </row>
    <row r="37" spans="1:86" x14ac:dyDescent="0.25">
      <c r="A37" s="44" t="s">
        <v>36</v>
      </c>
      <c r="B37" s="27">
        <v>41089.79</v>
      </c>
      <c r="C37" s="27">
        <v>4023.8719999999998</v>
      </c>
      <c r="D37" s="27">
        <v>1080.289</v>
      </c>
      <c r="E37" s="27">
        <v>6887.1980000000003</v>
      </c>
      <c r="F37" s="27">
        <v>4963.5330000000004</v>
      </c>
      <c r="G37" s="27">
        <v>218.02279999999999</v>
      </c>
      <c r="H37" s="27">
        <v>2483.386</v>
      </c>
      <c r="I37" s="27"/>
      <c r="J37" s="27"/>
      <c r="K37" s="27"/>
      <c r="L37" s="27"/>
      <c r="M37" s="27"/>
      <c r="N37" s="27"/>
      <c r="O37" s="29" t="s">
        <v>36</v>
      </c>
      <c r="P37" s="27">
        <v>0</v>
      </c>
      <c r="Q37" s="27">
        <v>288.50221928375498</v>
      </c>
      <c r="R37" s="27">
        <v>288.50221928375498</v>
      </c>
      <c r="S37" s="27">
        <v>611.54326908563303</v>
      </c>
      <c r="T37" s="27">
        <v>43.990577991912502</v>
      </c>
      <c r="U37" s="27">
        <v>0</v>
      </c>
      <c r="V37" s="27">
        <v>41088.933599651602</v>
      </c>
      <c r="W37" s="27">
        <v>223.55464337910999</v>
      </c>
      <c r="X37" s="27">
        <v>0</v>
      </c>
      <c r="Y37" s="27">
        <v>34.177914042885597</v>
      </c>
      <c r="Z37" s="27">
        <v>0</v>
      </c>
      <c r="AA37" s="27">
        <v>204.68192225937099</v>
      </c>
      <c r="AB37" s="27">
        <v>204.68192225937099</v>
      </c>
      <c r="AC37" s="27">
        <v>10138958.283419499</v>
      </c>
      <c r="AD37" s="27">
        <v>0</v>
      </c>
      <c r="AE37" s="27">
        <v>72.148103119321803</v>
      </c>
      <c r="AF37" s="27">
        <v>15.1866459212576</v>
      </c>
      <c r="AG37" s="27">
        <v>18.427529278610201</v>
      </c>
      <c r="AH37" s="27">
        <v>0</v>
      </c>
      <c r="AI37" s="27">
        <v>0</v>
      </c>
      <c r="AJ37" s="27">
        <v>4023.72294746937</v>
      </c>
      <c r="AK37" s="27">
        <v>0</v>
      </c>
      <c r="AL37" s="27">
        <v>972.23295043458597</v>
      </c>
      <c r="AM37" s="27">
        <v>108.02683947155199</v>
      </c>
      <c r="AN37" s="27">
        <v>1080.25978990613</v>
      </c>
      <c r="AO37" s="27">
        <v>0</v>
      </c>
      <c r="AP37" s="27">
        <v>117.736969593412</v>
      </c>
      <c r="AQ37" s="27">
        <v>1.4890292801358</v>
      </c>
      <c r="AR37" s="27">
        <v>484.64039703103498</v>
      </c>
      <c r="AS37" s="27">
        <v>1.6379392251856</v>
      </c>
      <c r="AT37" s="27">
        <v>449.19123486389202</v>
      </c>
      <c r="AU37" s="27">
        <v>541.01504092329503</v>
      </c>
      <c r="AV37" s="27">
        <v>0.49634180139662798</v>
      </c>
      <c r="AW37" s="27">
        <v>0</v>
      </c>
      <c r="AX37" s="27">
        <v>349.42608100883501</v>
      </c>
      <c r="AY37" s="27">
        <v>6886.7970307899704</v>
      </c>
      <c r="AZ37" s="27">
        <v>4963.1716768654596</v>
      </c>
      <c r="BA37" s="27">
        <v>1923.6253539244999</v>
      </c>
      <c r="BB37" s="27">
        <v>4.0005206325060403</v>
      </c>
      <c r="BC37" s="27">
        <v>0</v>
      </c>
      <c r="BD37" s="27">
        <v>118.626213142853</v>
      </c>
      <c r="BE37" s="27">
        <v>32.510530365912103</v>
      </c>
      <c r="BF37" s="27">
        <v>1348.5666571867901</v>
      </c>
      <c r="BG37" s="27">
        <v>89.341928129323094</v>
      </c>
      <c r="BH37" s="27">
        <v>17.372054153232199</v>
      </c>
      <c r="BI37" s="27">
        <v>1926.8072645601501</v>
      </c>
      <c r="BJ37" s="27">
        <v>53.812871291365603</v>
      </c>
      <c r="BK37" s="27">
        <v>0.74451683526513301</v>
      </c>
      <c r="BL37" s="27">
        <v>81.896690531699704</v>
      </c>
      <c r="BM37" s="27">
        <v>4.9634224992697103E-2</v>
      </c>
      <c r="BN37" s="27">
        <v>218.015048837888</v>
      </c>
      <c r="BO37" s="27">
        <v>131.135496023228</v>
      </c>
      <c r="BP37" s="27">
        <v>0</v>
      </c>
      <c r="BQ37" s="27">
        <v>0.30135247028281997</v>
      </c>
      <c r="BR37" s="27">
        <v>82.742123475646196</v>
      </c>
      <c r="BS37" s="27">
        <v>57.991491720994098</v>
      </c>
      <c r="BT37" s="27">
        <v>2483.3282707496201</v>
      </c>
      <c r="BU37" s="27">
        <v>33.180495713806998</v>
      </c>
      <c r="BW37" s="56">
        <f t="shared" si="10"/>
        <v>-2.0842169025417084E-5</v>
      </c>
      <c r="BX37" s="56">
        <f t="shared" si="11"/>
        <v>-3.7042065609911989E-5</v>
      </c>
      <c r="BY37" s="56">
        <f t="shared" si="12"/>
        <v>-2.7039147737323948E-5</v>
      </c>
      <c r="BZ37" s="56">
        <f t="shared" si="13"/>
        <v>-5.8219497977242808E-5</v>
      </c>
      <c r="CA37" s="56">
        <f t="shared" si="14"/>
        <v>-7.2795554001701146E-5</v>
      </c>
      <c r="CB37" s="56">
        <f t="shared" si="15"/>
        <v>-3.5552071214509619E-5</v>
      </c>
      <c r="CC37" s="56">
        <f t="shared" si="16"/>
        <v>-2.324618499899217E-5</v>
      </c>
      <c r="CD37" s="56" t="str">
        <f t="shared" si="17"/>
        <v/>
      </c>
      <c r="CE37" s="56" t="e">
        <f t="shared" si="18"/>
        <v>#DIV/0!</v>
      </c>
      <c r="CF37" s="56" t="e">
        <f t="shared" si="19"/>
        <v>#DIV/0!</v>
      </c>
      <c r="CG37" s="56"/>
      <c r="CH37" s="56"/>
    </row>
    <row r="38" spans="1:86" x14ac:dyDescent="0.25">
      <c r="A38" s="44" t="s">
        <v>37</v>
      </c>
      <c r="B38" s="27">
        <v>6975.8</v>
      </c>
      <c r="C38" s="27">
        <v>609.03</v>
      </c>
      <c r="D38" s="27">
        <v>182.036</v>
      </c>
      <c r="E38" s="27">
        <v>1182.32</v>
      </c>
      <c r="F38" s="27">
        <v>855.51</v>
      </c>
      <c r="G38" s="27">
        <v>38.2395</v>
      </c>
      <c r="H38" s="27">
        <v>427.82</v>
      </c>
      <c r="I38" s="27"/>
      <c r="J38" s="27"/>
      <c r="K38" s="27"/>
      <c r="L38" s="27"/>
      <c r="M38" s="27"/>
      <c r="N38" s="27"/>
      <c r="O38" s="29" t="s">
        <v>37</v>
      </c>
      <c r="P38" s="27">
        <v>0</v>
      </c>
      <c r="Q38" s="27">
        <v>51.185052968357198</v>
      </c>
      <c r="R38" s="27">
        <v>51.185052968357198</v>
      </c>
      <c r="S38" s="27">
        <v>108.512681224887</v>
      </c>
      <c r="T38" s="27">
        <v>7.7415196111547004</v>
      </c>
      <c r="U38" s="27">
        <v>0</v>
      </c>
      <c r="V38" s="27">
        <v>6980.1992559400696</v>
      </c>
      <c r="W38" s="27">
        <v>39.408763547843002</v>
      </c>
      <c r="X38" s="27">
        <v>0</v>
      </c>
      <c r="Y38" s="27">
        <v>5.9697451693877204</v>
      </c>
      <c r="Z38" s="27">
        <v>0</v>
      </c>
      <c r="AA38" s="27">
        <v>35.618992337659897</v>
      </c>
      <c r="AB38" s="27">
        <v>35.618992337659897</v>
      </c>
      <c r="AC38" s="27">
        <v>1720779.83409337</v>
      </c>
      <c r="AD38" s="27">
        <v>0</v>
      </c>
      <c r="AE38" s="27">
        <v>12.8429985005373</v>
      </c>
      <c r="AF38" s="27">
        <v>2.6979290011460701</v>
      </c>
      <c r="AG38" s="27">
        <v>3.2069222811223699</v>
      </c>
      <c r="AH38" s="27">
        <v>0</v>
      </c>
      <c r="AI38" s="27">
        <v>0</v>
      </c>
      <c r="AJ38" s="27">
        <v>609.33225637549106</v>
      </c>
      <c r="AK38" s="27">
        <v>0</v>
      </c>
      <c r="AL38" s="27">
        <v>163.92644851931999</v>
      </c>
      <c r="AM38" s="27">
        <v>18.214054399047601</v>
      </c>
      <c r="AN38" s="27">
        <v>182.14050291836799</v>
      </c>
      <c r="AO38" s="27">
        <v>0</v>
      </c>
      <c r="AP38" s="27">
        <v>20.7313816658123</v>
      </c>
      <c r="AQ38" s="27">
        <v>0.25682149947364602</v>
      </c>
      <c r="AR38" s="27">
        <v>79.160140239752593</v>
      </c>
      <c r="AS38" s="27">
        <v>0.28250501496387098</v>
      </c>
      <c r="AT38" s="27">
        <v>77.474540694566102</v>
      </c>
      <c r="AU38" s="27">
        <v>93.311879826055204</v>
      </c>
      <c r="AV38" s="27">
        <v>8.5606768520202603E-2</v>
      </c>
      <c r="AW38" s="27">
        <v>0</v>
      </c>
      <c r="AX38" s="27">
        <v>60.267491966908601</v>
      </c>
      <c r="AY38" s="27">
        <v>1183.0384678140599</v>
      </c>
      <c r="AZ38" s="27">
        <v>856.02606042196396</v>
      </c>
      <c r="BA38" s="27">
        <v>327.01240739209697</v>
      </c>
      <c r="BB38" s="27">
        <v>0.68999203139381604</v>
      </c>
      <c r="BC38" s="27">
        <v>0</v>
      </c>
      <c r="BD38" s="27">
        <v>20.460138670723101</v>
      </c>
      <c r="BE38" s="27">
        <v>5.6072771705881301</v>
      </c>
      <c r="BF38" s="27">
        <v>232.594819579247</v>
      </c>
      <c r="BG38" s="27">
        <v>15.409296119314099</v>
      </c>
      <c r="BH38" s="27">
        <v>2.9962569817622602</v>
      </c>
      <c r="BI38" s="27">
        <v>332.32727073309098</v>
      </c>
      <c r="BJ38" s="27">
        <v>9.6393155128376193</v>
      </c>
      <c r="BK38" s="27">
        <v>0.128410605334082</v>
      </c>
      <c r="BL38" s="27">
        <v>14.1251920832024</v>
      </c>
      <c r="BM38" s="27">
        <v>8.5606768189509207E-3</v>
      </c>
      <c r="BN38" s="27">
        <v>38.258786377640703</v>
      </c>
      <c r="BO38" s="27">
        <v>22.832601334451901</v>
      </c>
      <c r="BP38" s="27">
        <v>0</v>
      </c>
      <c r="BQ38" s="27">
        <v>5.4853019226420101E-2</v>
      </c>
      <c r="BR38" s="27">
        <v>14.0062461685191</v>
      </c>
      <c r="BS38" s="27">
        <v>6.7552724176656298</v>
      </c>
      <c r="BT38" s="27">
        <v>428.07992757816697</v>
      </c>
      <c r="BU38" s="27">
        <v>5.2605441697459696</v>
      </c>
      <c r="BW38" s="56">
        <f t="shared" si="10"/>
        <v>6.3064536541607434E-4</v>
      </c>
      <c r="BX38" s="56">
        <f t="shared" si="11"/>
        <v>4.9629143965171406E-4</v>
      </c>
      <c r="BY38" s="56">
        <f t="shared" si="12"/>
        <v>5.740783052142676E-4</v>
      </c>
      <c r="BZ38" s="56">
        <f t="shared" si="13"/>
        <v>6.0767627550914916E-4</v>
      </c>
      <c r="CA38" s="56">
        <f t="shared" si="14"/>
        <v>6.0321962567821627E-4</v>
      </c>
      <c r="CB38" s="56">
        <f t="shared" si="15"/>
        <v>5.0435747435776442E-4</v>
      </c>
      <c r="CC38" s="56">
        <f t="shared" si="16"/>
        <v>6.0756294274924105E-4</v>
      </c>
      <c r="CD38" s="56" t="str">
        <f t="shared" si="17"/>
        <v/>
      </c>
      <c r="CE38" s="56" t="e">
        <f t="shared" si="18"/>
        <v>#DIV/0!</v>
      </c>
      <c r="CF38" s="56" t="e">
        <f t="shared" si="19"/>
        <v>#DIV/0!</v>
      </c>
      <c r="CG38" s="56"/>
      <c r="CH38" s="56"/>
    </row>
    <row r="39" spans="1:86" x14ac:dyDescent="0.25">
      <c r="A39" s="44" t="s">
        <v>130</v>
      </c>
      <c r="B39" s="27">
        <v>219.16</v>
      </c>
      <c r="C39" s="27">
        <v>32.137</v>
      </c>
      <c r="D39" s="27">
        <v>7.6020000000000003</v>
      </c>
      <c r="E39" s="27">
        <v>37.734999999999999</v>
      </c>
      <c r="F39" s="27">
        <v>24.193999999999999</v>
      </c>
      <c r="G39" s="27">
        <v>2.9278</v>
      </c>
      <c r="H39" s="27">
        <v>14.866</v>
      </c>
      <c r="I39" s="27"/>
      <c r="J39" s="27"/>
      <c r="K39" s="27"/>
      <c r="L39" s="27"/>
      <c r="M39" s="27"/>
      <c r="N39" s="27"/>
      <c r="O39" s="29" t="s">
        <v>130</v>
      </c>
      <c r="P39" s="27">
        <v>0</v>
      </c>
      <c r="Q39" s="27">
        <v>1.8310016186140601</v>
      </c>
      <c r="R39" s="27">
        <v>1.8310016186140601</v>
      </c>
      <c r="S39" s="27">
        <v>3.88225352304105</v>
      </c>
      <c r="T39" s="27">
        <v>0.27467051380871499</v>
      </c>
      <c r="U39" s="27">
        <v>0</v>
      </c>
      <c r="V39" s="27">
        <v>219.15992614516301</v>
      </c>
      <c r="W39" s="27">
        <v>1.4006345231336399</v>
      </c>
      <c r="X39" s="27">
        <v>0</v>
      </c>
      <c r="Y39" s="27">
        <v>0.21018744482547599</v>
      </c>
      <c r="Z39" s="27">
        <v>0</v>
      </c>
      <c r="AA39" s="27">
        <v>1.24930405159035</v>
      </c>
      <c r="AB39" s="27">
        <v>1.24930405159035</v>
      </c>
      <c r="AC39" s="27">
        <v>70406.810835716999</v>
      </c>
      <c r="AD39" s="27">
        <v>0</v>
      </c>
      <c r="AE39" s="27">
        <v>0.46095123443839903</v>
      </c>
      <c r="AF39" s="27">
        <v>9.6638176612708501E-2</v>
      </c>
      <c r="AG39" s="27">
        <v>0.112485281059541</v>
      </c>
      <c r="AH39" s="27">
        <v>0</v>
      </c>
      <c r="AI39" s="27">
        <v>0</v>
      </c>
      <c r="AJ39" s="27">
        <v>32.136996312769703</v>
      </c>
      <c r="AK39" s="27">
        <v>0</v>
      </c>
      <c r="AL39" s="27">
        <v>6.8417896680390404</v>
      </c>
      <c r="AM39" s="27">
        <v>0.76020085208639898</v>
      </c>
      <c r="AN39" s="27">
        <v>7.6019905201254403</v>
      </c>
      <c r="AO39" s="27">
        <v>0</v>
      </c>
      <c r="AP39" s="27">
        <v>0.73598689749058899</v>
      </c>
      <c r="AQ39" s="27">
        <v>7.25823101131522E-3</v>
      </c>
      <c r="AR39" s="27">
        <v>2.5876015307792701</v>
      </c>
      <c r="AS39" s="27">
        <v>7.9840533077597097E-3</v>
      </c>
      <c r="AT39" s="27">
        <v>2.1895570363266499</v>
      </c>
      <c r="AU39" s="27">
        <v>2.6371442429052498</v>
      </c>
      <c r="AV39" s="27">
        <v>2.4193950517259399E-3</v>
      </c>
      <c r="AW39" s="27">
        <v>0</v>
      </c>
      <c r="AX39" s="27">
        <v>1.7032569982969199</v>
      </c>
      <c r="AY39" s="27">
        <v>37.733686714066003</v>
      </c>
      <c r="AZ39" s="27">
        <v>24.192689012384399</v>
      </c>
      <c r="BA39" s="27">
        <v>13.5409977016815</v>
      </c>
      <c r="BB39" s="27">
        <v>1.9500349983740901E-2</v>
      </c>
      <c r="BC39" s="27">
        <v>0</v>
      </c>
      <c r="BD39" s="27">
        <v>0.578236710263066</v>
      </c>
      <c r="BE39" s="27">
        <v>0.158470683487932</v>
      </c>
      <c r="BF39" s="27">
        <v>6.5735087110126296</v>
      </c>
      <c r="BG39" s="27">
        <v>0.43549245192546099</v>
      </c>
      <c r="BH39" s="27">
        <v>8.4678913341821094E-2</v>
      </c>
      <c r="BI39" s="27">
        <v>9.3921092169733793</v>
      </c>
      <c r="BJ39" s="27">
        <v>0.34811039478474598</v>
      </c>
      <c r="BK39" s="27">
        <v>3.6291219541769301E-3</v>
      </c>
      <c r="BL39" s="27">
        <v>0.39920095680594297</v>
      </c>
      <c r="BM39" s="27">
        <v>2.4193973665790299E-4</v>
      </c>
      <c r="BN39" s="27">
        <v>2.9277849170786499</v>
      </c>
      <c r="BO39" s="27">
        <v>0.80127743321238698</v>
      </c>
      <c r="BP39" s="27">
        <v>0</v>
      </c>
      <c r="BQ39" s="27">
        <v>2.01180488665487E-3</v>
      </c>
      <c r="BR39" s="27">
        <v>0.47693211997354401</v>
      </c>
      <c r="BS39" s="27">
        <v>0.115235291668182</v>
      </c>
      <c r="BT39" s="27">
        <v>14.865995689964</v>
      </c>
      <c r="BU39" s="27">
        <v>0.16577547986463601</v>
      </c>
      <c r="BW39" s="56">
        <f t="shared" si="10"/>
        <v>-3.3699049545471539E-7</v>
      </c>
      <c r="BX39" s="56">
        <f t="shared" si="11"/>
        <v>-1.1473473868404556E-7</v>
      </c>
      <c r="BY39" s="56">
        <f t="shared" si="12"/>
        <v>-1.2470237516462014E-6</v>
      </c>
      <c r="BZ39" s="56">
        <f t="shared" si="13"/>
        <v>-3.4802860315255216E-5</v>
      </c>
      <c r="CA39" s="56">
        <f t="shared" si="14"/>
        <v>-5.4186476630574201E-5</v>
      </c>
      <c r="CB39" s="56">
        <f t="shared" si="15"/>
        <v>-5.1516228397113581E-6</v>
      </c>
      <c r="CC39" s="56">
        <f t="shared" si="16"/>
        <v>-2.8992573652704036E-7</v>
      </c>
      <c r="CD39" s="56" t="str">
        <f t="shared" si="17"/>
        <v/>
      </c>
      <c r="CE39" s="56" t="e">
        <f t="shared" si="18"/>
        <v>#DIV/0!</v>
      </c>
      <c r="CF39" s="56" t="e">
        <f t="shared" si="19"/>
        <v>#DIV/0!</v>
      </c>
      <c r="CG39" s="56"/>
      <c r="CH39" s="56"/>
    </row>
    <row r="40" spans="1:86" x14ac:dyDescent="0.25">
      <c r="A40" s="44" t="s">
        <v>39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P40" s="27"/>
      <c r="BW40" s="56" t="str">
        <f t="shared" si="10"/>
        <v/>
      </c>
      <c r="BX40" s="56" t="str">
        <f t="shared" si="11"/>
        <v/>
      </c>
      <c r="BY40" s="56" t="str">
        <f t="shared" si="12"/>
        <v/>
      </c>
      <c r="BZ40" s="56" t="str">
        <f t="shared" si="13"/>
        <v/>
      </c>
      <c r="CA40" s="56" t="str">
        <f t="shared" si="14"/>
        <v/>
      </c>
      <c r="CB40" s="56" t="str">
        <f t="shared" si="15"/>
        <v/>
      </c>
      <c r="CC40" s="56" t="str">
        <f t="shared" si="16"/>
        <v/>
      </c>
      <c r="CD40" s="56" t="str">
        <f t="shared" si="17"/>
        <v/>
      </c>
      <c r="CE40" s="56" t="str">
        <f t="shared" si="18"/>
        <v/>
      </c>
      <c r="CF40" s="56" t="str">
        <f t="shared" si="19"/>
        <v/>
      </c>
      <c r="CG40" s="56"/>
      <c r="CH40" s="56"/>
    </row>
    <row r="41" spans="1:86" x14ac:dyDescent="0.25">
      <c r="A41" s="44" t="s">
        <v>40</v>
      </c>
      <c r="B41" s="27">
        <v>2003.8</v>
      </c>
      <c r="C41" s="27">
        <v>309.38400000000001</v>
      </c>
      <c r="D41" s="27">
        <v>70.353999999999999</v>
      </c>
      <c r="E41" s="27">
        <v>330.46300000000002</v>
      </c>
      <c r="F41" s="27">
        <v>218.88200000000001</v>
      </c>
      <c r="G41" s="27">
        <v>26.5489</v>
      </c>
      <c r="H41" s="27">
        <v>140.172</v>
      </c>
      <c r="I41" s="27"/>
      <c r="J41" s="27"/>
      <c r="K41" s="27"/>
      <c r="L41" s="27"/>
      <c r="M41" s="27"/>
      <c r="N41" s="27"/>
      <c r="O41" s="29" t="s">
        <v>40</v>
      </c>
      <c r="P41" s="27">
        <v>0</v>
      </c>
      <c r="Q41" s="27">
        <v>17.051660248189201</v>
      </c>
      <c r="R41" s="27">
        <v>17.051660248189201</v>
      </c>
      <c r="S41" s="27">
        <v>36.152523260966603</v>
      </c>
      <c r="T41" s="27">
        <v>2.5665972721167498</v>
      </c>
      <c r="U41" s="27">
        <v>0</v>
      </c>
      <c r="V41" s="27">
        <v>2003.6977441205399</v>
      </c>
      <c r="W41" s="27">
        <v>13.0785851455546</v>
      </c>
      <c r="X41" s="27">
        <v>0</v>
      </c>
      <c r="Y41" s="27">
        <v>1.9702991091631801</v>
      </c>
      <c r="Z41" s="27">
        <v>0</v>
      </c>
      <c r="AA41" s="27">
        <v>11.729646697544601</v>
      </c>
      <c r="AB41" s="27">
        <v>11.729646697544601</v>
      </c>
      <c r="AC41" s="27">
        <v>635444.46429339098</v>
      </c>
      <c r="AD41" s="27">
        <v>0</v>
      </c>
      <c r="AE41" s="27">
        <v>4.2868819627694403</v>
      </c>
      <c r="AF41" s="27">
        <v>0.899481161239438</v>
      </c>
      <c r="AG41" s="27">
        <v>1.0560977706641901</v>
      </c>
      <c r="AH41" s="27">
        <v>0</v>
      </c>
      <c r="AI41" s="27">
        <v>0</v>
      </c>
      <c r="AJ41" s="27">
        <v>309.320843378142</v>
      </c>
      <c r="AK41" s="27">
        <v>0</v>
      </c>
      <c r="AL41" s="27">
        <v>63.309579655748202</v>
      </c>
      <c r="AM41" s="27">
        <v>7.0344124781604602</v>
      </c>
      <c r="AN41" s="27">
        <v>70.343992133908699</v>
      </c>
      <c r="AO41" s="27">
        <v>0</v>
      </c>
      <c r="AP41" s="27">
        <v>6.8755880416894</v>
      </c>
      <c r="AQ41" s="27">
        <v>6.5664774219150401E-2</v>
      </c>
      <c r="AR41" s="27">
        <v>25.032166544751</v>
      </c>
      <c r="AS41" s="27">
        <v>7.2231444523443405E-2</v>
      </c>
      <c r="AT41" s="27">
        <v>19.808804488610299</v>
      </c>
      <c r="AU41" s="27">
        <v>23.8581058990172</v>
      </c>
      <c r="AV41" s="27">
        <v>2.18881779350408E-2</v>
      </c>
      <c r="AW41" s="27">
        <v>0</v>
      </c>
      <c r="AX41" s="27">
        <v>15.4092764981784</v>
      </c>
      <c r="AY41" s="27">
        <v>330.44952569387698</v>
      </c>
      <c r="AZ41" s="27">
        <v>218.869969594514</v>
      </c>
      <c r="BA41" s="27">
        <v>111.57955609936199</v>
      </c>
      <c r="BB41" s="27">
        <v>0.17641853425706899</v>
      </c>
      <c r="BC41" s="27">
        <v>0</v>
      </c>
      <c r="BD41" s="27">
        <v>5.2312760241846998</v>
      </c>
      <c r="BE41" s="27">
        <v>1.43367624133996</v>
      </c>
      <c r="BF41" s="27">
        <v>59.470183700127301</v>
      </c>
      <c r="BG41" s="27">
        <v>3.939874380639</v>
      </c>
      <c r="BH41" s="27">
        <v>0.76608656007319298</v>
      </c>
      <c r="BI41" s="27">
        <v>84.969911319080396</v>
      </c>
      <c r="BJ41" s="27">
        <v>3.22927703065284</v>
      </c>
      <c r="BK41" s="27">
        <v>3.2832409266026201E-2</v>
      </c>
      <c r="BL41" s="27">
        <v>3.6115503232526902</v>
      </c>
      <c r="BM41" s="27">
        <v>2.1888198107332E-3</v>
      </c>
      <c r="BN41" s="27">
        <v>26.5430027524705</v>
      </c>
      <c r="BO41" s="27">
        <v>7.5214133036845103</v>
      </c>
      <c r="BP41" s="27">
        <v>0</v>
      </c>
      <c r="BQ41" s="27">
        <v>1.8545560842804901E-2</v>
      </c>
      <c r="BR41" s="27">
        <v>4.53380612838329</v>
      </c>
      <c r="BS41" s="27">
        <v>1.5570518148646599</v>
      </c>
      <c r="BT41" s="27">
        <v>140.15597425001499</v>
      </c>
      <c r="BU41" s="27">
        <v>1.6295966296637401</v>
      </c>
      <c r="BW41" s="56">
        <f t="shared" si="10"/>
        <v>-5.1030980866362536E-5</v>
      </c>
      <c r="BX41" s="56">
        <f t="shared" si="11"/>
        <v>-2.0413667758517988E-4</v>
      </c>
      <c r="BY41" s="56">
        <f t="shared" si="12"/>
        <v>-1.4225013632913392E-4</v>
      </c>
      <c r="BZ41" s="56">
        <f t="shared" si="13"/>
        <v>-4.0774023485363834E-5</v>
      </c>
      <c r="CA41" s="56">
        <f t="shared" si="14"/>
        <v>-5.4962973136216899E-5</v>
      </c>
      <c r="CB41" s="56">
        <f t="shared" si="15"/>
        <v>-2.221277540500755E-4</v>
      </c>
      <c r="CC41" s="56">
        <f t="shared" si="16"/>
        <v>-1.1432918118457839E-4</v>
      </c>
      <c r="CD41" s="56" t="str">
        <f t="shared" si="17"/>
        <v/>
      </c>
      <c r="CE41" s="56" t="e">
        <f t="shared" si="18"/>
        <v>#DIV/0!</v>
      </c>
      <c r="CF41" s="56" t="e">
        <f t="shared" si="19"/>
        <v>#DIV/0!</v>
      </c>
      <c r="CG41" s="56"/>
      <c r="CH41" s="56"/>
    </row>
    <row r="42" spans="1:86" x14ac:dyDescent="0.25">
      <c r="A42" s="44" t="s">
        <v>41</v>
      </c>
      <c r="B42" s="27">
        <v>4758.08</v>
      </c>
      <c r="C42" s="27">
        <v>839.423</v>
      </c>
      <c r="D42" s="27">
        <v>174.61</v>
      </c>
      <c r="E42" s="27">
        <v>825.30899999999997</v>
      </c>
      <c r="F42" s="27">
        <v>513.548</v>
      </c>
      <c r="G42" s="27">
        <v>71.399199999999993</v>
      </c>
      <c r="H42" s="27">
        <v>324.726</v>
      </c>
      <c r="I42" s="27"/>
      <c r="J42" s="27"/>
      <c r="K42" s="27"/>
      <c r="L42" s="27"/>
      <c r="M42" s="27"/>
      <c r="N42" s="27"/>
      <c r="O42" s="29" t="s">
        <v>41</v>
      </c>
      <c r="P42" s="27">
        <v>0</v>
      </c>
      <c r="Q42" s="27">
        <v>39.629380644811498</v>
      </c>
      <c r="R42" s="27">
        <v>39.629380644811498</v>
      </c>
      <c r="S42" s="27">
        <v>84.022744566047706</v>
      </c>
      <c r="T42" s="27">
        <v>5.9598835944120303</v>
      </c>
      <c r="U42" s="27">
        <v>0</v>
      </c>
      <c r="V42" s="27">
        <v>4758.07855464982</v>
      </c>
      <c r="W42" s="27">
        <v>30.375638515587202</v>
      </c>
      <c r="X42" s="27">
        <v>0</v>
      </c>
      <c r="Y42" s="27">
        <v>4.5715903827927002</v>
      </c>
      <c r="Z42" s="27">
        <v>0</v>
      </c>
      <c r="AA42" s="27">
        <v>27.204711616318601</v>
      </c>
      <c r="AB42" s="27">
        <v>27.204711616318601</v>
      </c>
      <c r="AC42" s="27">
        <v>1599857.12739077</v>
      </c>
      <c r="AD42" s="27">
        <v>0</v>
      </c>
      <c r="AE42" s="27">
        <v>9.9664915811328498</v>
      </c>
      <c r="AF42" s="27">
        <v>2.0907528264161099</v>
      </c>
      <c r="AG42" s="27">
        <v>2.4494064454019799</v>
      </c>
      <c r="AH42" s="27">
        <v>0</v>
      </c>
      <c r="AI42" s="27">
        <v>0</v>
      </c>
      <c r="AJ42" s="27">
        <v>839.42282687654597</v>
      </c>
      <c r="AK42" s="27">
        <v>0</v>
      </c>
      <c r="AL42" s="27">
        <v>157.148807398711</v>
      </c>
      <c r="AM42" s="27">
        <v>17.460988177714501</v>
      </c>
      <c r="AN42" s="27">
        <v>174.609795576426</v>
      </c>
      <c r="AO42" s="27">
        <v>0</v>
      </c>
      <c r="AP42" s="27">
        <v>15.966812703693201</v>
      </c>
      <c r="AQ42" s="27">
        <v>0.154064928432458</v>
      </c>
      <c r="AR42" s="27">
        <v>57.6270697088245</v>
      </c>
      <c r="AS42" s="27">
        <v>0.16947103920369</v>
      </c>
      <c r="AT42" s="27">
        <v>46.476078087710803</v>
      </c>
      <c r="AU42" s="27">
        <v>55.976709932373197</v>
      </c>
      <c r="AV42" s="27">
        <v>5.13548519871911E-2</v>
      </c>
      <c r="AW42" s="27">
        <v>0</v>
      </c>
      <c r="AX42" s="27">
        <v>36.153771832647102</v>
      </c>
      <c r="AY42" s="27">
        <v>825.28103217921296</v>
      </c>
      <c r="AZ42" s="27">
        <v>513.52014382678203</v>
      </c>
      <c r="BA42" s="27">
        <v>311.76088835243002</v>
      </c>
      <c r="BB42" s="27">
        <v>0.41392038338376402</v>
      </c>
      <c r="BC42" s="27">
        <v>0</v>
      </c>
      <c r="BD42" s="27">
        <v>12.273791134112599</v>
      </c>
      <c r="BE42" s="27">
        <v>3.36373945777322</v>
      </c>
      <c r="BF42" s="27">
        <v>139.530948483495</v>
      </c>
      <c r="BG42" s="27">
        <v>9.2438670061784496</v>
      </c>
      <c r="BH42" s="27">
        <v>1.7974203453540301</v>
      </c>
      <c r="BI42" s="27">
        <v>199.35929121403001</v>
      </c>
      <c r="BJ42" s="27">
        <v>7.5125801341776901</v>
      </c>
      <c r="BK42" s="27">
        <v>7.7032595777046603E-2</v>
      </c>
      <c r="BL42" s="27">
        <v>8.4735470493890404</v>
      </c>
      <c r="BM42" s="27">
        <v>5.1354849341644698E-3</v>
      </c>
      <c r="BN42" s="27">
        <v>71.399127701626398</v>
      </c>
      <c r="BO42" s="27">
        <v>17.445482483098498</v>
      </c>
      <c r="BP42" s="27">
        <v>0</v>
      </c>
      <c r="BQ42" s="27">
        <v>4.32143225296273E-2</v>
      </c>
      <c r="BR42" s="27">
        <v>10.482612406506201</v>
      </c>
      <c r="BS42" s="27">
        <v>3.3340325897385799</v>
      </c>
      <c r="BT42" s="27">
        <v>324.72590452884401</v>
      </c>
      <c r="BU42" s="27">
        <v>3.7368581120146298</v>
      </c>
      <c r="BW42" s="56">
        <f t="shared" si="10"/>
        <v>-3.037675238525954E-7</v>
      </c>
      <c r="BX42" s="56">
        <f t="shared" si="11"/>
        <v>-2.0624101797660433E-7</v>
      </c>
      <c r="BY42" s="56">
        <f t="shared" si="12"/>
        <v>-1.1707437948492042E-6</v>
      </c>
      <c r="BZ42" s="56">
        <f t="shared" si="13"/>
        <v>-3.3887696350108858E-5</v>
      </c>
      <c r="CA42" s="56">
        <f t="shared" si="14"/>
        <v>-5.4242589237947816E-5</v>
      </c>
      <c r="CB42" s="56">
        <f t="shared" si="15"/>
        <v>-1.01259360882837E-6</v>
      </c>
      <c r="CC42" s="56">
        <f t="shared" si="16"/>
        <v>-2.9400527209730738E-7</v>
      </c>
      <c r="CD42" s="56" t="str">
        <f t="shared" si="17"/>
        <v/>
      </c>
      <c r="CE42" s="56" t="e">
        <f t="shared" si="18"/>
        <v>#DIV/0!</v>
      </c>
      <c r="CF42" s="56" t="e">
        <f t="shared" si="19"/>
        <v>#DIV/0!</v>
      </c>
      <c r="CG42" s="56"/>
      <c r="CH42" s="56"/>
    </row>
    <row r="43" spans="1:86" x14ac:dyDescent="0.25">
      <c r="A43" s="44" t="s">
        <v>42</v>
      </c>
      <c r="B43" s="27">
        <v>1576.28</v>
      </c>
      <c r="C43" s="27">
        <v>289.84399999999999</v>
      </c>
      <c r="D43" s="27">
        <v>56.222999999999999</v>
      </c>
      <c r="E43" s="27">
        <v>259.72300000000001</v>
      </c>
      <c r="F43" s="27">
        <v>173.69300000000001</v>
      </c>
      <c r="G43" s="27">
        <v>21.598099999999999</v>
      </c>
      <c r="H43" s="27">
        <v>111.56399999999999</v>
      </c>
      <c r="I43" s="27"/>
      <c r="J43" s="27"/>
      <c r="K43" s="27"/>
      <c r="L43" s="27"/>
      <c r="M43" s="27"/>
      <c r="N43" s="27"/>
      <c r="O43" s="29" t="s">
        <v>42</v>
      </c>
      <c r="P43" s="27">
        <v>0</v>
      </c>
      <c r="Q43" s="27">
        <v>13.246001350521601</v>
      </c>
      <c r="R43" s="27">
        <v>13.246001350521601</v>
      </c>
      <c r="S43" s="27">
        <v>28.080515404851202</v>
      </c>
      <c r="T43" s="27">
        <v>2.00750924265096</v>
      </c>
      <c r="U43" s="27">
        <v>0</v>
      </c>
      <c r="V43" s="27">
        <v>1576.80224430518</v>
      </c>
      <c r="W43" s="27">
        <v>10.214883443281099</v>
      </c>
      <c r="X43" s="27">
        <v>0</v>
      </c>
      <c r="Y43" s="27">
        <v>1.5510019975042499</v>
      </c>
      <c r="Z43" s="27">
        <v>0</v>
      </c>
      <c r="AA43" s="27">
        <v>9.2629764335565508</v>
      </c>
      <c r="AB43" s="27">
        <v>9.2629764335565508</v>
      </c>
      <c r="AC43" s="27">
        <v>492377.73740967899</v>
      </c>
      <c r="AD43" s="27">
        <v>0</v>
      </c>
      <c r="AE43" s="27">
        <v>3.32080744632241</v>
      </c>
      <c r="AF43" s="27">
        <v>0.69795776929005604</v>
      </c>
      <c r="AG43" s="27">
        <v>0.83396734705710496</v>
      </c>
      <c r="AH43" s="27">
        <v>0</v>
      </c>
      <c r="AI43" s="27">
        <v>0</v>
      </c>
      <c r="AJ43" s="27">
        <v>289.91161571233999</v>
      </c>
      <c r="AK43" s="27">
        <v>0</v>
      </c>
      <c r="AL43" s="27">
        <v>50.616884185695298</v>
      </c>
      <c r="AM43" s="27">
        <v>5.6240870649316301</v>
      </c>
      <c r="AN43" s="27">
        <v>56.240971250626899</v>
      </c>
      <c r="AO43" s="27">
        <v>0</v>
      </c>
      <c r="AP43" s="27">
        <v>5.3752293577825903</v>
      </c>
      <c r="AQ43" s="27">
        <v>5.2125102046440303E-2</v>
      </c>
      <c r="AR43" s="27">
        <v>20.929917256899</v>
      </c>
      <c r="AS43" s="27">
        <v>5.7337848399168799E-2</v>
      </c>
      <c r="AT43" s="27">
        <v>15.724399279088599</v>
      </c>
      <c r="AU43" s="27">
        <v>18.938767947000802</v>
      </c>
      <c r="AV43" s="27">
        <v>1.7374956155580101E-2</v>
      </c>
      <c r="AW43" s="27">
        <v>0</v>
      </c>
      <c r="AX43" s="27">
        <v>12.232015134729901</v>
      </c>
      <c r="AY43" s="27">
        <v>259.81220309435201</v>
      </c>
      <c r="AZ43" s="27">
        <v>173.74085193664999</v>
      </c>
      <c r="BA43" s="27">
        <v>86.071351157702097</v>
      </c>
      <c r="BB43" s="27">
        <v>0.14004222721936499</v>
      </c>
      <c r="BC43" s="27">
        <v>0</v>
      </c>
      <c r="BD43" s="27">
        <v>4.1526327595804604</v>
      </c>
      <c r="BE43" s="27">
        <v>1.1380694874805</v>
      </c>
      <c r="BF43" s="27">
        <v>47.207940276790197</v>
      </c>
      <c r="BG43" s="27">
        <v>3.12750825906513</v>
      </c>
      <c r="BH43" s="27">
        <v>0.608119195092511</v>
      </c>
      <c r="BI43" s="27">
        <v>67.449839999559003</v>
      </c>
      <c r="BJ43" s="27">
        <v>2.4885174947575099</v>
      </c>
      <c r="BK43" s="27">
        <v>2.6062552952264399E-2</v>
      </c>
      <c r="BL43" s="27">
        <v>2.8668794126887001</v>
      </c>
      <c r="BM43" s="27">
        <v>1.7374988012367901E-3</v>
      </c>
      <c r="BN43" s="27">
        <v>21.605321534196399</v>
      </c>
      <c r="BO43" s="27">
        <v>5.9369680476226696</v>
      </c>
      <c r="BP43" s="27">
        <v>0</v>
      </c>
      <c r="BQ43" s="27">
        <v>1.41042454930802E-2</v>
      </c>
      <c r="BR43" s="27">
        <v>3.6684966644327202</v>
      </c>
      <c r="BS43" s="27">
        <v>1.9783107543312499</v>
      </c>
      <c r="BT43" s="27">
        <v>111.595681476214</v>
      </c>
      <c r="BU43" s="27">
        <v>1.40214837602969</v>
      </c>
      <c r="BW43" s="56">
        <f t="shared" si="10"/>
        <v>3.3131442711957157E-4</v>
      </c>
      <c r="BX43" s="56">
        <f t="shared" si="11"/>
        <v>2.3328311898814639E-4</v>
      </c>
      <c r="BY43" s="56">
        <f t="shared" si="12"/>
        <v>3.1964232835138392E-4</v>
      </c>
      <c r="BZ43" s="56">
        <f t="shared" si="13"/>
        <v>3.4345473582240017E-4</v>
      </c>
      <c r="CA43" s="56">
        <f t="shared" si="14"/>
        <v>2.7549720858052295E-4</v>
      </c>
      <c r="CB43" s="56">
        <f t="shared" si="15"/>
        <v>3.3435969814013132E-4</v>
      </c>
      <c r="CC43" s="56">
        <f t="shared" si="16"/>
        <v>2.8397580056294217E-4</v>
      </c>
      <c r="CD43" s="56" t="str">
        <f t="shared" si="17"/>
        <v/>
      </c>
      <c r="CE43" s="56" t="e">
        <f t="shared" si="18"/>
        <v>#DIV/0!</v>
      </c>
      <c r="CF43" s="56" t="e">
        <f t="shared" si="19"/>
        <v>#DIV/0!</v>
      </c>
      <c r="CG43" s="56"/>
      <c r="CH43" s="56"/>
    </row>
    <row r="44" spans="1:86" x14ac:dyDescent="0.25">
      <c r="A44" s="44" t="s">
        <v>43</v>
      </c>
      <c r="B44" s="27">
        <v>29255.818523000002</v>
      </c>
      <c r="C44" s="27">
        <v>2947.6261239999999</v>
      </c>
      <c r="D44" s="27">
        <v>801.34550490000004</v>
      </c>
      <c r="E44" s="27">
        <v>4890.9405354999999</v>
      </c>
      <c r="F44" s="27">
        <v>3499.2333825000001</v>
      </c>
      <c r="G44" s="27">
        <v>194.4884241</v>
      </c>
      <c r="H44" s="27">
        <v>1783.5490041</v>
      </c>
      <c r="I44" s="27"/>
      <c r="J44" s="27"/>
      <c r="K44" s="27"/>
      <c r="L44" s="27"/>
      <c r="M44" s="27"/>
      <c r="N44" s="27"/>
      <c r="O44" s="29" t="s">
        <v>43</v>
      </c>
      <c r="P44" s="27">
        <v>0</v>
      </c>
      <c r="Q44" s="27">
        <v>213.76018281786301</v>
      </c>
      <c r="R44" s="27">
        <v>213.76018281786301</v>
      </c>
      <c r="S44" s="27">
        <v>453.17979962550999</v>
      </c>
      <c r="T44" s="27">
        <v>32.309094332137903</v>
      </c>
      <c r="U44" s="27">
        <v>0</v>
      </c>
      <c r="V44" s="27">
        <v>29256.3021912972</v>
      </c>
      <c r="W44" s="27">
        <v>164.49478186377499</v>
      </c>
      <c r="X44" s="27">
        <v>0</v>
      </c>
      <c r="Y44" s="27">
        <v>24.899709623734999</v>
      </c>
      <c r="Z44" s="27">
        <v>0</v>
      </c>
      <c r="AA44" s="27">
        <v>148.52154525669999</v>
      </c>
      <c r="AB44" s="27">
        <v>148.52154525669999</v>
      </c>
      <c r="AC44" s="27">
        <v>7549174.6983647197</v>
      </c>
      <c r="AD44" s="27">
        <v>0</v>
      </c>
      <c r="AE44" s="27">
        <v>53.649729128397198</v>
      </c>
      <c r="AF44" s="27">
        <v>11.268391217117101</v>
      </c>
      <c r="AG44" s="27">
        <v>13.3719726749088</v>
      </c>
      <c r="AH44" s="27">
        <v>0</v>
      </c>
      <c r="AI44" s="27">
        <v>0</v>
      </c>
      <c r="AJ44" s="27">
        <v>2947.65980387638</v>
      </c>
      <c r="AK44" s="27">
        <v>0</v>
      </c>
      <c r="AL44" s="27">
        <v>721.21925456673102</v>
      </c>
      <c r="AM44" s="27">
        <v>80.136398935553302</v>
      </c>
      <c r="AN44" s="27">
        <v>801.35565350228399</v>
      </c>
      <c r="AO44" s="27">
        <v>0</v>
      </c>
      <c r="AP44" s="27">
        <v>86.527448035079004</v>
      </c>
      <c r="AQ44" s="27">
        <v>1.0497864405683499</v>
      </c>
      <c r="AR44" s="27">
        <v>328.30640842410003</v>
      </c>
      <c r="AS44" s="27">
        <v>1.1547712422577501</v>
      </c>
      <c r="AT44" s="27">
        <v>316.68613999415697</v>
      </c>
      <c r="AU44" s="27">
        <v>381.423135069252</v>
      </c>
      <c r="AV44" s="27">
        <v>0.34992715002706098</v>
      </c>
      <c r="AW44" s="27">
        <v>0</v>
      </c>
      <c r="AX44" s="27">
        <v>246.350359775128</v>
      </c>
      <c r="AY44" s="27">
        <v>4890.8353571228099</v>
      </c>
      <c r="AZ44" s="27">
        <v>3499.10608692599</v>
      </c>
      <c r="BA44" s="27">
        <v>1391.7292701968099</v>
      </c>
      <c r="BB44" s="27">
        <v>2.82042531952909</v>
      </c>
      <c r="BC44" s="27">
        <v>0</v>
      </c>
      <c r="BD44" s="27">
        <v>83.633116577489702</v>
      </c>
      <c r="BE44" s="27">
        <v>22.920412452862401</v>
      </c>
      <c r="BF44" s="27">
        <v>950.75849068106299</v>
      </c>
      <c r="BG44" s="27">
        <v>62.9873196351571</v>
      </c>
      <c r="BH44" s="27">
        <v>12.247556072659901</v>
      </c>
      <c r="BI44" s="27">
        <v>1358.4264399937099</v>
      </c>
      <c r="BJ44" s="27">
        <v>40.287059167787604</v>
      </c>
      <c r="BK44" s="27">
        <v>0.52489687791960804</v>
      </c>
      <c r="BL44" s="27">
        <v>57.738316915954201</v>
      </c>
      <c r="BM44" s="27">
        <v>3.4992728252484298E-2</v>
      </c>
      <c r="BN44" s="27">
        <v>194.49058854191799</v>
      </c>
      <c r="BO44" s="27">
        <v>95.209478485299897</v>
      </c>
      <c r="BP44" s="27">
        <v>0</v>
      </c>
      <c r="BQ44" s="27">
        <v>0.22953889640689301</v>
      </c>
      <c r="BR44" s="27">
        <v>58.267787438108897</v>
      </c>
      <c r="BS44" s="27">
        <v>27.028302353950998</v>
      </c>
      <c r="BT44" s="27">
        <v>1783.57725524589</v>
      </c>
      <c r="BU44" s="27">
        <v>21.759558456985499</v>
      </c>
      <c r="BW44" s="56">
        <f t="shared" si="10"/>
        <v>1.653237959546132E-5</v>
      </c>
      <c r="BX44" s="56">
        <f t="shared" si="11"/>
        <v>1.1426101874282283E-5</v>
      </c>
      <c r="BY44" s="56">
        <f t="shared" si="12"/>
        <v>1.2664452750894932E-5</v>
      </c>
      <c r="BZ44" s="56">
        <f t="shared" si="13"/>
        <v>-2.1504734401608092E-5</v>
      </c>
      <c r="CA44" s="56">
        <f t="shared" si="14"/>
        <v>-3.637813203506067E-5</v>
      </c>
      <c r="CB44" s="56">
        <f t="shared" si="15"/>
        <v>1.1128898431871221E-5</v>
      </c>
      <c r="CC44" s="56">
        <f t="shared" si="16"/>
        <v>1.5839848428616257E-5</v>
      </c>
      <c r="CD44" s="56" t="str">
        <f t="shared" si="17"/>
        <v/>
      </c>
      <c r="CE44" s="56" t="e">
        <f t="shared" si="18"/>
        <v>#DIV/0!</v>
      </c>
      <c r="CF44" s="56" t="e">
        <f t="shared" si="19"/>
        <v>#DIV/0!</v>
      </c>
      <c r="CG44" s="56"/>
      <c r="CH44" s="56"/>
    </row>
    <row r="45" spans="1:86" x14ac:dyDescent="0.25">
      <c r="A45" s="44" t="s">
        <v>44</v>
      </c>
      <c r="B45" s="27">
        <v>203.26</v>
      </c>
      <c r="C45" s="27">
        <v>21.207000000000001</v>
      </c>
      <c r="D45" s="27">
        <v>5.798</v>
      </c>
      <c r="E45" s="27">
        <v>34.512999999999998</v>
      </c>
      <c r="F45" s="27">
        <v>23.891999999999999</v>
      </c>
      <c r="G45" s="27">
        <v>1.4925999999999999</v>
      </c>
      <c r="H45" s="27">
        <v>12.641999999999999</v>
      </c>
      <c r="I45" s="27"/>
      <c r="J45" s="27"/>
      <c r="K45" s="27"/>
      <c r="L45" s="27"/>
      <c r="M45" s="27"/>
      <c r="N45" s="27"/>
      <c r="O45" s="29" t="s">
        <v>44</v>
      </c>
      <c r="P45" s="27">
        <v>0</v>
      </c>
      <c r="Q45" s="27">
        <v>1.48711877321252</v>
      </c>
      <c r="R45" s="27">
        <v>1.48711877321252</v>
      </c>
      <c r="S45" s="27">
        <v>3.1524511303096898</v>
      </c>
      <c r="T45" s="27">
        <v>0.225953775728787</v>
      </c>
      <c r="U45" s="27">
        <v>0</v>
      </c>
      <c r="V45" s="27">
        <v>203.25994102636099</v>
      </c>
      <c r="W45" s="27">
        <v>1.1491192634104399</v>
      </c>
      <c r="X45" s="27">
        <v>0</v>
      </c>
      <c r="Y45" s="27">
        <v>0.17497945448833399</v>
      </c>
      <c r="Z45" s="27">
        <v>0</v>
      </c>
      <c r="AA45" s="27">
        <v>1.04624358059491</v>
      </c>
      <c r="AB45" s="27">
        <v>1.04624358059491</v>
      </c>
      <c r="AC45" s="27">
        <v>55055.586042538103</v>
      </c>
      <c r="AD45" s="27">
        <v>0</v>
      </c>
      <c r="AE45" s="27">
        <v>0.37243475529577702</v>
      </c>
      <c r="AF45" s="27">
        <v>7.8327660848669198E-2</v>
      </c>
      <c r="AG45" s="27">
        <v>9.4194889176959395E-2</v>
      </c>
      <c r="AH45" s="27">
        <v>0</v>
      </c>
      <c r="AI45" s="27">
        <v>0</v>
      </c>
      <c r="AJ45" s="27">
        <v>21.207003643137799</v>
      </c>
      <c r="AK45" s="27">
        <v>0</v>
      </c>
      <c r="AL45" s="27">
        <v>5.2182173647051</v>
      </c>
      <c r="AM45" s="27">
        <v>0.57980089838346105</v>
      </c>
      <c r="AN45" s="27">
        <v>5.7980182630885597</v>
      </c>
      <c r="AO45" s="27">
        <v>0</v>
      </c>
      <c r="AP45" s="27">
        <v>0.60489636038955596</v>
      </c>
      <c r="AQ45" s="27">
        <v>7.1676860838748397E-3</v>
      </c>
      <c r="AR45" s="27">
        <v>2.4115753659947998</v>
      </c>
      <c r="AS45" s="27">
        <v>7.8844024096518302E-3</v>
      </c>
      <c r="AT45" s="27">
        <v>2.1622262272855002</v>
      </c>
      <c r="AU45" s="27">
        <v>2.6042281342835198</v>
      </c>
      <c r="AV45" s="27">
        <v>2.3892017614929699E-3</v>
      </c>
      <c r="AW45" s="27">
        <v>0</v>
      </c>
      <c r="AX45" s="27">
        <v>1.6819954033631499</v>
      </c>
      <c r="AY45" s="27">
        <v>34.511701197330197</v>
      </c>
      <c r="AZ45" s="27">
        <v>23.890703936573001</v>
      </c>
      <c r="BA45" s="27">
        <v>10.6209972607571</v>
      </c>
      <c r="BB45" s="27">
        <v>1.9256799880950401E-2</v>
      </c>
      <c r="BC45" s="27">
        <v>0</v>
      </c>
      <c r="BD45" s="27">
        <v>0.57101909753798796</v>
      </c>
      <c r="BE45" s="27">
        <v>0.156493162916053</v>
      </c>
      <c r="BF45" s="27">
        <v>6.4914551056289396</v>
      </c>
      <c r="BG45" s="27">
        <v>0.43005582102878598</v>
      </c>
      <c r="BH45" s="27">
        <v>8.3621487348225498E-2</v>
      </c>
      <c r="BI45" s="27">
        <v>9.2748710571713602</v>
      </c>
      <c r="BJ45" s="27">
        <v>0.27855366667482301</v>
      </c>
      <c r="BK45" s="27">
        <v>3.5838109095719102E-3</v>
      </c>
      <c r="BL45" s="27">
        <v>0.39421761823663298</v>
      </c>
      <c r="BM45" s="27">
        <v>2.38920727304794E-4</v>
      </c>
      <c r="BN45" s="27">
        <v>1.4926059844463899</v>
      </c>
      <c r="BO45" s="27">
        <v>0.67046227643340595</v>
      </c>
      <c r="BP45" s="27">
        <v>0</v>
      </c>
      <c r="BQ45" s="27">
        <v>1.5708226136455E-3</v>
      </c>
      <c r="BR45" s="27">
        <v>0.41795739123905201</v>
      </c>
      <c r="BS45" s="27">
        <v>0.254094312306751</v>
      </c>
      <c r="BT45" s="27">
        <v>12.641995954518601</v>
      </c>
      <c r="BU45" s="27">
        <v>0.16308823919266699</v>
      </c>
      <c r="BW45" s="56">
        <f t="shared" si="10"/>
        <v>-2.9013893043274486E-7</v>
      </c>
      <c r="BX45" s="56">
        <f t="shared" si="11"/>
        <v>1.7178939965803594E-7</v>
      </c>
      <c r="BY45" s="56">
        <f t="shared" si="12"/>
        <v>3.149894542890299E-6</v>
      </c>
      <c r="BZ45" s="56">
        <f t="shared" si="13"/>
        <v>-3.7632273920003807E-5</v>
      </c>
      <c r="CA45" s="56">
        <f t="shared" si="14"/>
        <v>-5.4246753180927845E-5</v>
      </c>
      <c r="CB45" s="56">
        <f t="shared" si="15"/>
        <v>4.0094106860478075E-6</v>
      </c>
      <c r="CC45" s="56">
        <f t="shared" si="16"/>
        <v>-3.2000327470038468E-7</v>
      </c>
      <c r="CD45" s="56" t="str">
        <f t="shared" si="17"/>
        <v/>
      </c>
      <c r="CE45" s="56" t="e">
        <f t="shared" si="18"/>
        <v>#DIV/0!</v>
      </c>
      <c r="CF45" s="56" t="e">
        <f t="shared" si="19"/>
        <v>#DIV/0!</v>
      </c>
      <c r="CG45" s="56"/>
      <c r="CH45" s="56"/>
    </row>
    <row r="46" spans="1:86" x14ac:dyDescent="0.25">
      <c r="A46" s="44" t="s">
        <v>45</v>
      </c>
      <c r="B46" s="27">
        <v>5.88</v>
      </c>
      <c r="C46" s="27">
        <v>0.40400000000000003</v>
      </c>
      <c r="D46" s="27">
        <v>0.13900000000000001</v>
      </c>
      <c r="E46" s="27">
        <v>1.02</v>
      </c>
      <c r="F46" s="27">
        <v>0.75</v>
      </c>
      <c r="G46" s="27">
        <v>2.58E-2</v>
      </c>
      <c r="H46" s="27">
        <v>0.34599999999999997</v>
      </c>
      <c r="I46" s="27"/>
      <c r="J46" s="27"/>
      <c r="K46" s="27"/>
      <c r="L46" s="27"/>
      <c r="M46" s="27"/>
      <c r="N46" s="27"/>
      <c r="O46" s="29" t="s">
        <v>45</v>
      </c>
      <c r="P46" s="27">
        <v>0</v>
      </c>
      <c r="Q46" s="27">
        <v>4.3007838800244703E-2</v>
      </c>
      <c r="R46" s="27">
        <v>4.3007838800244703E-2</v>
      </c>
      <c r="S46" s="27">
        <v>9.1194017758230106E-2</v>
      </c>
      <c r="T46" s="27">
        <v>6.4356335999823603E-3</v>
      </c>
      <c r="U46" s="27">
        <v>0</v>
      </c>
      <c r="V46" s="27">
        <v>5.8799984567646</v>
      </c>
      <c r="W46" s="27">
        <v>3.2834179797946297E-2</v>
      </c>
      <c r="X46" s="27">
        <v>0</v>
      </c>
      <c r="Y46" s="27">
        <v>4.9130151622877299E-3</v>
      </c>
      <c r="Z46" s="27">
        <v>0</v>
      </c>
      <c r="AA46" s="27">
        <v>2.9167934610911699E-2</v>
      </c>
      <c r="AB46" s="27">
        <v>2.9167934610911699E-2</v>
      </c>
      <c r="AC46" s="27">
        <v>1340.4103110170399</v>
      </c>
      <c r="AD46" s="27">
        <v>0</v>
      </c>
      <c r="AE46" s="27">
        <v>1.0838092891747499E-2</v>
      </c>
      <c r="AF46" s="27">
        <v>2.2708294680798199E-3</v>
      </c>
      <c r="AG46" s="27">
        <v>2.6262468625473301E-3</v>
      </c>
      <c r="AH46" s="27">
        <v>0</v>
      </c>
      <c r="AI46" s="27">
        <v>0</v>
      </c>
      <c r="AJ46" s="27">
        <v>0.40400028660085802</v>
      </c>
      <c r="AK46" s="27">
        <v>0</v>
      </c>
      <c r="AL46" s="27">
        <v>0.12509752696528201</v>
      </c>
      <c r="AM46" s="27">
        <v>1.3900119600742901E-2</v>
      </c>
      <c r="AN46" s="27">
        <v>0.13899764656602501</v>
      </c>
      <c r="AO46" s="27">
        <v>0</v>
      </c>
      <c r="AP46" s="27">
        <v>1.7247399372785001E-2</v>
      </c>
      <c r="AQ46" s="27">
        <v>2.25003720299608E-4</v>
      </c>
      <c r="AR46" s="27">
        <v>5.9041181236462202E-2</v>
      </c>
      <c r="AS46" s="27">
        <v>2.4750188770757798E-4</v>
      </c>
      <c r="AT46" s="27">
        <v>6.7875019979386705E-2</v>
      </c>
      <c r="AU46" s="27">
        <v>8.1749918704564106E-2</v>
      </c>
      <c r="AV46" s="27">
        <v>7.5000137788874298E-5</v>
      </c>
      <c r="AW46" s="27">
        <v>0</v>
      </c>
      <c r="AX46" s="27">
        <v>5.2800035273951801E-2</v>
      </c>
      <c r="AY46" s="27">
        <v>1.0199593720134199</v>
      </c>
      <c r="AZ46" s="27">
        <v>0.74995942712897501</v>
      </c>
      <c r="BA46" s="27">
        <v>0.26999994488445</v>
      </c>
      <c r="BB46" s="27">
        <v>6.0449632654860895E-4</v>
      </c>
      <c r="BC46" s="27">
        <v>0</v>
      </c>
      <c r="BD46" s="27">
        <v>1.7925009783009999E-2</v>
      </c>
      <c r="BE46" s="27">
        <v>4.9124489492220402E-3</v>
      </c>
      <c r="BF46" s="27">
        <v>0.20377497423348001</v>
      </c>
      <c r="BG46" s="27">
        <v>1.35000027557774E-2</v>
      </c>
      <c r="BH46" s="27">
        <v>2.6250434034954199E-3</v>
      </c>
      <c r="BI46" s="27">
        <v>0.29114998594553398</v>
      </c>
      <c r="BJ46" s="27">
        <v>8.2000862007198007E-3</v>
      </c>
      <c r="BK46" s="27">
        <v>1.12501860149804E-4</v>
      </c>
      <c r="BL46" s="27">
        <v>1.23749841542794E-2</v>
      </c>
      <c r="BM46" s="27">
        <v>7.5000137788874296E-6</v>
      </c>
      <c r="BN46" s="27">
        <v>2.5800073854836601E-2</v>
      </c>
      <c r="BO46" s="27">
        <v>1.8710781792026902E-2</v>
      </c>
      <c r="BP46" s="27">
        <v>0</v>
      </c>
      <c r="BQ46" s="27">
        <v>4.7604598841471101E-5</v>
      </c>
      <c r="BR46" s="27">
        <v>1.1030945374978601E-2</v>
      </c>
      <c r="BS46" s="27">
        <v>1.80657934158964E-3</v>
      </c>
      <c r="BT46" s="27">
        <v>0.34599987874579002</v>
      </c>
      <c r="BU46" s="27">
        <v>3.7343266808864701E-3</v>
      </c>
      <c r="BW46" s="56">
        <f t="shared" si="10"/>
        <v>-2.6245499998546296E-7</v>
      </c>
      <c r="BX46" s="56">
        <f t="shared" si="11"/>
        <v>7.0940806433287661E-7</v>
      </c>
      <c r="BY46" s="56">
        <f t="shared" si="12"/>
        <v>-1.6931179676297225E-5</v>
      </c>
      <c r="BZ46" s="56">
        <f t="shared" si="13"/>
        <v>-3.9831359392265377E-5</v>
      </c>
      <c r="CA46" s="56">
        <f t="shared" si="14"/>
        <v>-5.4097161366654469E-5</v>
      </c>
      <c r="CB46" s="56">
        <f t="shared" si="15"/>
        <v>2.8625905659128265E-6</v>
      </c>
      <c r="CC46" s="56">
        <f t="shared" si="16"/>
        <v>-3.5044569349844221E-7</v>
      </c>
      <c r="CD46" s="56" t="str">
        <f t="shared" si="17"/>
        <v/>
      </c>
      <c r="CE46" s="56" t="e">
        <f t="shared" si="18"/>
        <v>#DIV/0!</v>
      </c>
      <c r="CF46" s="56" t="e">
        <f t="shared" si="19"/>
        <v>#DIV/0!</v>
      </c>
      <c r="CG46" s="56"/>
      <c r="CH46" s="56"/>
    </row>
    <row r="47" spans="1:86" x14ac:dyDescent="0.25">
      <c r="A47" s="44" t="s">
        <v>46</v>
      </c>
      <c r="B47" s="27">
        <v>807.51</v>
      </c>
      <c r="C47" s="27">
        <v>115.798</v>
      </c>
      <c r="D47" s="27">
        <v>25.622</v>
      </c>
      <c r="E47" s="27">
        <v>136.167</v>
      </c>
      <c r="F47" s="27">
        <v>93.369</v>
      </c>
      <c r="G47" s="27">
        <v>8.6922999999999995</v>
      </c>
      <c r="H47" s="27">
        <v>53.600999999999999</v>
      </c>
      <c r="I47" s="27"/>
      <c r="J47" s="27"/>
      <c r="K47" s="27"/>
      <c r="L47" s="27"/>
      <c r="M47" s="27"/>
      <c r="N47" s="27"/>
      <c r="O47" s="29" t="s">
        <v>46</v>
      </c>
      <c r="P47" s="27">
        <v>0</v>
      </c>
      <c r="Q47" s="27">
        <v>6.5528832621333004</v>
      </c>
      <c r="R47" s="27">
        <v>6.5528832621333004</v>
      </c>
      <c r="S47" s="27">
        <v>13.8935824481224</v>
      </c>
      <c r="T47" s="27">
        <v>0.98509358284887905</v>
      </c>
      <c r="U47" s="27">
        <v>0</v>
      </c>
      <c r="V47" s="27">
        <v>807.75446992620004</v>
      </c>
      <c r="W47" s="27">
        <v>5.02105011801451</v>
      </c>
      <c r="X47" s="27">
        <v>0</v>
      </c>
      <c r="Y47" s="27">
        <v>0.75532620482746005</v>
      </c>
      <c r="Z47" s="27">
        <v>0</v>
      </c>
      <c r="AA47" s="27">
        <v>4.4939966842352996</v>
      </c>
      <c r="AB47" s="27">
        <v>4.4939966842352996</v>
      </c>
      <c r="AC47" s="27">
        <v>231883.26638557701</v>
      </c>
      <c r="AD47" s="27">
        <v>0</v>
      </c>
      <c r="AE47" s="27">
        <v>1.64827434909307</v>
      </c>
      <c r="AF47" s="27">
        <v>0.34573810021263501</v>
      </c>
      <c r="AG47" s="27">
        <v>0.40462692598532801</v>
      </c>
      <c r="AH47" s="27">
        <v>0</v>
      </c>
      <c r="AI47" s="27">
        <v>0</v>
      </c>
      <c r="AJ47" s="27">
        <v>115.814810319835</v>
      </c>
      <c r="AK47" s="27">
        <v>0</v>
      </c>
      <c r="AL47" s="27">
        <v>23.064944129367198</v>
      </c>
      <c r="AM47" s="27">
        <v>2.5627905002838398</v>
      </c>
      <c r="AN47" s="27">
        <v>25.627734629650998</v>
      </c>
      <c r="AO47" s="27">
        <v>0</v>
      </c>
      <c r="AP47" s="27">
        <v>2.6391784416078199</v>
      </c>
      <c r="AQ47" s="27">
        <v>2.80201599453253E-2</v>
      </c>
      <c r="AR47" s="27">
        <v>9.4854695196679799</v>
      </c>
      <c r="AS47" s="27">
        <v>3.0822194370497699E-2</v>
      </c>
      <c r="AT47" s="27">
        <v>8.4527195665713197</v>
      </c>
      <c r="AU47" s="27">
        <v>10.180615199766301</v>
      </c>
      <c r="AV47" s="27">
        <v>9.3400222666820999E-3</v>
      </c>
      <c r="AW47" s="27">
        <v>0</v>
      </c>
      <c r="AX47" s="27">
        <v>6.5753744826027702</v>
      </c>
      <c r="AY47" s="27">
        <v>136.204386331233</v>
      </c>
      <c r="AZ47" s="27">
        <v>93.395157673352202</v>
      </c>
      <c r="BA47" s="27">
        <v>42.809228657881199</v>
      </c>
      <c r="BB47" s="27">
        <v>7.5280445554104097E-2</v>
      </c>
      <c r="BC47" s="27">
        <v>0</v>
      </c>
      <c r="BD47" s="27">
        <v>2.2322661529897401</v>
      </c>
      <c r="BE47" s="27">
        <v>0.61176991131907998</v>
      </c>
      <c r="BF47" s="27">
        <v>25.3768347139778</v>
      </c>
      <c r="BG47" s="27">
        <v>1.68120584004365</v>
      </c>
      <c r="BH47" s="27">
        <v>0.32690116900081001</v>
      </c>
      <c r="BI47" s="27">
        <v>36.2579606144281</v>
      </c>
      <c r="BJ47" s="27">
        <v>1.24280315430612</v>
      </c>
      <c r="BK47" s="27">
        <v>1.4010147985250999E-2</v>
      </c>
      <c r="BL47" s="27">
        <v>1.54110304954336</v>
      </c>
      <c r="BM47" s="27">
        <v>9.34002987262796E-4</v>
      </c>
      <c r="BN47" s="27">
        <v>8.6932963309578497</v>
      </c>
      <c r="BO47" s="27">
        <v>2.8819329472739899</v>
      </c>
      <c r="BP47" s="27">
        <v>0</v>
      </c>
      <c r="BQ47" s="27">
        <v>7.1541302413509903E-3</v>
      </c>
      <c r="BR47" s="27">
        <v>1.7290609452488701</v>
      </c>
      <c r="BS47" s="27">
        <v>0.52882557096512794</v>
      </c>
      <c r="BT47" s="27">
        <v>53.615382970397398</v>
      </c>
      <c r="BU47" s="27">
        <v>0.61392224139343099</v>
      </c>
      <c r="BW47" s="56">
        <f t="shared" si="10"/>
        <v>3.0274538544421001E-4</v>
      </c>
      <c r="BX47" s="56">
        <f t="shared" si="11"/>
        <v>1.4516934519596603E-4</v>
      </c>
      <c r="BY47" s="56">
        <f t="shared" si="12"/>
        <v>2.2381662832715468E-4</v>
      </c>
      <c r="BZ47" s="56">
        <f t="shared" si="13"/>
        <v>2.7456234794770028E-4</v>
      </c>
      <c r="CA47" s="56">
        <f t="shared" si="14"/>
        <v>2.8015372717070955E-4</v>
      </c>
      <c r="CB47" s="56">
        <f t="shared" si="15"/>
        <v>1.1462224702900652E-4</v>
      </c>
      <c r="CC47" s="56">
        <f t="shared" si="16"/>
        <v>2.6833399372025186E-4</v>
      </c>
      <c r="CD47" s="56" t="str">
        <f t="shared" si="17"/>
        <v/>
      </c>
      <c r="CE47" s="56" t="e">
        <f t="shared" si="18"/>
        <v>#DIV/0!</v>
      </c>
      <c r="CF47" s="56" t="e">
        <f t="shared" si="19"/>
        <v>#DIV/0!</v>
      </c>
      <c r="CG47" s="56"/>
      <c r="CH47" s="56"/>
    </row>
    <row r="48" spans="1:86" x14ac:dyDescent="0.25">
      <c r="A48" s="44" t="s">
        <v>47</v>
      </c>
      <c r="B48" s="27">
        <v>11090.7</v>
      </c>
      <c r="C48" s="27">
        <v>1194.46</v>
      </c>
      <c r="D48" s="27">
        <v>311.61500000000001</v>
      </c>
      <c r="E48" s="27">
        <v>1836.91</v>
      </c>
      <c r="F48" s="27">
        <v>1305.1980000000001</v>
      </c>
      <c r="G48" s="27">
        <v>68.811700000000002</v>
      </c>
      <c r="H48" s="27">
        <v>695.99400000000003</v>
      </c>
      <c r="I48" s="27"/>
      <c r="J48" s="27"/>
      <c r="K48" s="27"/>
      <c r="L48" s="27"/>
      <c r="M48" s="27"/>
      <c r="N48" s="27"/>
      <c r="O48" s="29" t="s">
        <v>47</v>
      </c>
      <c r="P48" s="27">
        <v>0</v>
      </c>
      <c r="Q48" s="27">
        <v>79.520281892405507</v>
      </c>
      <c r="R48" s="27">
        <v>79.520281892405507</v>
      </c>
      <c r="S48" s="27">
        <v>168.54570311513001</v>
      </c>
      <c r="T48" s="27">
        <v>12.1853817330017</v>
      </c>
      <c r="U48" s="27">
        <v>0</v>
      </c>
      <c r="V48" s="27">
        <v>11097.4569958718</v>
      </c>
      <c r="W48" s="27">
        <v>61.860542533276003</v>
      </c>
      <c r="X48" s="27">
        <v>0</v>
      </c>
      <c r="Y48" s="27">
        <v>9.5100540796342496</v>
      </c>
      <c r="Z48" s="27">
        <v>0</v>
      </c>
      <c r="AA48" s="27">
        <v>57.079001187299099</v>
      </c>
      <c r="AB48" s="27">
        <v>57.079001187299099</v>
      </c>
      <c r="AC48" s="27">
        <v>2907332.1007379899</v>
      </c>
      <c r="AD48" s="27">
        <v>0</v>
      </c>
      <c r="AE48" s="27">
        <v>19.845449929407899</v>
      </c>
      <c r="AF48" s="27">
        <v>4.1825112286509301</v>
      </c>
      <c r="AG48" s="27">
        <v>5.1386957621874201</v>
      </c>
      <c r="AH48" s="27">
        <v>0</v>
      </c>
      <c r="AI48" s="27">
        <v>0</v>
      </c>
      <c r="AJ48" s="27">
        <v>1195.1355165704899</v>
      </c>
      <c r="AK48" s="27">
        <v>0</v>
      </c>
      <c r="AL48" s="27">
        <v>280.61343210039797</v>
      </c>
      <c r="AM48" s="27">
        <v>31.179271923587699</v>
      </c>
      <c r="AN48" s="27">
        <v>311.792704023986</v>
      </c>
      <c r="AO48" s="27">
        <v>0</v>
      </c>
      <c r="AP48" s="27">
        <v>32.601548290591197</v>
      </c>
      <c r="AQ48" s="27">
        <v>0.39180360014770899</v>
      </c>
      <c r="AR48" s="27">
        <v>140.086989087121</v>
      </c>
      <c r="AS48" s="27">
        <v>0.430986501099555</v>
      </c>
      <c r="AT48" s="27">
        <v>118.19417142038201</v>
      </c>
      <c r="AU48" s="27">
        <v>142.35539487535601</v>
      </c>
      <c r="AV48" s="27">
        <v>0.130600907201948</v>
      </c>
      <c r="AW48" s="27">
        <v>0</v>
      </c>
      <c r="AX48" s="27">
        <v>91.943306161367303</v>
      </c>
      <c r="AY48" s="27">
        <v>1837.97324204809</v>
      </c>
      <c r="AZ48" s="27">
        <v>1305.9423537507701</v>
      </c>
      <c r="BA48" s="27">
        <v>532.03088829731496</v>
      </c>
      <c r="BB48" s="27">
        <v>1.05264296808258</v>
      </c>
      <c r="BC48" s="27">
        <v>0</v>
      </c>
      <c r="BD48" s="27">
        <v>31.213717378483899</v>
      </c>
      <c r="BE48" s="27">
        <v>8.5543908464094898</v>
      </c>
      <c r="BF48" s="27">
        <v>354.84364115367799</v>
      </c>
      <c r="BG48" s="27">
        <v>23.5082247832581</v>
      </c>
      <c r="BH48" s="27">
        <v>4.57104948825212</v>
      </c>
      <c r="BI48" s="27">
        <v>506.99425155839202</v>
      </c>
      <c r="BJ48" s="27">
        <v>14.744636534616401</v>
      </c>
      <c r="BK48" s="27">
        <v>0.195901768657991</v>
      </c>
      <c r="BL48" s="27">
        <v>21.549210249287601</v>
      </c>
      <c r="BM48" s="27">
        <v>1.30600907201948E-2</v>
      </c>
      <c r="BN48" s="27">
        <v>68.844511847087404</v>
      </c>
      <c r="BO48" s="27">
        <v>36.557732677339899</v>
      </c>
      <c r="BP48" s="27">
        <v>0</v>
      </c>
      <c r="BQ48" s="27">
        <v>8.1739513983806994E-2</v>
      </c>
      <c r="BR48" s="27">
        <v>23.448474286578801</v>
      </c>
      <c r="BS48" s="27">
        <v>19.3529285149556</v>
      </c>
      <c r="BT48" s="27">
        <v>696.40183215110403</v>
      </c>
      <c r="BU48" s="27">
        <v>9.7426253099808697</v>
      </c>
      <c r="BW48" s="56">
        <f t="shared" si="10"/>
        <v>6.0924881854161747E-4</v>
      </c>
      <c r="BX48" s="56">
        <f t="shared" si="11"/>
        <v>5.6554139149899536E-4</v>
      </c>
      <c r="BY48" s="56">
        <f t="shared" si="12"/>
        <v>5.7026787537825746E-4</v>
      </c>
      <c r="BZ48" s="56">
        <f t="shared" si="13"/>
        <v>5.7882098093533856E-4</v>
      </c>
      <c r="CA48" s="56">
        <f t="shared" si="14"/>
        <v>5.7029948771754183E-4</v>
      </c>
      <c r="CB48" s="56">
        <f t="shared" si="15"/>
        <v>4.7683529236164346E-4</v>
      </c>
      <c r="CC48" s="56">
        <f t="shared" si="16"/>
        <v>5.8597078581712351E-4</v>
      </c>
      <c r="CD48" s="56" t="str">
        <f t="shared" si="17"/>
        <v/>
      </c>
      <c r="CE48" s="56" t="e">
        <f t="shared" si="18"/>
        <v>#DIV/0!</v>
      </c>
      <c r="CF48" s="56" t="e">
        <f t="shared" si="19"/>
        <v>#DIV/0!</v>
      </c>
      <c r="CG48" s="56"/>
      <c r="CH48" s="56"/>
    </row>
    <row r="49" spans="1:86" x14ac:dyDescent="0.25">
      <c r="A49" s="44" t="s">
        <v>48</v>
      </c>
      <c r="B49" s="27">
        <v>58.8</v>
      </c>
      <c r="C49" s="27">
        <v>4.04</v>
      </c>
      <c r="D49" s="27">
        <v>1.39</v>
      </c>
      <c r="E49" s="27">
        <v>10.199999999999999</v>
      </c>
      <c r="F49" s="27">
        <v>7.5</v>
      </c>
      <c r="G49" s="27">
        <v>0.25800000000000001</v>
      </c>
      <c r="H49" s="27">
        <v>3.46</v>
      </c>
      <c r="I49" s="27"/>
      <c r="J49" s="27"/>
      <c r="K49" s="27"/>
      <c r="L49" s="27"/>
      <c r="M49" s="27"/>
      <c r="N49" s="27"/>
      <c r="O49" s="29" t="s">
        <v>48</v>
      </c>
      <c r="P49" s="27">
        <v>0</v>
      </c>
      <c r="Q49" s="27">
        <v>0.43007897071843099</v>
      </c>
      <c r="R49" s="27">
        <v>0.43007897071843099</v>
      </c>
      <c r="S49" s="27">
        <v>0.91193555845830698</v>
      </c>
      <c r="T49" s="27">
        <v>6.43562326756284E-2</v>
      </c>
      <c r="U49" s="27">
        <v>0</v>
      </c>
      <c r="V49" s="27">
        <v>58.799984567646</v>
      </c>
      <c r="W49" s="27">
        <v>0.32834068474677103</v>
      </c>
      <c r="X49" s="27">
        <v>0</v>
      </c>
      <c r="Y49" s="27">
        <v>4.9130978207972999E-2</v>
      </c>
      <c r="Z49" s="27">
        <v>0</v>
      </c>
      <c r="AA49" s="27">
        <v>0.29167914752117802</v>
      </c>
      <c r="AB49" s="27">
        <v>0.29167914752117802</v>
      </c>
      <c r="AC49" s="27">
        <v>13404.1028456158</v>
      </c>
      <c r="AD49" s="27">
        <v>0</v>
      </c>
      <c r="AE49" s="27">
        <v>0.108382116450338</v>
      </c>
      <c r="AF49" s="27">
        <v>2.2708159525785799E-2</v>
      </c>
      <c r="AG49" s="27">
        <v>2.6262411441988098E-2</v>
      </c>
      <c r="AH49" s="27">
        <v>0</v>
      </c>
      <c r="AI49" s="27">
        <v>0</v>
      </c>
      <c r="AJ49" s="27">
        <v>4.0400028660085798</v>
      </c>
      <c r="AK49" s="27">
        <v>0</v>
      </c>
      <c r="AL49" s="27">
        <v>1.25099960867959</v>
      </c>
      <c r="AM49" s="27">
        <v>0.13900089176959499</v>
      </c>
      <c r="AN49" s="27">
        <v>1.39000050044919</v>
      </c>
      <c r="AO49" s="27">
        <v>0</v>
      </c>
      <c r="AP49" s="27">
        <v>0.172474542348032</v>
      </c>
      <c r="AQ49" s="27">
        <v>2.2500074405992099E-3</v>
      </c>
      <c r="AR49" s="27">
        <v>0.59041085798376203</v>
      </c>
      <c r="AS49" s="27">
        <v>2.4749858077459299E-3</v>
      </c>
      <c r="AT49" s="27">
        <v>0.67875019979386697</v>
      </c>
      <c r="AU49" s="27">
        <v>0.81749918704564095</v>
      </c>
      <c r="AV49" s="27">
        <v>7.5000005511554897E-4</v>
      </c>
      <c r="AW49" s="27">
        <v>0</v>
      </c>
      <c r="AX49" s="27">
        <v>0.52799969135292102</v>
      </c>
      <c r="AY49" s="27">
        <v>10.1995936407678</v>
      </c>
      <c r="AZ49" s="27">
        <v>7.49959419192336</v>
      </c>
      <c r="BA49" s="27">
        <v>2.6999994488444998</v>
      </c>
      <c r="BB49" s="27">
        <v>6.0449963348159401E-3</v>
      </c>
      <c r="BC49" s="27">
        <v>0</v>
      </c>
      <c r="BD49" s="27">
        <v>0.17925016396876001</v>
      </c>
      <c r="BE49" s="27">
        <v>4.9125084740157698E-2</v>
      </c>
      <c r="BF49" s="27">
        <v>2.0377497423348001</v>
      </c>
      <c r="BG49" s="27">
        <v>0.135000225973753</v>
      </c>
      <c r="BH49" s="27">
        <v>2.62498652424808E-2</v>
      </c>
      <c r="BI49" s="27">
        <v>2.9114998594553398</v>
      </c>
      <c r="BJ49" s="27">
        <v>8.2001328639252094E-2</v>
      </c>
      <c r="BK49" s="27">
        <v>1.1250100034722701E-3</v>
      </c>
      <c r="BL49" s="27">
        <v>0.123750172236092</v>
      </c>
      <c r="BM49" s="27">
        <v>7.5000137788874298E-5</v>
      </c>
      <c r="BN49" s="27">
        <v>0.25800116183578797</v>
      </c>
      <c r="BO49" s="27">
        <v>0.18710824431898601</v>
      </c>
      <c r="BP49" s="27">
        <v>0</v>
      </c>
      <c r="BQ49" s="27">
        <v>4.76045988414711E-4</v>
      </c>
      <c r="BR49" s="27">
        <v>0.110309758443977</v>
      </c>
      <c r="BS49" s="27">
        <v>1.8065717065427599E-2</v>
      </c>
      <c r="BT49" s="27">
        <v>3.4599987874578999</v>
      </c>
      <c r="BU49" s="27">
        <v>3.7343337024972799E-2</v>
      </c>
      <c r="BW49" s="56">
        <f t="shared" si="10"/>
        <v>-2.6245499995525279E-7</v>
      </c>
      <c r="BX49" s="56">
        <f t="shared" si="11"/>
        <v>7.0940806430539589E-7</v>
      </c>
      <c r="BY49" s="56">
        <f t="shared" si="12"/>
        <v>3.600353885528082E-7</v>
      </c>
      <c r="BZ49" s="56">
        <f t="shared" si="13"/>
        <v>-3.9839140411710703E-5</v>
      </c>
      <c r="CA49" s="56">
        <f t="shared" si="14"/>
        <v>-5.4107743552004685E-5</v>
      </c>
      <c r="CB49" s="56">
        <f t="shared" si="15"/>
        <v>4.5032394882408399E-6</v>
      </c>
      <c r="CC49" s="56">
        <f t="shared" si="16"/>
        <v>-3.5044569365887904E-7</v>
      </c>
      <c r="CD49" s="56" t="str">
        <f t="shared" si="17"/>
        <v/>
      </c>
      <c r="CE49" s="56" t="e">
        <f t="shared" si="18"/>
        <v>#DIV/0!</v>
      </c>
      <c r="CF49" s="56" t="e">
        <f t="shared" si="19"/>
        <v>#DIV/0!</v>
      </c>
      <c r="CG49" s="56"/>
      <c r="CH49" s="56"/>
    </row>
    <row r="50" spans="1:86" x14ac:dyDescent="0.25">
      <c r="A50" s="44" t="s">
        <v>49</v>
      </c>
      <c r="B50" s="27">
        <v>562.32000000000005</v>
      </c>
      <c r="C50" s="27">
        <v>43.707999999999998</v>
      </c>
      <c r="D50" s="27">
        <v>13.706</v>
      </c>
      <c r="E50" s="27">
        <v>96.57</v>
      </c>
      <c r="F50" s="27">
        <v>70.566000000000003</v>
      </c>
      <c r="G50" s="27">
        <v>2.544</v>
      </c>
      <c r="H50" s="27">
        <v>33.302</v>
      </c>
      <c r="I50" s="27"/>
      <c r="J50" s="27"/>
      <c r="K50" s="27"/>
      <c r="L50" s="27"/>
      <c r="M50" s="27"/>
      <c r="N50" s="27"/>
      <c r="O50" s="29" t="s">
        <v>49</v>
      </c>
      <c r="P50" s="27">
        <v>0</v>
      </c>
      <c r="Q50" s="27">
        <v>4.0383058748801997</v>
      </c>
      <c r="R50" s="27">
        <v>4.0383058748801997</v>
      </c>
      <c r="S50" s="27">
        <v>8.5617904136973095</v>
      </c>
      <c r="T50" s="27">
        <v>0.60839237224367604</v>
      </c>
      <c r="U50" s="27">
        <v>0</v>
      </c>
      <c r="V50" s="27">
        <v>562.31983773982097</v>
      </c>
      <c r="W50" s="27">
        <v>3.0995517370889001</v>
      </c>
      <c r="X50" s="27">
        <v>0</v>
      </c>
      <c r="Y50" s="27">
        <v>0.46744235843945797</v>
      </c>
      <c r="Z50" s="27">
        <v>0</v>
      </c>
      <c r="AA50" s="27">
        <v>2.78399638195076</v>
      </c>
      <c r="AB50" s="27">
        <v>2.78399638195076</v>
      </c>
      <c r="AC50" s="27">
        <v>131360.20492402301</v>
      </c>
      <c r="AD50" s="27">
        <v>0</v>
      </c>
      <c r="AE50" s="27">
        <v>1.0148876589218201</v>
      </c>
      <c r="AF50" s="27">
        <v>0.21299100192275999</v>
      </c>
      <c r="AG50" s="27">
        <v>0.25065716445708403</v>
      </c>
      <c r="AH50" s="27">
        <v>0</v>
      </c>
      <c r="AI50" s="27">
        <v>0</v>
      </c>
      <c r="AJ50" s="27">
        <v>43.708018761333101</v>
      </c>
      <c r="AK50" s="27">
        <v>0</v>
      </c>
      <c r="AL50" s="27">
        <v>12.3354776589119</v>
      </c>
      <c r="AM50" s="27">
        <v>1.37060701180024</v>
      </c>
      <c r="AN50" s="27">
        <v>13.7060846707121</v>
      </c>
      <c r="AO50" s="27">
        <v>0</v>
      </c>
      <c r="AP50" s="27">
        <v>1.6297090465560999</v>
      </c>
      <c r="AQ50" s="27">
        <v>2.11697894034844E-2</v>
      </c>
      <c r="AR50" s="27">
        <v>5.9878319588617499</v>
      </c>
      <c r="AS50" s="27">
        <v>2.3286608244183899E-2</v>
      </c>
      <c r="AT50" s="27">
        <v>6.3862240888021704</v>
      </c>
      <c r="AU50" s="27">
        <v>7.6916884648665897</v>
      </c>
      <c r="AV50" s="27">
        <v>7.0565805210623996E-3</v>
      </c>
      <c r="AW50" s="27">
        <v>0</v>
      </c>
      <c r="AX50" s="27">
        <v>4.9678411790318302</v>
      </c>
      <c r="AY50" s="27">
        <v>96.566172430375204</v>
      </c>
      <c r="AZ50" s="27">
        <v>70.562178647409297</v>
      </c>
      <c r="BA50" s="27">
        <v>26.0039937829659</v>
      </c>
      <c r="BB50" s="27">
        <v>5.6876100795317297E-2</v>
      </c>
      <c r="BC50" s="27">
        <v>0</v>
      </c>
      <c r="BD50" s="27">
        <v>1.68652887779229</v>
      </c>
      <c r="BE50" s="27">
        <v>0.46220979734012302</v>
      </c>
      <c r="BF50" s="27">
        <v>19.172779642520499</v>
      </c>
      <c r="BG50" s="27">
        <v>1.27019030297017</v>
      </c>
      <c r="BH50" s="27">
        <v>0.24697793614312399</v>
      </c>
      <c r="BI50" s="27">
        <v>27.3937175989461</v>
      </c>
      <c r="BJ50" s="27">
        <v>0.76397924412242202</v>
      </c>
      <c r="BK50" s="27">
        <v>1.0584943203425901E-2</v>
      </c>
      <c r="BL50" s="27">
        <v>1.16434107706807</v>
      </c>
      <c r="BM50" s="27">
        <v>7.0565976068828198E-4</v>
      </c>
      <c r="BN50" s="27">
        <v>2.5440156087236798</v>
      </c>
      <c r="BO50" s="27">
        <v>1.7850668676030299</v>
      </c>
      <c r="BP50" s="27">
        <v>0</v>
      </c>
      <c r="BQ50" s="27">
        <v>4.3796906709215799E-3</v>
      </c>
      <c r="BR50" s="27">
        <v>1.07961258899959</v>
      </c>
      <c r="BS50" s="27">
        <v>0.39958382079730098</v>
      </c>
      <c r="BT50" s="27">
        <v>33.301988569034897</v>
      </c>
      <c r="BU50" s="27">
        <v>0.39139672206936799</v>
      </c>
      <c r="BW50" s="56">
        <f t="shared" si="10"/>
        <v>-2.8855487815013869E-7</v>
      </c>
      <c r="BX50" s="56">
        <f t="shared" si="11"/>
        <v>4.2924254374921632E-7</v>
      </c>
      <c r="BY50" s="56">
        <f t="shared" si="12"/>
        <v>6.177638413853535E-6</v>
      </c>
      <c r="BZ50" s="56">
        <f t="shared" si="13"/>
        <v>-3.9635183025674249E-5</v>
      </c>
      <c r="CA50" s="56">
        <f t="shared" si="14"/>
        <v>-5.4152886527582314E-5</v>
      </c>
      <c r="CB50" s="56">
        <f t="shared" si="15"/>
        <v>6.135504591109691E-6</v>
      </c>
      <c r="CC50" s="56">
        <f t="shared" si="16"/>
        <v>-3.4325160958731837E-7</v>
      </c>
      <c r="CD50" s="56" t="str">
        <f t="shared" si="17"/>
        <v/>
      </c>
      <c r="CE50" s="56" t="e">
        <f t="shared" si="18"/>
        <v>#DIV/0!</v>
      </c>
      <c r="CF50" s="56" t="e">
        <f t="shared" si="19"/>
        <v>#DIV/0!</v>
      </c>
      <c r="CG50" s="56"/>
      <c r="CH50" s="56"/>
    </row>
    <row r="51" spans="1:86" x14ac:dyDescent="0.25">
      <c r="A51" s="44" t="s">
        <v>50</v>
      </c>
      <c r="B51" s="27">
        <v>1390.42</v>
      </c>
      <c r="C51" s="27">
        <v>107.06100000000001</v>
      </c>
      <c r="D51" s="27">
        <v>34.93</v>
      </c>
      <c r="E51" s="27">
        <v>241.63</v>
      </c>
      <c r="F51" s="27">
        <v>173.131</v>
      </c>
      <c r="G51" s="27">
        <v>7.7980999999999998</v>
      </c>
      <c r="H51" s="27">
        <v>82.367999999999995</v>
      </c>
      <c r="I51" s="27"/>
      <c r="J51" s="27"/>
      <c r="K51" s="27"/>
      <c r="L51" s="27"/>
      <c r="M51" s="27"/>
      <c r="N51" s="27"/>
      <c r="O51" s="29" t="s">
        <v>50</v>
      </c>
      <c r="P51" s="27">
        <v>0</v>
      </c>
      <c r="Q51" s="27">
        <v>10.2187625804084</v>
      </c>
      <c r="R51" s="27">
        <v>10.2187625804084</v>
      </c>
      <c r="S51" s="27">
        <v>21.667734032639402</v>
      </c>
      <c r="T51" s="27">
        <v>1.53048292495973</v>
      </c>
      <c r="U51" s="27">
        <v>0</v>
      </c>
      <c r="V51" s="27">
        <v>1392.3864975721599</v>
      </c>
      <c r="W51" s="27">
        <v>7.80733415547214</v>
      </c>
      <c r="X51" s="27">
        <v>0</v>
      </c>
      <c r="Y51" s="27">
        <v>1.16943534410621</v>
      </c>
      <c r="Z51" s="27">
        <v>0</v>
      </c>
      <c r="AA51" s="27">
        <v>6.9456037551216099</v>
      </c>
      <c r="AB51" s="27">
        <v>6.9456037551216099</v>
      </c>
      <c r="AC51" s="27">
        <v>337045.01724344998</v>
      </c>
      <c r="AD51" s="27">
        <v>0</v>
      </c>
      <c r="AE51" s="27">
        <v>2.5742555356581001</v>
      </c>
      <c r="AF51" s="27">
        <v>0.53948124130811204</v>
      </c>
      <c r="AG51" s="27">
        <v>0.62535783462248595</v>
      </c>
      <c r="AH51" s="27">
        <v>0</v>
      </c>
      <c r="AI51" s="27">
        <v>0</v>
      </c>
      <c r="AJ51" s="27">
        <v>107.195877687571</v>
      </c>
      <c r="AK51" s="27">
        <v>0</v>
      </c>
      <c r="AL51" s="27">
        <v>31.4787687186185</v>
      </c>
      <c r="AM51" s="27">
        <v>3.49768573113532</v>
      </c>
      <c r="AN51" s="27">
        <v>34.976454449753902</v>
      </c>
      <c r="AO51" s="27">
        <v>0</v>
      </c>
      <c r="AP51" s="27">
        <v>4.1015729319818997</v>
      </c>
      <c r="AQ51" s="27">
        <v>5.2014454604077401E-2</v>
      </c>
      <c r="AR51" s="27">
        <v>14.1769621395856</v>
      </c>
      <c r="AS51" s="27">
        <v>5.7215774070338399E-2</v>
      </c>
      <c r="AT51" s="27">
        <v>15.6909768128882</v>
      </c>
      <c r="AU51" s="27">
        <v>18.898525438581899</v>
      </c>
      <c r="AV51" s="27">
        <v>1.7338082750486299E-2</v>
      </c>
      <c r="AW51" s="27">
        <v>0</v>
      </c>
      <c r="AX51" s="27">
        <v>12.2060206021924</v>
      </c>
      <c r="AY51" s="27">
        <v>241.96062153618001</v>
      </c>
      <c r="AZ51" s="27">
        <v>173.37162866262099</v>
      </c>
      <c r="BA51" s="27">
        <v>68.588992873559405</v>
      </c>
      <c r="BB51" s="27">
        <v>0.139746320761476</v>
      </c>
      <c r="BC51" s="27">
        <v>0</v>
      </c>
      <c r="BD51" s="27">
        <v>4.14380243280036</v>
      </c>
      <c r="BE51" s="27">
        <v>1.1356485942779</v>
      </c>
      <c r="BF51" s="27">
        <v>47.107615976895502</v>
      </c>
      <c r="BG51" s="27">
        <v>3.12085834752558</v>
      </c>
      <c r="BH51" s="27">
        <v>0.60683513285603197</v>
      </c>
      <c r="BI51" s="27">
        <v>67.306503414408297</v>
      </c>
      <c r="BJ51" s="27">
        <v>1.94641080220329</v>
      </c>
      <c r="BK51" s="27">
        <v>2.60073347773607E-2</v>
      </c>
      <c r="BL51" s="27">
        <v>2.8607861351323001</v>
      </c>
      <c r="BM51" s="27">
        <v>1.73380809867888E-3</v>
      </c>
      <c r="BN51" s="27">
        <v>7.8067215308895097</v>
      </c>
      <c r="BO51" s="27">
        <v>4.4552014097111297</v>
      </c>
      <c r="BP51" s="27">
        <v>0</v>
      </c>
      <c r="BQ51" s="27">
        <v>1.12819144948384E-2</v>
      </c>
      <c r="BR51" s="27">
        <v>2.6356538111344401</v>
      </c>
      <c r="BS51" s="27">
        <v>0.50605308291472995</v>
      </c>
      <c r="BT51" s="27">
        <v>82.483153160601205</v>
      </c>
      <c r="BU51" s="27">
        <v>0.90091353232030902</v>
      </c>
      <c r="BW51" s="56">
        <f t="shared" si="10"/>
        <v>1.4143191065719882E-3</v>
      </c>
      <c r="BX51" s="56">
        <f t="shared" si="11"/>
        <v>1.2598209205125265E-3</v>
      </c>
      <c r="BY51" s="56">
        <f t="shared" si="12"/>
        <v>1.3299298526739862E-3</v>
      </c>
      <c r="BZ51" s="56">
        <f t="shared" si="13"/>
        <v>1.3682967188677667E-3</v>
      </c>
      <c r="CA51" s="56">
        <f t="shared" si="14"/>
        <v>1.3898646840888801E-3</v>
      </c>
      <c r="CB51" s="56">
        <f t="shared" si="15"/>
        <v>1.1055937843205267E-3</v>
      </c>
      <c r="CC51" s="56">
        <f t="shared" si="16"/>
        <v>1.3980327384568031E-3</v>
      </c>
      <c r="CD51" s="56" t="str">
        <f t="shared" si="17"/>
        <v/>
      </c>
      <c r="CE51" s="56" t="e">
        <f t="shared" si="18"/>
        <v>#DIV/0!</v>
      </c>
      <c r="CF51" s="56" t="e">
        <f t="shared" si="19"/>
        <v>#DIV/0!</v>
      </c>
      <c r="CG51" s="56"/>
      <c r="CH51" s="56"/>
    </row>
    <row r="52" spans="1:86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P52" s="27"/>
      <c r="BW52" s="56"/>
      <c r="BX52" s="56"/>
      <c r="BY52" s="56"/>
      <c r="BZ52" s="56"/>
      <c r="CA52" s="56"/>
      <c r="CB52" s="56"/>
      <c r="CC52" s="56"/>
      <c r="CD52" s="56"/>
      <c r="CE52" s="56"/>
      <c r="CF52" s="56" t="str">
        <f t="shared" ref="CF52:CF61" si="20">IF(Z52=0,"",(Z52-K52)/K52)</f>
        <v/>
      </c>
    </row>
    <row r="53" spans="1:86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P53" s="27"/>
      <c r="BW53" s="56"/>
      <c r="BX53" s="56"/>
      <c r="BY53" s="56"/>
      <c r="BZ53" s="56"/>
      <c r="CA53" s="56"/>
      <c r="CB53" s="56"/>
      <c r="CC53" s="56"/>
      <c r="CD53" s="56"/>
      <c r="CE53" s="56"/>
      <c r="CF53" s="56" t="str">
        <f t="shared" si="20"/>
        <v/>
      </c>
    </row>
    <row r="54" spans="1:86" x14ac:dyDescent="0.25">
      <c r="A54" s="44" t="s">
        <v>231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P54" s="27"/>
      <c r="BW54" s="56"/>
      <c r="BX54" s="56"/>
      <c r="BY54" s="56"/>
      <c r="BZ54" s="56"/>
      <c r="CA54" s="56"/>
      <c r="CB54" s="56"/>
      <c r="CC54" s="56"/>
      <c r="CD54" s="56"/>
      <c r="CE54" s="56"/>
      <c r="CF54" s="56" t="str">
        <f t="shared" si="20"/>
        <v/>
      </c>
    </row>
    <row r="55" spans="1:86" x14ac:dyDescent="0.25">
      <c r="A55" s="44" t="s">
        <v>1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P55" s="27"/>
      <c r="BW55" s="56"/>
      <c r="BX55" s="56"/>
      <c r="BY55" s="56"/>
      <c r="BZ55" s="56"/>
      <c r="CA55" s="56"/>
      <c r="CB55" s="56"/>
      <c r="CC55" s="56"/>
      <c r="CD55" s="56"/>
      <c r="CE55" s="56"/>
      <c r="CF55" s="56" t="str">
        <f t="shared" si="20"/>
        <v/>
      </c>
    </row>
    <row r="56" spans="1:86" x14ac:dyDescent="0.25">
      <c r="A56" s="44" t="s">
        <v>11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P56" s="27"/>
      <c r="BW56" s="56"/>
      <c r="BX56" s="56"/>
      <c r="BY56" s="56"/>
      <c r="BZ56" s="56"/>
      <c r="CA56" s="56"/>
      <c r="CB56" s="56"/>
      <c r="CC56" s="56"/>
      <c r="CD56" s="56"/>
      <c r="CE56" s="56"/>
      <c r="CF56" s="56" t="str">
        <f t="shared" si="20"/>
        <v/>
      </c>
    </row>
    <row r="57" spans="1:86" x14ac:dyDescent="0.25">
      <c r="A57" s="44" t="s">
        <v>58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P57" s="27"/>
      <c r="BW57" s="56"/>
      <c r="BX57" s="56"/>
      <c r="BY57" s="56"/>
      <c r="BZ57" s="56"/>
      <c r="CA57" s="56"/>
      <c r="CB57" s="56"/>
      <c r="CC57" s="56"/>
      <c r="CD57" s="56"/>
      <c r="CE57" s="56"/>
      <c r="CF57" s="56" t="str">
        <f t="shared" si="20"/>
        <v/>
      </c>
    </row>
    <row r="58" spans="1:86" x14ac:dyDescent="0.25">
      <c r="A58" s="44" t="s">
        <v>176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BW58" s="56"/>
      <c r="BX58" s="56"/>
      <c r="BY58" s="56"/>
      <c r="BZ58" s="56"/>
      <c r="CA58" s="56"/>
      <c r="CB58" s="56"/>
      <c r="CC58" s="56"/>
      <c r="CD58" s="56"/>
      <c r="CE58" s="56"/>
      <c r="CF58" s="56" t="str">
        <f t="shared" si="20"/>
        <v/>
      </c>
    </row>
    <row r="59" spans="1:86" x14ac:dyDescent="0.25">
      <c r="A59" s="44" t="s">
        <v>237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27"/>
      <c r="BW59" s="56"/>
      <c r="BX59" s="56"/>
      <c r="BY59" s="56"/>
      <c r="BZ59" s="56"/>
      <c r="CA59" s="56"/>
      <c r="CB59" s="56"/>
      <c r="CC59" s="56"/>
      <c r="CD59" s="56"/>
      <c r="CE59" s="56"/>
      <c r="CF59" s="56" t="str">
        <f t="shared" si="20"/>
        <v/>
      </c>
    </row>
    <row r="60" spans="1:86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27"/>
      <c r="BW60" s="56"/>
      <c r="BX60" s="56"/>
      <c r="BY60" s="56"/>
      <c r="BZ60" s="56"/>
      <c r="CA60" s="56"/>
      <c r="CB60" s="56"/>
      <c r="CC60" s="56"/>
      <c r="CD60" s="56"/>
      <c r="CE60" s="56"/>
      <c r="CF60" s="56" t="str">
        <f t="shared" si="20"/>
        <v/>
      </c>
    </row>
    <row r="61" spans="1:86" x14ac:dyDescent="0.25">
      <c r="A61" s="1" t="s">
        <v>55</v>
      </c>
      <c r="B61" s="1">
        <f t="shared" ref="B61:K61" si="21">SUM(B3:B58)</f>
        <v>382760.3911999999</v>
      </c>
      <c r="C61" s="1">
        <f t="shared" si="21"/>
        <v>53352.96192400001</v>
      </c>
      <c r="D61" s="1">
        <f t="shared" si="21"/>
        <v>11970.6494339</v>
      </c>
      <c r="E61" s="1">
        <f t="shared" si="21"/>
        <v>62033.655273599994</v>
      </c>
      <c r="F61" s="1">
        <f t="shared" si="21"/>
        <v>43723.9290387</v>
      </c>
      <c r="G61" s="1">
        <f t="shared" si="21"/>
        <v>3718.6333154999993</v>
      </c>
      <c r="H61" s="1">
        <f t="shared" si="21"/>
        <v>23711.449324519996</v>
      </c>
      <c r="I61" s="1">
        <f t="shared" si="21"/>
        <v>0</v>
      </c>
      <c r="J61" s="1">
        <f t="shared" si="21"/>
        <v>0</v>
      </c>
      <c r="K61" s="1">
        <f t="shared" si="21"/>
        <v>0</v>
      </c>
      <c r="L61" s="1">
        <f t="shared" ref="L61:M61" si="22">SUM(L3:L58)</f>
        <v>0</v>
      </c>
      <c r="M61" s="1">
        <f t="shared" si="22"/>
        <v>0</v>
      </c>
      <c r="P61" s="1">
        <f t="shared" ref="P61:BU61" si="23">SUM(P3:P58)</f>
        <v>0</v>
      </c>
      <c r="Q61" s="1">
        <f t="shared" si="23"/>
        <v>2811.5938609319132</v>
      </c>
      <c r="R61" s="1">
        <f t="shared" si="23"/>
        <v>2811.5938609319132</v>
      </c>
      <c r="S61" s="1">
        <f t="shared" si="23"/>
        <v>5960.3710957885296</v>
      </c>
      <c r="T61" s="1">
        <f t="shared" si="23"/>
        <v>426.25365403943289</v>
      </c>
      <c r="U61" s="1">
        <f t="shared" si="23"/>
        <v>0</v>
      </c>
      <c r="V61" s="1">
        <f t="shared" si="23"/>
        <v>382821.60329301364</v>
      </c>
      <c r="W61" s="1">
        <f t="shared" si="23"/>
        <v>2168.7856540942148</v>
      </c>
      <c r="X61" s="1">
        <f t="shared" si="23"/>
        <v>0</v>
      </c>
      <c r="Y61" s="1">
        <f t="shared" si="23"/>
        <v>329.42553607311686</v>
      </c>
      <c r="Z61" s="1">
        <f t="shared" si="23"/>
        <v>0</v>
      </c>
      <c r="AA61" s="1">
        <f t="shared" si="23"/>
        <v>1967.6993909837304</v>
      </c>
      <c r="AB61" s="1">
        <f t="shared" si="23"/>
        <v>1967.6993909837304</v>
      </c>
      <c r="AC61" s="1">
        <f t="shared" si="23"/>
        <v>113799167.66033795</v>
      </c>
      <c r="AD61" s="1">
        <f t="shared" si="23"/>
        <v>0</v>
      </c>
      <c r="AE61" s="1">
        <f t="shared" si="23"/>
        <v>704.78165531077241</v>
      </c>
      <c r="AF61" s="1">
        <f t="shared" si="23"/>
        <v>148.1402890896812</v>
      </c>
      <c r="AG61" s="1">
        <f t="shared" si="23"/>
        <v>177.1571924968591</v>
      </c>
      <c r="AH61" s="1">
        <f t="shared" si="23"/>
        <v>0</v>
      </c>
      <c r="AI61" s="1">
        <f t="shared" si="23"/>
        <v>0</v>
      </c>
      <c r="AJ61" s="1">
        <f t="shared" si="23"/>
        <v>53362.655521527653</v>
      </c>
      <c r="AK61" s="1">
        <f t="shared" si="23"/>
        <v>0</v>
      </c>
      <c r="AL61" s="1">
        <f t="shared" si="23"/>
        <v>10775.367006486063</v>
      </c>
      <c r="AM61" s="1">
        <f t="shared" si="23"/>
        <v>1197.2659162641592</v>
      </c>
      <c r="AN61" s="1">
        <f t="shared" si="23"/>
        <v>11972.63292275021</v>
      </c>
      <c r="AO61" s="1">
        <f t="shared" si="23"/>
        <v>0</v>
      </c>
      <c r="AP61" s="1">
        <f t="shared" si="23"/>
        <v>1141.2961450021303</v>
      </c>
      <c r="AQ61" s="1">
        <f t="shared" si="23"/>
        <v>13.119241237630789</v>
      </c>
      <c r="AR61" s="1">
        <f t="shared" si="23"/>
        <v>4457.6938422029789</v>
      </c>
      <c r="AS61" s="1">
        <f t="shared" si="23"/>
        <v>14.431176772117899</v>
      </c>
      <c r="AT61" s="1">
        <f t="shared" si="23"/>
        <v>3957.6331488378155</v>
      </c>
      <c r="AU61" s="1">
        <f t="shared" si="23"/>
        <v>4766.6526850006185</v>
      </c>
      <c r="AV61" s="1">
        <f t="shared" si="23"/>
        <v>4.3730675728304522</v>
      </c>
      <c r="AW61" s="1">
        <f t="shared" si="23"/>
        <v>0</v>
      </c>
      <c r="AX61" s="1">
        <f t="shared" si="23"/>
        <v>3078.6449138825205</v>
      </c>
      <c r="AY61" s="1">
        <f t="shared" si="23"/>
        <v>62040.781586892968</v>
      </c>
      <c r="AZ61" s="1">
        <f t="shared" si="23"/>
        <v>43728.396840515277</v>
      </c>
      <c r="BA61" s="1">
        <f t="shared" si="23"/>
        <v>18312.384746377604</v>
      </c>
      <c r="BB61" s="1">
        <f t="shared" si="23"/>
        <v>35.246945599310543</v>
      </c>
      <c r="BC61" s="1">
        <f t="shared" si="23"/>
        <v>0</v>
      </c>
      <c r="BD61" s="1">
        <f t="shared" si="23"/>
        <v>1045.165179240043</v>
      </c>
      <c r="BE61" s="1">
        <f t="shared" si="23"/>
        <v>286.43658400372522</v>
      </c>
      <c r="BF61" s="1">
        <f t="shared" si="23"/>
        <v>11881.647578170696</v>
      </c>
      <c r="BG61" s="1">
        <f t="shared" si="23"/>
        <v>787.15371254738443</v>
      </c>
      <c r="BH61" s="1">
        <f t="shared" si="23"/>
        <v>153.0576953437423</v>
      </c>
      <c r="BI61" s="1">
        <f t="shared" si="23"/>
        <v>16976.280591980092</v>
      </c>
      <c r="BJ61" s="1">
        <f t="shared" si="23"/>
        <v>528.01350886489934</v>
      </c>
      <c r="BK61" s="1">
        <f t="shared" si="23"/>
        <v>6.5596268739136896</v>
      </c>
      <c r="BL61" s="1">
        <f t="shared" si="23"/>
        <v>721.55738641393862</v>
      </c>
      <c r="BM61" s="1">
        <f t="shared" si="23"/>
        <v>0.43730703895657352</v>
      </c>
      <c r="BN61" s="1">
        <f t="shared" si="23"/>
        <v>3719.2464772627177</v>
      </c>
      <c r="BO61" s="1">
        <f t="shared" si="23"/>
        <v>1261.1392342019267</v>
      </c>
      <c r="BP61" s="1">
        <f t="shared" si="23"/>
        <v>0</v>
      </c>
      <c r="BQ61" s="1">
        <f t="shared" si="23"/>
        <v>2.9907982799828687</v>
      </c>
      <c r="BR61" s="1">
        <f t="shared" si="23"/>
        <v>780.16462677420395</v>
      </c>
      <c r="BS61" s="1">
        <f t="shared" si="23"/>
        <v>427.73565331470695</v>
      </c>
      <c r="BT61" s="1">
        <f t="shared" si="23"/>
        <v>23714.984895830283</v>
      </c>
      <c r="BU61" s="1">
        <f t="shared" si="23"/>
        <v>299.00549673131337</v>
      </c>
      <c r="BV61" s="1"/>
      <c r="BW61" s="56">
        <f>IF(V61=0,"",(V61-B61)/B61)</f>
        <v>1.5992274650425276E-4</v>
      </c>
      <c r="BX61" s="56">
        <f>IF(AJ61=0,"",(AJ61-C61)/C61)</f>
        <v>1.8168808587330434E-4</v>
      </c>
      <c r="BY61" s="56">
        <f>IF(AN61=0,"",(AN61-D61)/D61)</f>
        <v>1.6569601015906091E-4</v>
      </c>
      <c r="BZ61" s="56">
        <f>IF(AY61=0,"",(AY61-E61)/E61)</f>
        <v>1.1487817800746553E-4</v>
      </c>
      <c r="CA61" s="56">
        <f>IF(AZ61=0,"",(AZ61-F61)/F61)</f>
        <v>1.0218207543340288E-4</v>
      </c>
      <c r="CB61" s="56">
        <f>IF(BN61=0,"",(BN61-G61)/G61)</f>
        <v>1.6488900913209481E-4</v>
      </c>
      <c r="CC61" s="56">
        <f>IF(BT61=0,"",(BT61-H61)/H61)</f>
        <v>1.4910819081105531E-4</v>
      </c>
      <c r="CD61" s="56"/>
      <c r="CE61" s="56"/>
      <c r="CF61" s="56" t="str">
        <f t="shared" si="20"/>
        <v/>
      </c>
    </row>
    <row r="62" spans="1:86" x14ac:dyDescent="0.25">
      <c r="A62" s="44" t="s">
        <v>56</v>
      </c>
      <c r="B62" s="27">
        <f t="shared" ref="B62:K62" si="24">SUM(B2:B51)</f>
        <v>382760.3911999999</v>
      </c>
      <c r="C62" s="27">
        <f t="shared" si="24"/>
        <v>53352.96192400001</v>
      </c>
      <c r="D62" s="27">
        <f t="shared" si="24"/>
        <v>11970.6494339</v>
      </c>
      <c r="E62" s="27">
        <f t="shared" si="24"/>
        <v>62033.655273599994</v>
      </c>
      <c r="F62" s="27">
        <f t="shared" si="24"/>
        <v>43723.9290387</v>
      </c>
      <c r="G62" s="27">
        <f t="shared" si="24"/>
        <v>3718.6333154999993</v>
      </c>
      <c r="H62" s="27">
        <f t="shared" si="24"/>
        <v>23711.449324519996</v>
      </c>
      <c r="I62" s="27">
        <f t="shared" si="24"/>
        <v>0</v>
      </c>
      <c r="J62" s="27">
        <f t="shared" si="24"/>
        <v>0</v>
      </c>
      <c r="K62" s="27">
        <f t="shared" si="24"/>
        <v>0</v>
      </c>
      <c r="L62" s="27">
        <f t="shared" ref="L62:M62" si="25">SUM(L2:L51)</f>
        <v>0</v>
      </c>
      <c r="M62" s="27">
        <f t="shared" si="25"/>
        <v>0</v>
      </c>
    </row>
    <row r="63" spans="1:86" x14ac:dyDescent="0.25">
      <c r="A63" s="29" t="s">
        <v>240</v>
      </c>
      <c r="B63" s="27">
        <f t="shared" ref="B63:K63" si="26">+B3+B5+B8+B9+B11+B12+B14+B15+B16+B17+B18+B19+B20+B21+B22+B23+B24+B25+B26+B28+B30+B31+B33+B34+B35+B36+B37+B39+B40+B41+B42+B43+B44+B46+B47+B49+B50</f>
        <v>314351.04743999994</v>
      </c>
      <c r="C63" s="27">
        <f t="shared" si="26"/>
        <v>46803.757440000009</v>
      </c>
      <c r="D63" s="27">
        <f t="shared" si="26"/>
        <v>10104.829259100001</v>
      </c>
      <c r="E63" s="27">
        <f t="shared" si="26"/>
        <v>50568.995935999992</v>
      </c>
      <c r="F63" s="27">
        <f t="shared" si="26"/>
        <v>35502.321515099997</v>
      </c>
      <c r="G63" s="27">
        <f t="shared" si="26"/>
        <v>3297.7105110999996</v>
      </c>
      <c r="H63" s="27">
        <f t="shared" si="26"/>
        <v>19437.276169519999</v>
      </c>
      <c r="I63" s="27">
        <f t="shared" si="26"/>
        <v>0</v>
      </c>
      <c r="J63" s="27">
        <f t="shared" si="26"/>
        <v>0</v>
      </c>
      <c r="K63" s="27">
        <f t="shared" si="26"/>
        <v>0</v>
      </c>
      <c r="L63" s="27">
        <f t="shared" ref="L63:M63" si="27">+L3+L5+L8+L9+L11+L12+L14+L15+L16+L17+L18+L19+L20+L21+L22+L23+L24+L25+L26+L28+L30+L31+L33+L34+L35+L36+L37+L39+L40+L41+L42+L43+L44+L46+L47+L49+L50</f>
        <v>0</v>
      </c>
      <c r="M63" s="27">
        <f t="shared" si="27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3"/>
  <sheetViews>
    <sheetView zoomScale="85" zoomScaleNormal="85" workbookViewId="0">
      <pane xSplit="1" ySplit="2" topLeftCell="BL3" activePane="bottomRight" state="frozen"/>
      <selection pane="topRight" activeCell="B1" sqref="B1"/>
      <selection pane="bottomLeft" activeCell="A3" sqref="A3"/>
      <selection pane="bottomRight" activeCell="BY27" sqref="BY27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2" max="14" width="10.28515625" style="29" customWidth="1"/>
    <col min="16" max="16" width="15.140625" bestFit="1" customWidth="1"/>
    <col min="17" max="17" width="5.7109375" style="29" bestFit="1" customWidth="1"/>
    <col min="18" max="18" width="9.85546875" style="29" bestFit="1" customWidth="1"/>
    <col min="19" max="19" width="6.7109375" style="27" bestFit="1" customWidth="1"/>
    <col min="20" max="20" width="14.5703125" style="27" bestFit="1" customWidth="1"/>
    <col min="21" max="21" width="5.7109375" style="27" bestFit="1" customWidth="1"/>
    <col min="22" max="22" width="6.7109375" style="27" bestFit="1" customWidth="1"/>
    <col min="23" max="23" width="13.42578125" style="27" bestFit="1" customWidth="1"/>
    <col min="24" max="24" width="6.7109375" style="27" bestFit="1" customWidth="1"/>
    <col min="25" max="25" width="10.28515625" style="27" bestFit="1" customWidth="1"/>
    <col min="26" max="26" width="6.7109375" style="27" bestFit="1" customWidth="1"/>
    <col min="27" max="27" width="5.7109375" style="27" bestFit="1" customWidth="1"/>
    <col min="28" max="28" width="6.7109375" style="27" bestFit="1" customWidth="1"/>
    <col min="29" max="29" width="7.7109375" style="27" bestFit="1" customWidth="1"/>
    <col min="30" max="30" width="6.7109375" style="27" bestFit="1" customWidth="1"/>
    <col min="31" max="31" width="15.42578125" style="27" bestFit="1" customWidth="1"/>
    <col min="32" max="33" width="6.7109375" style="27" bestFit="1" customWidth="1"/>
    <col min="34" max="34" width="5.7109375" style="27" bestFit="1" customWidth="1"/>
    <col min="35" max="35" width="4.140625" style="27" bestFit="1" customWidth="1"/>
    <col min="36" max="36" width="6.5703125" style="27" bestFit="1" customWidth="1"/>
    <col min="37" max="37" width="6.140625" style="27" bestFit="1" customWidth="1"/>
    <col min="38" max="38" width="5.7109375" style="27" bestFit="1" customWidth="1"/>
    <col min="39" max="39" width="10" style="27" bestFit="1" customWidth="1"/>
    <col min="40" max="40" width="9.28515625" style="27" bestFit="1" customWidth="1"/>
    <col min="41" max="41" width="7.7109375" style="27" bestFit="1" customWidth="1"/>
    <col min="42" max="42" width="9.28515625" style="27" bestFit="1" customWidth="1"/>
    <col min="43" max="43" width="6.7109375" style="27" bestFit="1" customWidth="1"/>
    <col min="44" max="44" width="4.28515625" style="27" bestFit="1" customWidth="1"/>
    <col min="45" max="45" width="7.7109375" style="27" bestFit="1" customWidth="1"/>
    <col min="46" max="46" width="4.5703125" style="27" bestFit="1" customWidth="1"/>
    <col min="47" max="47" width="4.140625" style="27" bestFit="1" customWidth="1"/>
    <col min="48" max="48" width="6.7109375" style="27" bestFit="1" customWidth="1"/>
    <col min="49" max="49" width="4.140625" style="27" bestFit="1" customWidth="1"/>
    <col min="50" max="50" width="5.85546875" style="27" bestFit="1" customWidth="1"/>
    <col min="51" max="51" width="3.28515625" style="27" bestFit="1" customWidth="1"/>
    <col min="52" max="53" width="7.7109375" style="27" bestFit="1" customWidth="1"/>
    <col min="54" max="54" width="5.7109375" style="27" bestFit="1" customWidth="1"/>
    <col min="55" max="55" width="5.140625" style="27" bestFit="1" customWidth="1"/>
    <col min="56" max="56" width="5.28515625" style="27" bestFit="1" customWidth="1"/>
    <col min="57" max="57" width="8.7109375" style="27" bestFit="1" customWidth="1"/>
    <col min="58" max="58" width="4.85546875" style="27" bestFit="1" customWidth="1"/>
    <col min="59" max="59" width="7.85546875" style="27" bestFit="1" customWidth="1"/>
    <col min="60" max="60" width="5.85546875" style="27" bestFit="1" customWidth="1"/>
    <col min="61" max="61" width="6" style="27" bestFit="1" customWidth="1"/>
    <col min="62" max="62" width="6.7109375" style="27" customWidth="1"/>
    <col min="63" max="63" width="6.7109375" style="27" bestFit="1" customWidth="1"/>
    <col min="64" max="64" width="3.85546875" style="27" bestFit="1" customWidth="1"/>
    <col min="65" max="65" width="5.5703125" style="27" bestFit="1" customWidth="1"/>
    <col min="66" max="66" width="3.85546875" style="27" bestFit="1" customWidth="1"/>
    <col min="67" max="67" width="5.7109375" style="27" bestFit="1" customWidth="1"/>
    <col min="68" max="68" width="8" style="27" bestFit="1" customWidth="1"/>
    <col min="69" max="70" width="5.28515625" style="27" bestFit="1" customWidth="1"/>
    <col min="71" max="71" width="7.7109375" style="27" bestFit="1" customWidth="1"/>
    <col min="72" max="72" width="6.7109375" style="27" bestFit="1" customWidth="1"/>
    <col min="73" max="73" width="9.28515625" style="27" bestFit="1" customWidth="1"/>
    <col min="74" max="75" width="7.7109375" style="27" customWidth="1"/>
    <col min="76" max="76" width="9.140625" style="29"/>
    <col min="78" max="78" width="10.28515625" bestFit="1" customWidth="1"/>
  </cols>
  <sheetData>
    <row r="1" spans="1:90" x14ac:dyDescent="0.25">
      <c r="A1" s="29"/>
      <c r="B1" s="29" t="s">
        <v>494</v>
      </c>
      <c r="C1" s="29"/>
      <c r="D1" s="29"/>
      <c r="E1" s="29"/>
      <c r="F1" s="29"/>
      <c r="G1" s="29"/>
      <c r="H1" s="29"/>
      <c r="I1" s="29"/>
      <c r="J1" s="29"/>
      <c r="K1" s="29"/>
      <c r="P1" s="29" t="s">
        <v>489</v>
      </c>
    </row>
    <row r="2" spans="1:90" x14ac:dyDescent="0.25">
      <c r="A2" s="29" t="s">
        <v>52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29" t="s">
        <v>63</v>
      </c>
      <c r="J2" s="29" t="s">
        <v>64</v>
      </c>
      <c r="K2" s="29" t="s">
        <v>65</v>
      </c>
      <c r="L2" s="64" t="s">
        <v>318</v>
      </c>
      <c r="M2" s="64" t="s">
        <v>321</v>
      </c>
      <c r="N2" s="64" t="s">
        <v>328</v>
      </c>
      <c r="P2" s="29" t="s">
        <v>227</v>
      </c>
      <c r="Q2" s="29" t="s">
        <v>392</v>
      </c>
      <c r="R2" s="29" t="s">
        <v>178</v>
      </c>
      <c r="S2" s="29" t="s">
        <v>131</v>
      </c>
      <c r="T2" s="29" t="s">
        <v>132</v>
      </c>
      <c r="U2" s="29" t="s">
        <v>133</v>
      </c>
      <c r="V2" s="29" t="s">
        <v>393</v>
      </c>
      <c r="W2" s="29" t="s">
        <v>179</v>
      </c>
      <c r="X2" s="29" t="s">
        <v>134</v>
      </c>
      <c r="Y2" s="29" t="s">
        <v>59</v>
      </c>
      <c r="Z2" s="29" t="s">
        <v>136</v>
      </c>
      <c r="AA2" s="29" t="s">
        <v>137</v>
      </c>
      <c r="AB2" s="29" t="s">
        <v>394</v>
      </c>
      <c r="AC2" s="29" t="s">
        <v>138</v>
      </c>
      <c r="AD2" s="29" t="s">
        <v>139</v>
      </c>
      <c r="AE2" s="29" t="s">
        <v>140</v>
      </c>
      <c r="AF2" s="29" t="s">
        <v>141</v>
      </c>
      <c r="AG2" s="29" t="s">
        <v>142</v>
      </c>
      <c r="AH2" s="29" t="s">
        <v>143</v>
      </c>
      <c r="AI2" s="29" t="s">
        <v>395</v>
      </c>
      <c r="AJ2" s="29" t="s">
        <v>144</v>
      </c>
      <c r="AK2" s="29" t="s">
        <v>402</v>
      </c>
      <c r="AL2" s="29" t="s">
        <v>57</v>
      </c>
      <c r="AM2" s="29" t="s">
        <v>128</v>
      </c>
      <c r="AN2" s="29" t="s">
        <v>145</v>
      </c>
      <c r="AO2" s="29" t="s">
        <v>146</v>
      </c>
      <c r="AP2" s="29" t="s">
        <v>60</v>
      </c>
      <c r="AQ2" s="29" t="s">
        <v>148</v>
      </c>
      <c r="AR2" s="29" t="s">
        <v>149</v>
      </c>
      <c r="AS2" s="29" t="s">
        <v>150</v>
      </c>
      <c r="AT2" s="29" t="s">
        <v>151</v>
      </c>
      <c r="AU2" s="29" t="s">
        <v>152</v>
      </c>
      <c r="AV2" s="29" t="s">
        <v>153</v>
      </c>
      <c r="AW2" s="29" t="s">
        <v>154</v>
      </c>
      <c r="AX2" s="29" t="s">
        <v>155</v>
      </c>
      <c r="AY2" s="29" t="s">
        <v>156</v>
      </c>
      <c r="AZ2" s="29" t="s">
        <v>54</v>
      </c>
      <c r="BA2" s="29" t="s">
        <v>53</v>
      </c>
      <c r="BB2" s="29" t="s">
        <v>157</v>
      </c>
      <c r="BC2" s="29" t="s">
        <v>158</v>
      </c>
      <c r="BD2" s="29" t="s">
        <v>159</v>
      </c>
      <c r="BE2" s="29" t="s">
        <v>160</v>
      </c>
      <c r="BF2" s="29" t="s">
        <v>161</v>
      </c>
      <c r="BG2" s="29" t="s">
        <v>162</v>
      </c>
      <c r="BH2" s="29" t="s">
        <v>163</v>
      </c>
      <c r="BI2" s="29" t="s">
        <v>164</v>
      </c>
      <c r="BJ2" s="29" t="s">
        <v>165</v>
      </c>
      <c r="BK2" s="29" t="s">
        <v>396</v>
      </c>
      <c r="BL2" s="29" t="s">
        <v>166</v>
      </c>
      <c r="BM2" s="29" t="s">
        <v>167</v>
      </c>
      <c r="BN2" s="29" t="s">
        <v>168</v>
      </c>
      <c r="BO2" s="29" t="s">
        <v>61</v>
      </c>
      <c r="BP2" s="29" t="s">
        <v>403</v>
      </c>
      <c r="BQ2" s="29" t="s">
        <v>169</v>
      </c>
      <c r="BR2" s="29" t="s">
        <v>170</v>
      </c>
      <c r="BS2" s="29" t="s">
        <v>171</v>
      </c>
      <c r="BT2" s="29" t="s">
        <v>173</v>
      </c>
      <c r="BU2" s="29" t="s">
        <v>174</v>
      </c>
      <c r="BV2" s="29" t="s">
        <v>404</v>
      </c>
      <c r="BW2" s="29"/>
      <c r="BX2" s="29" t="s">
        <v>141</v>
      </c>
      <c r="BZ2" s="29" t="s">
        <v>59</v>
      </c>
      <c r="CA2" s="29" t="s">
        <v>57</v>
      </c>
      <c r="CB2" s="29" t="s">
        <v>60</v>
      </c>
      <c r="CC2" s="29" t="s">
        <v>54</v>
      </c>
      <c r="CD2" s="29" t="s">
        <v>53</v>
      </c>
      <c r="CE2" s="29" t="s">
        <v>61</v>
      </c>
      <c r="CF2" s="29" t="s">
        <v>62</v>
      </c>
      <c r="CG2" s="29" t="s">
        <v>63</v>
      </c>
      <c r="CH2" s="29" t="s">
        <v>64</v>
      </c>
      <c r="CI2" s="29" t="s">
        <v>65</v>
      </c>
      <c r="CJ2" s="29" t="s">
        <v>318</v>
      </c>
      <c r="CK2" s="29" t="s">
        <v>321</v>
      </c>
      <c r="CL2" s="29" t="s">
        <v>328</v>
      </c>
    </row>
    <row r="3" spans="1:90" x14ac:dyDescent="0.25">
      <c r="A3" s="29" t="s">
        <v>0</v>
      </c>
      <c r="B3" s="27">
        <v>218768.84997000001</v>
      </c>
      <c r="C3" s="27">
        <v>33.678930381999997</v>
      </c>
      <c r="D3" s="27">
        <v>17953.615275</v>
      </c>
      <c r="E3" s="27">
        <v>1968.5519532999999</v>
      </c>
      <c r="F3" s="27">
        <v>1862.7174537000001</v>
      </c>
      <c r="G3" s="27">
        <v>43.549271357999999</v>
      </c>
      <c r="H3" s="27">
        <v>30704.811418000001</v>
      </c>
      <c r="I3" s="27">
        <v>215.53912427</v>
      </c>
      <c r="J3" s="27">
        <v>720.69611147000001</v>
      </c>
      <c r="K3" s="27">
        <v>528.08891018999998</v>
      </c>
      <c r="L3" s="64">
        <v>36.428620303000002</v>
      </c>
      <c r="M3" s="64">
        <v>108.34550049000001</v>
      </c>
      <c r="N3" s="64">
        <v>50.844671302999998</v>
      </c>
      <c r="O3" s="27"/>
      <c r="P3" s="29" t="s">
        <v>0</v>
      </c>
      <c r="Q3" s="27">
        <v>31.5329057697111</v>
      </c>
      <c r="R3" s="27">
        <v>36.198554082496599</v>
      </c>
      <c r="S3" s="27">
        <v>215.39989122317601</v>
      </c>
      <c r="T3" s="27">
        <v>215.39989122317601</v>
      </c>
      <c r="U3" s="27">
        <v>95.332654940557802</v>
      </c>
      <c r="V3" s="27">
        <v>731.82980326357199</v>
      </c>
      <c r="W3" s="27">
        <v>109.92591240079</v>
      </c>
      <c r="X3" s="27">
        <v>1546.28332187659</v>
      </c>
      <c r="Y3" s="27">
        <v>219639.99372476299</v>
      </c>
      <c r="Z3" s="27">
        <v>1103.62341592285</v>
      </c>
      <c r="AA3" s="27">
        <v>132.10111714020499</v>
      </c>
      <c r="AB3" s="27">
        <v>1188.3310909879899</v>
      </c>
      <c r="AC3" s="27">
        <v>2662.5486744270802</v>
      </c>
      <c r="AD3" s="27">
        <v>525.30362975211995</v>
      </c>
      <c r="AE3" s="27">
        <v>525.30362975211995</v>
      </c>
      <c r="AF3" s="27">
        <v>142.97448768420901</v>
      </c>
      <c r="AG3" s="27">
        <v>1015.13515511976</v>
      </c>
      <c r="AH3" s="27">
        <v>44.586566501226798</v>
      </c>
      <c r="AI3" s="27">
        <v>4.6685867502284504</v>
      </c>
      <c r="AJ3" s="27">
        <v>41.956749901914598</v>
      </c>
      <c r="AK3" s="27">
        <v>51.526755085924599</v>
      </c>
      <c r="AL3" s="27">
        <v>33.578938878178</v>
      </c>
      <c r="AM3" s="27">
        <v>0</v>
      </c>
      <c r="AN3" s="27">
        <v>16084.6444897567</v>
      </c>
      <c r="AO3" s="27">
        <v>1644.2070109536601</v>
      </c>
      <c r="AP3" s="27">
        <v>17871.825988394601</v>
      </c>
      <c r="AQ3" s="27">
        <v>739.81312392698203</v>
      </c>
      <c r="AR3" s="27">
        <v>7.5761821590965395E-2</v>
      </c>
      <c r="AS3" s="27">
        <v>14134.4221731873</v>
      </c>
      <c r="AT3" s="27">
        <v>1.1669286167650399</v>
      </c>
      <c r="AU3" s="27">
        <v>1.5272581873597899</v>
      </c>
      <c r="AV3" s="27">
        <v>828.95267679690505</v>
      </c>
      <c r="AW3" s="27">
        <v>0.36367222319593001</v>
      </c>
      <c r="AX3" s="27">
        <v>0</v>
      </c>
      <c r="AY3" s="27">
        <v>9.39683755794022E-2</v>
      </c>
      <c r="AZ3" s="27">
        <v>1956.7441619834001</v>
      </c>
      <c r="BA3" s="27">
        <v>1851.0082726774699</v>
      </c>
      <c r="BB3" s="27">
        <v>105.73588930592901</v>
      </c>
      <c r="BC3" s="27">
        <v>0</v>
      </c>
      <c r="BD3" s="27">
        <v>6.8874241758847404E-3</v>
      </c>
      <c r="BE3" s="27">
        <v>252.79761216289899</v>
      </c>
      <c r="BF3" s="27">
        <v>0.73351271625963799</v>
      </c>
      <c r="BG3" s="27">
        <v>152.73441110688501</v>
      </c>
      <c r="BH3" s="27">
        <v>0.15152353687505801</v>
      </c>
      <c r="BI3" s="27">
        <v>2.8569819141630401</v>
      </c>
      <c r="BJ3" s="27">
        <v>600.82017251166997</v>
      </c>
      <c r="BK3" s="27">
        <v>179.16190453008599</v>
      </c>
      <c r="BL3" s="27">
        <v>1.1576832400227</v>
      </c>
      <c r="BM3" s="27">
        <v>7.5310563016363696</v>
      </c>
      <c r="BN3" s="27">
        <v>3.8165741486025397E-2</v>
      </c>
      <c r="BO3" s="27">
        <v>43.565416539294603</v>
      </c>
      <c r="BP3" s="27">
        <v>7897.1655597893596</v>
      </c>
      <c r="BQ3" s="27">
        <v>0</v>
      </c>
      <c r="BR3" s="27">
        <v>0</v>
      </c>
      <c r="BS3" s="27">
        <v>3540.1786522370398</v>
      </c>
      <c r="BT3" s="27">
        <v>871.39408397023601</v>
      </c>
      <c r="BU3" s="27">
        <v>31254.130928531598</v>
      </c>
      <c r="BV3" s="27">
        <v>4642.7760479364397</v>
      </c>
      <c r="BW3" s="29"/>
      <c r="BX3" s="36">
        <f t="shared" ref="BX3:BX34" si="0">AF3/(AF3+AN3+AO3+1E-50)</f>
        <v>7.999993273046211E-3</v>
      </c>
      <c r="BZ3" s="24">
        <f t="shared" ref="BZ3:BZ34" si="1">+(Y3-B3)/B3</f>
        <v>3.9820283138227242E-3</v>
      </c>
      <c r="CA3" s="24">
        <f t="shared" ref="CA3:CA34" si="2">+(AL3-C3)/C3</f>
        <v>-2.9689631674121716E-3</v>
      </c>
      <c r="CB3" s="24">
        <f t="shared" ref="CB3:CB34" si="3">+(AP3-D3)/D3</f>
        <v>-4.5555886852097511E-3</v>
      </c>
      <c r="CC3" s="24">
        <f t="shared" ref="CC3:CC34" si="4">+(AZ3-E3)/E3</f>
        <v>-5.9982116787955404E-3</v>
      </c>
      <c r="CD3" s="24">
        <f t="shared" ref="CD3:CD34" si="5">+(BA3-F3)/F3</f>
        <v>-6.2860746804469445E-3</v>
      </c>
      <c r="CE3" s="24">
        <f t="shared" ref="CE3:CE34" si="6">+(BO3-G3)/G3</f>
        <v>3.7073367225553367E-4</v>
      </c>
      <c r="CF3" s="24">
        <f t="shared" ref="CF3:CF34" si="7">+(BU3-H3)/H3</f>
        <v>1.7890339825033776E-2</v>
      </c>
      <c r="CG3" s="24">
        <f t="shared" ref="CG3:CG34" si="8">+(T3-I3)/I3</f>
        <v>-6.4597574707400045E-4</v>
      </c>
      <c r="CH3" s="24">
        <f t="shared" ref="CH3:CH34" si="9">+(V3-J3)/J3</f>
        <v>1.5448524858643476E-2</v>
      </c>
      <c r="CI3" s="24">
        <f t="shared" ref="CI3:CI34" si="10">+(AD3-K3)/K3</f>
        <v>-5.2742642084226367E-3</v>
      </c>
      <c r="CJ3" s="24">
        <f t="shared" ref="CJ3:CJ34" si="11">+(R3-L3)/L3</f>
        <v>-6.3155348346930493E-3</v>
      </c>
      <c r="CK3" s="24">
        <f t="shared" ref="CK3:CK34" si="12">+(W3-M3)/M3</f>
        <v>1.4586779364555692E-2</v>
      </c>
      <c r="CL3" s="24">
        <f t="shared" ref="CL3:CL34" si="13">+(AK3-N3)/N3</f>
        <v>1.3415049511478603E-2</v>
      </c>
    </row>
    <row r="4" spans="1:90" x14ac:dyDescent="0.25">
      <c r="A4" s="29" t="s">
        <v>2</v>
      </c>
      <c r="B4" s="27">
        <v>270635.36900000001</v>
      </c>
      <c r="C4" s="27">
        <v>44.688637815</v>
      </c>
      <c r="D4" s="27">
        <v>22929.008253</v>
      </c>
      <c r="E4" s="27">
        <v>2660.0701380999999</v>
      </c>
      <c r="F4" s="27">
        <v>2524.9310848999999</v>
      </c>
      <c r="G4" s="27">
        <v>45.108542921000002</v>
      </c>
      <c r="H4" s="27">
        <v>28525.084746</v>
      </c>
      <c r="I4" s="27">
        <v>269.73292984</v>
      </c>
      <c r="J4" s="27">
        <v>723.60643902000004</v>
      </c>
      <c r="K4" s="27">
        <v>690.88333055999999</v>
      </c>
      <c r="L4" s="64">
        <v>48.726740708000001</v>
      </c>
      <c r="M4" s="64">
        <v>105.41893564999999</v>
      </c>
      <c r="N4" s="64">
        <v>49.834777993000003</v>
      </c>
      <c r="O4" s="27"/>
      <c r="P4" s="29" t="s">
        <v>2</v>
      </c>
      <c r="Q4" s="27">
        <v>37.538195630135299</v>
      </c>
      <c r="R4" s="27">
        <v>48.0288689065043</v>
      </c>
      <c r="S4" s="27">
        <v>266.84946562138703</v>
      </c>
      <c r="T4" s="27">
        <v>266.84946562138703</v>
      </c>
      <c r="U4" s="27">
        <v>129.64761486074499</v>
      </c>
      <c r="V4" s="27">
        <v>726.41786143747402</v>
      </c>
      <c r="W4" s="27">
        <v>105.74372159170299</v>
      </c>
      <c r="X4" s="27">
        <v>1522.62092494955</v>
      </c>
      <c r="Y4" s="27">
        <v>269155.45405622799</v>
      </c>
      <c r="Z4" s="27">
        <v>1188.43498655694</v>
      </c>
      <c r="AA4" s="27">
        <v>125.14535017099</v>
      </c>
      <c r="AB4" s="27">
        <v>1162.6927091821001</v>
      </c>
      <c r="AC4" s="27">
        <v>2321.2837380839301</v>
      </c>
      <c r="AD4" s="27">
        <v>681.61479339522498</v>
      </c>
      <c r="AE4" s="27">
        <v>681.61479339522498</v>
      </c>
      <c r="AF4" s="27">
        <v>180.930911990608</v>
      </c>
      <c r="AG4" s="27">
        <v>880.66159395097998</v>
      </c>
      <c r="AH4" s="27">
        <v>39.766951077691097</v>
      </c>
      <c r="AI4" s="27">
        <v>6.4812028987273802</v>
      </c>
      <c r="AJ4" s="27">
        <v>34.853732855623697</v>
      </c>
      <c r="AK4" s="27">
        <v>49.898513369500101</v>
      </c>
      <c r="AL4" s="27">
        <v>44.154779926916802</v>
      </c>
      <c r="AM4" s="27">
        <v>0</v>
      </c>
      <c r="AN4" s="27">
        <v>20354.6290524424</v>
      </c>
      <c r="AO4" s="27">
        <v>2080.6934824363202</v>
      </c>
      <c r="AP4" s="27">
        <v>22616.253446869301</v>
      </c>
      <c r="AQ4" s="27">
        <v>706.35782680721104</v>
      </c>
      <c r="AR4" s="27">
        <v>5.43015006531192E-2</v>
      </c>
      <c r="AS4" s="27">
        <v>12602.1165638896</v>
      </c>
      <c r="AT4" s="27">
        <v>1.40356973924833</v>
      </c>
      <c r="AU4" s="27">
        <v>1.25268165523018</v>
      </c>
      <c r="AV4" s="27">
        <v>1236.6379824181399</v>
      </c>
      <c r="AW4" s="27">
        <v>0.50191002232179605</v>
      </c>
      <c r="AX4" s="27">
        <v>0</v>
      </c>
      <c r="AY4" s="27">
        <v>9.66592837183156E-2</v>
      </c>
      <c r="AZ4" s="27">
        <v>2623.74462521848</v>
      </c>
      <c r="BA4" s="27">
        <v>2490.0015841695199</v>
      </c>
      <c r="BB4" s="27">
        <v>133.74304104895899</v>
      </c>
      <c r="BC4" s="27">
        <v>0</v>
      </c>
      <c r="BD4" s="27">
        <v>4.9364791095531796E-3</v>
      </c>
      <c r="BE4" s="27">
        <v>294.69774526695198</v>
      </c>
      <c r="BF4" s="27">
        <v>0.52573378296598705</v>
      </c>
      <c r="BG4" s="27">
        <v>189.91301893219099</v>
      </c>
      <c r="BH4" s="27">
        <v>0.10860277867248599</v>
      </c>
      <c r="BI4" s="27">
        <v>3.2019501274822599</v>
      </c>
      <c r="BJ4" s="27">
        <v>752.40339536037197</v>
      </c>
      <c r="BK4" s="27">
        <v>147.40712613035501</v>
      </c>
      <c r="BL4" s="27">
        <v>1.3003890586815201</v>
      </c>
      <c r="BM4" s="27">
        <v>7.8682696488588499</v>
      </c>
      <c r="BN4" s="27">
        <v>3.0438114926944201E-2</v>
      </c>
      <c r="BO4" s="27">
        <v>44.678258678439299</v>
      </c>
      <c r="BP4" s="27">
        <v>7027.8065573664298</v>
      </c>
      <c r="BQ4" s="27">
        <v>0</v>
      </c>
      <c r="BR4" s="27">
        <v>0</v>
      </c>
      <c r="BS4" s="27">
        <v>3267.8351318161199</v>
      </c>
      <c r="BT4" s="27">
        <v>751.68163797132797</v>
      </c>
      <c r="BU4" s="27">
        <v>28715.5703584164</v>
      </c>
      <c r="BV4" s="27">
        <v>4186.3679198678701</v>
      </c>
      <c r="BW4" s="29"/>
      <c r="BX4" s="36">
        <f t="shared" si="0"/>
        <v>8.000039105312268E-3</v>
      </c>
      <c r="BZ4" s="24">
        <f t="shared" si="1"/>
        <v>-5.4682983574553361E-3</v>
      </c>
      <c r="CA4" s="24">
        <f t="shared" si="2"/>
        <v>-1.1946166054406003E-2</v>
      </c>
      <c r="CB4" s="24">
        <f t="shared" si="3"/>
        <v>-1.3640136663554929E-2</v>
      </c>
      <c r="CC4" s="24">
        <f t="shared" si="4"/>
        <v>-1.3655847776805619E-2</v>
      </c>
      <c r="CD4" s="24">
        <f t="shared" si="5"/>
        <v>-1.3833843204422882E-2</v>
      </c>
      <c r="CE4" s="24">
        <f t="shared" si="6"/>
        <v>-9.5388636984855123E-3</v>
      </c>
      <c r="CF4" s="24">
        <f t="shared" si="7"/>
        <v>6.6778280980606423E-3</v>
      </c>
      <c r="CG4" s="24">
        <f t="shared" si="8"/>
        <v>-1.0690071176416549E-2</v>
      </c>
      <c r="CH4" s="24">
        <f t="shared" si="9"/>
        <v>3.8852921503594738E-3</v>
      </c>
      <c r="CI4" s="24">
        <f t="shared" si="10"/>
        <v>-1.3415488194312545E-2</v>
      </c>
      <c r="CJ4" s="24">
        <f t="shared" si="11"/>
        <v>-1.4322152299858707E-2</v>
      </c>
      <c r="CK4" s="24">
        <f t="shared" si="12"/>
        <v>3.080907046731301E-3</v>
      </c>
      <c r="CL4" s="24">
        <f t="shared" si="13"/>
        <v>1.2789336898230111E-3</v>
      </c>
    </row>
    <row r="5" spans="1:90" x14ac:dyDescent="0.25">
      <c r="A5" s="29" t="s">
        <v>3</v>
      </c>
      <c r="B5" s="27">
        <v>140309.98097999999</v>
      </c>
      <c r="C5" s="27">
        <v>28.611802941000001</v>
      </c>
      <c r="D5" s="27">
        <v>17689.750043</v>
      </c>
      <c r="E5" s="27">
        <v>1796.7827537000001</v>
      </c>
      <c r="F5" s="27">
        <v>1711.0903138000001</v>
      </c>
      <c r="G5" s="27">
        <v>35.298917496000001</v>
      </c>
      <c r="H5" s="27">
        <v>21971.569211999999</v>
      </c>
      <c r="I5" s="27">
        <v>191.44502568999999</v>
      </c>
      <c r="J5" s="27">
        <v>504.5137201</v>
      </c>
      <c r="K5" s="27">
        <v>482.29171416000003</v>
      </c>
      <c r="L5" s="64">
        <v>35.940525544000003</v>
      </c>
      <c r="M5" s="64">
        <v>76.341652917000005</v>
      </c>
      <c r="N5" s="64">
        <v>38.934906271999999</v>
      </c>
      <c r="O5" s="27"/>
      <c r="P5" s="29" t="s">
        <v>3</v>
      </c>
      <c r="Q5" s="27">
        <v>27.0427329491609</v>
      </c>
      <c r="R5" s="27">
        <v>35.653858031168802</v>
      </c>
      <c r="S5" s="27">
        <v>190.89933956901601</v>
      </c>
      <c r="T5" s="27">
        <v>190.89933956901601</v>
      </c>
      <c r="U5" s="27">
        <v>95.113861866300695</v>
      </c>
      <c r="V5" s="27">
        <v>511.85291528671098</v>
      </c>
      <c r="W5" s="27">
        <v>77.488126725691998</v>
      </c>
      <c r="X5" s="27">
        <v>1081.60811206276</v>
      </c>
      <c r="Y5" s="27">
        <v>141077.13931910199</v>
      </c>
      <c r="Z5" s="27">
        <v>845.58361695958604</v>
      </c>
      <c r="AA5" s="27">
        <v>94.498888811986305</v>
      </c>
      <c r="AB5" s="27">
        <v>834.18729765225999</v>
      </c>
      <c r="AC5" s="27">
        <v>1816.0697655869501</v>
      </c>
      <c r="AD5" s="27">
        <v>479.026505208591</v>
      </c>
      <c r="AE5" s="27">
        <v>479.026505208591</v>
      </c>
      <c r="AF5" s="27">
        <v>140.37824557989799</v>
      </c>
      <c r="AG5" s="27">
        <v>694.75646475906001</v>
      </c>
      <c r="AH5" s="27">
        <v>31.314754095362499</v>
      </c>
      <c r="AI5" s="27">
        <v>4.58755556923008</v>
      </c>
      <c r="AJ5" s="27">
        <v>28.192146443454799</v>
      </c>
      <c r="AK5" s="27">
        <v>39.409244200115403</v>
      </c>
      <c r="AL5" s="27">
        <v>28.4671859234886</v>
      </c>
      <c r="AM5" s="27">
        <v>0</v>
      </c>
      <c r="AN5" s="27">
        <v>15792.5435151815</v>
      </c>
      <c r="AO5" s="27">
        <v>1614.34894993634</v>
      </c>
      <c r="AP5" s="27">
        <v>17547.270710697801</v>
      </c>
      <c r="AQ5" s="27">
        <v>529.91938626845695</v>
      </c>
      <c r="AR5" s="27">
        <v>5.5152293787926299E-2</v>
      </c>
      <c r="AS5" s="27">
        <v>10028.965482788</v>
      </c>
      <c r="AT5" s="27">
        <v>1.0661652473310199</v>
      </c>
      <c r="AU5" s="27">
        <v>1.19215540259153</v>
      </c>
      <c r="AV5" s="27">
        <v>900.93638838825495</v>
      </c>
      <c r="AW5" s="27">
        <v>0.363490591224502</v>
      </c>
      <c r="AX5" s="27">
        <v>0</v>
      </c>
      <c r="AY5" s="27">
        <v>8.33014273604612E-2</v>
      </c>
      <c r="AZ5" s="27">
        <v>1785.6187131582799</v>
      </c>
      <c r="BA5" s="27">
        <v>1699.95725810777</v>
      </c>
      <c r="BB5" s="27">
        <v>85.661455050513396</v>
      </c>
      <c r="BC5" s="27">
        <v>0</v>
      </c>
      <c r="BD5" s="27">
        <v>5.0138732364401898E-3</v>
      </c>
      <c r="BE5" s="27">
        <v>174.52066377861101</v>
      </c>
      <c r="BF5" s="27">
        <v>0.53397513131279695</v>
      </c>
      <c r="BG5" s="27">
        <v>123.702526904655</v>
      </c>
      <c r="BH5" s="27">
        <v>0.110304818895815</v>
      </c>
      <c r="BI5" s="27">
        <v>2.4994034697443102</v>
      </c>
      <c r="BJ5" s="27">
        <v>487.444990492567</v>
      </c>
      <c r="BK5" s="27">
        <v>128.852660723517</v>
      </c>
      <c r="BL5" s="27">
        <v>0.79536953267525301</v>
      </c>
      <c r="BM5" s="27">
        <v>6.6190052714716403</v>
      </c>
      <c r="BN5" s="27">
        <v>2.93514840523156E-2</v>
      </c>
      <c r="BO5" s="27">
        <v>35.211105072504502</v>
      </c>
      <c r="BP5" s="27">
        <v>5567.9271360518496</v>
      </c>
      <c r="BQ5" s="27">
        <v>0</v>
      </c>
      <c r="BR5" s="27">
        <v>0</v>
      </c>
      <c r="BS5" s="27">
        <v>2489.8978058589701</v>
      </c>
      <c r="BT5" s="27">
        <v>635.38025599120294</v>
      </c>
      <c r="BU5" s="27">
        <v>22341.0272856142</v>
      </c>
      <c r="BV5" s="27">
        <v>3341.7635695551799</v>
      </c>
      <c r="BW5" s="29"/>
      <c r="BX5" s="36">
        <f t="shared" si="0"/>
        <v>8.0000045530907588E-3</v>
      </c>
      <c r="BZ5" s="24">
        <f t="shared" si="1"/>
        <v>5.4675963444920416E-3</v>
      </c>
      <c r="CA5" s="24">
        <f t="shared" si="2"/>
        <v>-5.0544531503174854E-3</v>
      </c>
      <c r="CB5" s="24">
        <f t="shared" si="3"/>
        <v>-8.054344010280632E-3</v>
      </c>
      <c r="CC5" s="24">
        <f t="shared" si="4"/>
        <v>-6.2133502332047501E-3</v>
      </c>
      <c r="CD5" s="24">
        <f t="shared" si="5"/>
        <v>-6.5064103293915052E-3</v>
      </c>
      <c r="CE5" s="24">
        <f t="shared" si="6"/>
        <v>-2.4876803518252442E-3</v>
      </c>
      <c r="CF5" s="24">
        <f t="shared" si="7"/>
        <v>1.6815279329817655E-2</v>
      </c>
      <c r="CG5" s="24">
        <f t="shared" si="8"/>
        <v>-2.8503541370022167E-3</v>
      </c>
      <c r="CH5" s="24">
        <f t="shared" si="9"/>
        <v>1.4547067590661903E-2</v>
      </c>
      <c r="CI5" s="24">
        <f t="shared" si="10"/>
        <v>-6.7701949992982685E-3</v>
      </c>
      <c r="CJ5" s="24">
        <f t="shared" si="11"/>
        <v>-7.9761636340083524E-3</v>
      </c>
      <c r="CK5" s="24">
        <f t="shared" si="12"/>
        <v>1.5017670758824941E-2</v>
      </c>
      <c r="CL5" s="24">
        <f t="shared" si="13"/>
        <v>1.2182844997793743E-2</v>
      </c>
    </row>
    <row r="6" spans="1:90" x14ac:dyDescent="0.25">
      <c r="A6" s="29" t="s">
        <v>4</v>
      </c>
      <c r="B6" s="27">
        <v>672685.22759000002</v>
      </c>
      <c r="C6" s="27">
        <v>88.384499829000006</v>
      </c>
      <c r="D6" s="27">
        <v>89793.326837000001</v>
      </c>
      <c r="E6" s="27">
        <v>8057.0217110000003</v>
      </c>
      <c r="F6" s="27">
        <v>6990.1556271999998</v>
      </c>
      <c r="G6" s="27">
        <v>156.71282069</v>
      </c>
      <c r="H6" s="27">
        <v>99883.093651000003</v>
      </c>
      <c r="I6" s="27">
        <v>1255.7449881</v>
      </c>
      <c r="J6" s="27">
        <v>2208.6072267999998</v>
      </c>
      <c r="K6" s="27">
        <v>3071.9253877000001</v>
      </c>
      <c r="L6" s="64">
        <v>145.03871253</v>
      </c>
      <c r="M6" s="64">
        <v>462.16709701000002</v>
      </c>
      <c r="N6" s="64">
        <v>137.65735785999999</v>
      </c>
      <c r="O6" s="27"/>
      <c r="P6" s="29" t="s">
        <v>4</v>
      </c>
      <c r="Q6" s="27">
        <v>42.406565497784499</v>
      </c>
      <c r="R6" s="27">
        <v>145.97864256267701</v>
      </c>
      <c r="S6" s="27">
        <v>1254.8600817547599</v>
      </c>
      <c r="T6" s="27">
        <v>1254.8600817547599</v>
      </c>
      <c r="U6" s="27">
        <v>478.677180093255</v>
      </c>
      <c r="V6" s="27">
        <v>2238.8110428168602</v>
      </c>
      <c r="W6" s="27">
        <v>469.121514277198</v>
      </c>
      <c r="X6" s="27">
        <v>0</v>
      </c>
      <c r="Y6" s="27">
        <v>673811.44777525996</v>
      </c>
      <c r="Z6" s="27">
        <v>4942.0432359132501</v>
      </c>
      <c r="AA6" s="27">
        <v>1448.25463886273</v>
      </c>
      <c r="AB6" s="27">
        <v>2349.58658664317</v>
      </c>
      <c r="AC6" s="27">
        <v>8059.5665746765399</v>
      </c>
      <c r="AD6" s="27">
        <v>3079.1145408006701</v>
      </c>
      <c r="AE6" s="27">
        <v>3079.1145408006701</v>
      </c>
      <c r="AF6" s="27">
        <v>711.68781750866594</v>
      </c>
      <c r="AG6" s="27">
        <v>2973.57907183209</v>
      </c>
      <c r="AH6" s="27">
        <v>13.194221703250401</v>
      </c>
      <c r="AI6" s="27">
        <v>105.070676306669</v>
      </c>
      <c r="AJ6" s="27">
        <v>0</v>
      </c>
      <c r="AK6" s="27">
        <v>138.928996942916</v>
      </c>
      <c r="AL6" s="27">
        <v>87.082795552285205</v>
      </c>
      <c r="AM6" s="27">
        <v>0</v>
      </c>
      <c r="AN6" s="27">
        <v>80064.835873013799</v>
      </c>
      <c r="AO6" s="27">
        <v>8184.4249443564404</v>
      </c>
      <c r="AP6" s="27">
        <v>88960.948634878805</v>
      </c>
      <c r="AQ6" s="27">
        <v>3139.9093190409799</v>
      </c>
      <c r="AR6" s="27">
        <v>0.152900406493714</v>
      </c>
      <c r="AS6" s="27">
        <v>51695.554453797202</v>
      </c>
      <c r="AT6" s="27">
        <v>3.6861898429757902</v>
      </c>
      <c r="AU6" s="27">
        <v>3.3311083434029398</v>
      </c>
      <c r="AV6" s="27">
        <v>2862.4464042394802</v>
      </c>
      <c r="AW6" s="27">
        <v>1.25984405826815</v>
      </c>
      <c r="AX6" s="27">
        <v>0</v>
      </c>
      <c r="AY6" s="27">
        <v>0.23578964854026399</v>
      </c>
      <c r="AZ6" s="27">
        <v>8100.9515383891603</v>
      </c>
      <c r="BA6" s="27">
        <v>7027.3595403623003</v>
      </c>
      <c r="BB6" s="27">
        <v>1073.59199802686</v>
      </c>
      <c r="BC6" s="27">
        <v>0</v>
      </c>
      <c r="BD6" s="27">
        <v>1.39000828307346E-2</v>
      </c>
      <c r="BE6" s="27">
        <v>1099.75311767721</v>
      </c>
      <c r="BF6" s="27">
        <v>1.4803467352700901</v>
      </c>
      <c r="BG6" s="27">
        <v>608.35512174473797</v>
      </c>
      <c r="BH6" s="27">
        <v>0.30580064607549701</v>
      </c>
      <c r="BI6" s="27">
        <v>8.6054093137562795</v>
      </c>
      <c r="BJ6" s="27">
        <v>2413.0033994168798</v>
      </c>
      <c r="BK6" s="27">
        <v>472.32119457517302</v>
      </c>
      <c r="BL6" s="27">
        <v>4.8295702455397702</v>
      </c>
      <c r="BM6" s="27">
        <v>19.818758460732901</v>
      </c>
      <c r="BN6" s="27">
        <v>8.1879500096452201E-2</v>
      </c>
      <c r="BO6" s="27">
        <v>156.285471973721</v>
      </c>
      <c r="BP6" s="27">
        <v>33934.114588522403</v>
      </c>
      <c r="BQ6" s="27">
        <v>0</v>
      </c>
      <c r="BR6" s="27">
        <v>9.4360122790846308</v>
      </c>
      <c r="BS6" s="27">
        <v>5966.4216760440804</v>
      </c>
      <c r="BT6" s="27">
        <v>835.61232856012703</v>
      </c>
      <c r="BU6" s="27">
        <v>101160.685832217</v>
      </c>
      <c r="BV6" s="27">
        <v>13997.042636640699</v>
      </c>
      <c r="BW6" s="29"/>
      <c r="BX6" s="36">
        <f t="shared" si="0"/>
        <v>8.0000025677517857E-3</v>
      </c>
      <c r="BZ6" s="24">
        <f t="shared" si="1"/>
        <v>1.6742157238903536E-3</v>
      </c>
      <c r="CA6" s="24">
        <f t="shared" si="2"/>
        <v>-1.4727743883070509E-2</v>
      </c>
      <c r="CB6" s="24">
        <f t="shared" si="3"/>
        <v>-9.2699338741752454E-3</v>
      </c>
      <c r="CC6" s="24">
        <f t="shared" si="4"/>
        <v>5.4523655222604101E-3</v>
      </c>
      <c r="CD6" s="24">
        <f t="shared" si="5"/>
        <v>5.3223297371997203E-3</v>
      </c>
      <c r="CE6" s="24">
        <f t="shared" si="6"/>
        <v>-2.72695440230991E-3</v>
      </c>
      <c r="CF6" s="24">
        <f t="shared" si="7"/>
        <v>1.2790875157321554E-2</v>
      </c>
      <c r="CG6" s="24">
        <f t="shared" si="8"/>
        <v>-7.0468634446154625E-4</v>
      </c>
      <c r="CH6" s="24">
        <f t="shared" si="9"/>
        <v>1.3675503570918771E-2</v>
      </c>
      <c r="CI6" s="24">
        <f t="shared" si="10"/>
        <v>2.3402759485810914E-3</v>
      </c>
      <c r="CJ6" s="24">
        <f t="shared" si="11"/>
        <v>6.4805458920672325E-3</v>
      </c>
      <c r="CK6" s="24">
        <f t="shared" si="12"/>
        <v>1.5047408853182613E-2</v>
      </c>
      <c r="CL6" s="24">
        <f t="shared" si="13"/>
        <v>9.2377124091637033E-3</v>
      </c>
    </row>
    <row r="7" spans="1:90" x14ac:dyDescent="0.25">
      <c r="A7" s="29" t="s">
        <v>5</v>
      </c>
      <c r="B7" s="27">
        <v>228273.09453999999</v>
      </c>
      <c r="C7" s="27">
        <v>39.148956380000001</v>
      </c>
      <c r="D7" s="27">
        <v>21255.893742</v>
      </c>
      <c r="E7" s="27">
        <v>2425.3172494</v>
      </c>
      <c r="F7" s="27">
        <v>2304.1325419</v>
      </c>
      <c r="G7" s="27">
        <v>46.824450818000003</v>
      </c>
      <c r="H7" s="27">
        <v>24067.34001</v>
      </c>
      <c r="I7" s="27">
        <v>248.16331905000001</v>
      </c>
      <c r="J7" s="27">
        <v>579.53545607000001</v>
      </c>
      <c r="K7" s="27">
        <v>632.35661886000003</v>
      </c>
      <c r="L7" s="64">
        <v>45.901734894000001</v>
      </c>
      <c r="M7" s="64">
        <v>97.088512176999998</v>
      </c>
      <c r="N7" s="64">
        <v>47.003186698999997</v>
      </c>
      <c r="O7" s="27"/>
      <c r="P7" s="29" t="s">
        <v>5</v>
      </c>
      <c r="Q7" s="27">
        <v>34.673156732332302</v>
      </c>
      <c r="R7" s="27">
        <v>45.315941016398597</v>
      </c>
      <c r="S7" s="27">
        <v>245.70693739482701</v>
      </c>
      <c r="T7" s="27">
        <v>245.70693739482701</v>
      </c>
      <c r="U7" s="27">
        <v>121.72020350397599</v>
      </c>
      <c r="V7" s="27">
        <v>579.74658880065499</v>
      </c>
      <c r="W7" s="27">
        <v>97.180530515591698</v>
      </c>
      <c r="X7" s="27">
        <v>1387.78219250095</v>
      </c>
      <c r="Y7" s="27">
        <v>226981.581076406</v>
      </c>
      <c r="Z7" s="27">
        <v>1086.5225691036101</v>
      </c>
      <c r="AA7" s="27">
        <v>115.323233812154</v>
      </c>
      <c r="AB7" s="27">
        <v>1060.8239166998001</v>
      </c>
      <c r="AC7" s="27">
        <v>1744.2955170421401</v>
      </c>
      <c r="AD7" s="27">
        <v>624.61424248357605</v>
      </c>
      <c r="AE7" s="27">
        <v>624.61424248357605</v>
      </c>
      <c r="AF7" s="27">
        <v>167.75798693562999</v>
      </c>
      <c r="AG7" s="27">
        <v>690.57208747861</v>
      </c>
      <c r="AH7" s="27">
        <v>34.598659163833503</v>
      </c>
      <c r="AI7" s="27">
        <v>5.9884361678365403</v>
      </c>
      <c r="AJ7" s="27">
        <v>27.656060961276001</v>
      </c>
      <c r="AK7" s="27">
        <v>47.024979007901202</v>
      </c>
      <c r="AL7" s="27">
        <v>38.7119683067951</v>
      </c>
      <c r="AM7" s="27">
        <v>0</v>
      </c>
      <c r="AN7" s="27">
        <v>18872.799725326098</v>
      </c>
      <c r="AO7" s="27">
        <v>1929.2176132674099</v>
      </c>
      <c r="AP7" s="27">
        <v>20969.775325529099</v>
      </c>
      <c r="AQ7" s="27">
        <v>630.33286305268496</v>
      </c>
      <c r="AR7" s="27">
        <v>4.8242827199523802E-2</v>
      </c>
      <c r="AS7" s="27">
        <v>10464.4262142029</v>
      </c>
      <c r="AT7" s="27">
        <v>1.2882131574044899</v>
      </c>
      <c r="AU7" s="27">
        <v>1.1286852237856599</v>
      </c>
      <c r="AV7" s="27">
        <v>1156.3621870731899</v>
      </c>
      <c r="AW7" s="27">
        <v>0.46483953350198698</v>
      </c>
      <c r="AX7" s="27">
        <v>0</v>
      </c>
      <c r="AY7" s="27">
        <v>8.8785410318733202E-2</v>
      </c>
      <c r="AZ7" s="27">
        <v>2397.3579106826601</v>
      </c>
      <c r="BA7" s="27">
        <v>2277.1850815254402</v>
      </c>
      <c r="BB7" s="27">
        <v>120.17282915722799</v>
      </c>
      <c r="BC7" s="27">
        <v>0</v>
      </c>
      <c r="BD7" s="27">
        <v>4.3857091000181802E-3</v>
      </c>
      <c r="BE7" s="27">
        <v>258.85037391821902</v>
      </c>
      <c r="BF7" s="27">
        <v>0.467078608387484</v>
      </c>
      <c r="BG7" s="27">
        <v>170.704816931496</v>
      </c>
      <c r="BH7" s="27">
        <v>9.6485638391287307E-2</v>
      </c>
      <c r="BI7" s="27">
        <v>2.9241661642333101</v>
      </c>
      <c r="BJ7" s="27">
        <v>676.37696695822694</v>
      </c>
      <c r="BK7" s="27">
        <v>125.50518278475499</v>
      </c>
      <c r="BL7" s="27">
        <v>1.1412763539961499</v>
      </c>
      <c r="BM7" s="27">
        <v>7.2112279500873502</v>
      </c>
      <c r="BN7" s="27">
        <v>2.7350067892436498E-2</v>
      </c>
      <c r="BO7" s="27">
        <v>46.357315244850803</v>
      </c>
      <c r="BP7" s="27">
        <v>5723.9519016302702</v>
      </c>
      <c r="BQ7" s="27">
        <v>0</v>
      </c>
      <c r="BR7" s="27">
        <v>0</v>
      </c>
      <c r="BS7" s="27">
        <v>2658.9440351800699</v>
      </c>
      <c r="BT7" s="27">
        <v>691.68586408237604</v>
      </c>
      <c r="BU7" s="27">
        <v>24151.0536148635</v>
      </c>
      <c r="BV7" s="27">
        <v>3725.3066555130199</v>
      </c>
      <c r="BW7" s="29"/>
      <c r="BX7" s="36">
        <f t="shared" si="0"/>
        <v>7.9999897152640033E-3</v>
      </c>
      <c r="BZ7" s="24">
        <f t="shared" si="1"/>
        <v>-5.6577559707444193E-3</v>
      </c>
      <c r="CA7" s="24">
        <f t="shared" si="2"/>
        <v>-1.1162189585930954E-2</v>
      </c>
      <c r="CB7" s="24">
        <f t="shared" si="3"/>
        <v>-1.3460662719890874E-2</v>
      </c>
      <c r="CC7" s="24">
        <f t="shared" si="4"/>
        <v>-1.1528116053376865E-2</v>
      </c>
      <c r="CD7" s="24">
        <f t="shared" si="5"/>
        <v>-1.1695273550686792E-2</v>
      </c>
      <c r="CE7" s="24">
        <f t="shared" si="6"/>
        <v>-9.9763171802033437E-3</v>
      </c>
      <c r="CF7" s="24">
        <f t="shared" si="7"/>
        <v>3.4783073172489003E-3</v>
      </c>
      <c r="CG7" s="24">
        <f t="shared" si="8"/>
        <v>-9.8982463023799729E-3</v>
      </c>
      <c r="CH7" s="24">
        <f t="shared" si="9"/>
        <v>3.6431374205598058E-4</v>
      </c>
      <c r="CI7" s="24">
        <f t="shared" si="10"/>
        <v>-1.224368678291338E-2</v>
      </c>
      <c r="CJ7" s="24">
        <f t="shared" si="11"/>
        <v>-1.2761911482303804E-2</v>
      </c>
      <c r="CK7" s="24">
        <f t="shared" si="12"/>
        <v>9.4777782178743532E-4</v>
      </c>
      <c r="CL7" s="24">
        <f t="shared" si="13"/>
        <v>4.636347114241147E-4</v>
      </c>
    </row>
    <row r="8" spans="1:90" x14ac:dyDescent="0.25">
      <c r="A8" s="29" t="s">
        <v>6</v>
      </c>
      <c r="B8" s="27">
        <v>142076.11090999999</v>
      </c>
      <c r="C8" s="27">
        <v>18.924469592000001</v>
      </c>
      <c r="D8" s="27">
        <v>9962.9814442000006</v>
      </c>
      <c r="E8" s="27">
        <v>1078.9384619</v>
      </c>
      <c r="F8" s="27">
        <v>1021.1319886</v>
      </c>
      <c r="G8" s="27">
        <v>26.312581745999999</v>
      </c>
      <c r="H8" s="27">
        <v>12584.716746</v>
      </c>
      <c r="I8" s="27">
        <v>112.49495321000001</v>
      </c>
      <c r="J8" s="27">
        <v>318.49859221000003</v>
      </c>
      <c r="K8" s="27">
        <v>290.28609461000002</v>
      </c>
      <c r="L8" s="64">
        <v>19.244735711000001</v>
      </c>
      <c r="M8" s="64">
        <v>55.782234418999998</v>
      </c>
      <c r="N8" s="64">
        <v>23.146128749999999</v>
      </c>
      <c r="O8" s="27"/>
      <c r="P8" s="29" t="s">
        <v>6</v>
      </c>
      <c r="Q8" s="27">
        <v>16.637424995424301</v>
      </c>
      <c r="R8" s="27">
        <v>19.064755333725699</v>
      </c>
      <c r="S8" s="27">
        <v>111.780631978096</v>
      </c>
      <c r="T8" s="27">
        <v>111.780631978096</v>
      </c>
      <c r="U8" s="27">
        <v>50.001733634154</v>
      </c>
      <c r="V8" s="27">
        <v>319.35421321596499</v>
      </c>
      <c r="W8" s="27">
        <v>55.938657731773702</v>
      </c>
      <c r="X8" s="27">
        <v>918.41368911280404</v>
      </c>
      <c r="Y8" s="27">
        <v>141456.129110159</v>
      </c>
      <c r="Z8" s="27">
        <v>585.67420998872296</v>
      </c>
      <c r="AA8" s="27">
        <v>76.348649820810493</v>
      </c>
      <c r="AB8" s="27">
        <v>619.05737378045205</v>
      </c>
      <c r="AC8" s="27">
        <v>930.31149696034299</v>
      </c>
      <c r="AD8" s="27">
        <v>287.62414430536199</v>
      </c>
      <c r="AE8" s="27">
        <v>287.62414430536199</v>
      </c>
      <c r="AF8" s="27">
        <v>79.121813967382707</v>
      </c>
      <c r="AG8" s="27">
        <v>378.152228750034</v>
      </c>
      <c r="AH8" s="27">
        <v>19.321309992871299</v>
      </c>
      <c r="AI8" s="27">
        <v>2.4748956376417102</v>
      </c>
      <c r="AJ8" s="27">
        <v>16.068392992538399</v>
      </c>
      <c r="AK8" s="27">
        <v>23.2186905363377</v>
      </c>
      <c r="AL8" s="27">
        <v>18.7866442974696</v>
      </c>
      <c r="AM8" s="27">
        <v>0</v>
      </c>
      <c r="AN8" s="27">
        <v>8901.1977900869206</v>
      </c>
      <c r="AO8" s="27">
        <v>909.90013851639901</v>
      </c>
      <c r="AP8" s="27">
        <v>9890.2197425707</v>
      </c>
      <c r="AQ8" s="27">
        <v>350.52737942591602</v>
      </c>
      <c r="AR8" s="27">
        <v>6.3407885932858205E-2</v>
      </c>
      <c r="AS8" s="27">
        <v>5371.3760535855399</v>
      </c>
      <c r="AT8" s="27">
        <v>0.73567179902665902</v>
      </c>
      <c r="AU8" s="27">
        <v>1.2207391612515599</v>
      </c>
      <c r="AV8" s="27">
        <v>446.08160816151002</v>
      </c>
      <c r="AW8" s="27">
        <v>0.20507324724284401</v>
      </c>
      <c r="AX8" s="27">
        <v>0</v>
      </c>
      <c r="AY8" s="27">
        <v>6.7990921697338502E-2</v>
      </c>
      <c r="AZ8" s="27">
        <v>1067.7774901959301</v>
      </c>
      <c r="BA8" s="27">
        <v>1010.4232108593</v>
      </c>
      <c r="BB8" s="27">
        <v>57.354279336629197</v>
      </c>
      <c r="BC8" s="27">
        <v>0</v>
      </c>
      <c r="BD8" s="27">
        <v>5.7643731984104701E-3</v>
      </c>
      <c r="BE8" s="27">
        <v>137.720392973869</v>
      </c>
      <c r="BF8" s="27">
        <v>0.61390553966390604</v>
      </c>
      <c r="BG8" s="27">
        <v>84.824556402497805</v>
      </c>
      <c r="BH8" s="27">
        <v>0.12681594250345801</v>
      </c>
      <c r="BI8" s="27">
        <v>1.8903205321957399</v>
      </c>
      <c r="BJ8" s="27">
        <v>330.83058108324099</v>
      </c>
      <c r="BK8" s="27">
        <v>133.62604131290499</v>
      </c>
      <c r="BL8" s="27">
        <v>0.65884816768354704</v>
      </c>
      <c r="BM8" s="27">
        <v>5.3467140329701204</v>
      </c>
      <c r="BN8" s="27">
        <v>3.0820634820901999E-2</v>
      </c>
      <c r="BO8" s="27">
        <v>26.240906893301698</v>
      </c>
      <c r="BP8" s="27">
        <v>2929.7607613918899</v>
      </c>
      <c r="BQ8" s="27">
        <v>0</v>
      </c>
      <c r="BR8" s="27">
        <v>0</v>
      </c>
      <c r="BS8" s="27">
        <v>1394.2143568577901</v>
      </c>
      <c r="BT8" s="27">
        <v>346.37144367334099</v>
      </c>
      <c r="BU8" s="27">
        <v>12655.5781200085</v>
      </c>
      <c r="BV8" s="27">
        <v>1923.8557207752499</v>
      </c>
      <c r="BW8" s="29"/>
      <c r="BX8" s="36">
        <f t="shared" si="0"/>
        <v>8.000005664870807E-3</v>
      </c>
      <c r="BZ8" s="24">
        <f t="shared" si="1"/>
        <v>-4.3637300871342197E-3</v>
      </c>
      <c r="CA8" s="24">
        <f t="shared" si="2"/>
        <v>-7.2829145282182475E-3</v>
      </c>
      <c r="CB8" s="24">
        <f t="shared" si="3"/>
        <v>-7.3032055752406573E-3</v>
      </c>
      <c r="CC8" s="24">
        <f t="shared" si="4"/>
        <v>-1.0344400629129041E-2</v>
      </c>
      <c r="CD8" s="24">
        <f t="shared" si="5"/>
        <v>-1.0487163129011432E-2</v>
      </c>
      <c r="CE8" s="24">
        <f t="shared" si="6"/>
        <v>-2.7239764379714281E-3</v>
      </c>
      <c r="CF8" s="24">
        <f t="shared" si="7"/>
        <v>5.6307484259447635E-3</v>
      </c>
      <c r="CG8" s="24">
        <f t="shared" si="8"/>
        <v>-6.3498069159649267E-3</v>
      </c>
      <c r="CH8" s="24">
        <f t="shared" si="9"/>
        <v>2.6864200561389439E-3</v>
      </c>
      <c r="CI8" s="24">
        <f t="shared" si="10"/>
        <v>-9.1700923814981971E-3</v>
      </c>
      <c r="CJ8" s="24">
        <f t="shared" si="11"/>
        <v>-9.3521875268688208E-3</v>
      </c>
      <c r="CK8" s="24">
        <f t="shared" si="12"/>
        <v>2.8041779681816517E-3</v>
      </c>
      <c r="CL8" s="24">
        <f t="shared" si="13"/>
        <v>3.1349426559161022E-3</v>
      </c>
    </row>
    <row r="9" spans="1:90" x14ac:dyDescent="0.25">
      <c r="A9" s="29" t="s">
        <v>7</v>
      </c>
      <c r="B9" s="27">
        <v>41524.581633000002</v>
      </c>
      <c r="C9" s="27">
        <v>6.3273654957999996</v>
      </c>
      <c r="D9" s="27">
        <v>3735.8367404000001</v>
      </c>
      <c r="E9" s="27">
        <v>359.62685259</v>
      </c>
      <c r="F9" s="27">
        <v>341.45008603999997</v>
      </c>
      <c r="G9" s="27">
        <v>8.2535593550000002</v>
      </c>
      <c r="H9" s="27">
        <v>4223.1071110000003</v>
      </c>
      <c r="I9" s="27">
        <v>38.367878470000001</v>
      </c>
      <c r="J9" s="27">
        <v>106.37026298000001</v>
      </c>
      <c r="K9" s="27">
        <v>96.694523301000004</v>
      </c>
      <c r="L9" s="64">
        <v>7.0026342484999997</v>
      </c>
      <c r="M9" s="64">
        <v>17.852718876000001</v>
      </c>
      <c r="N9" s="64">
        <v>7.4847788089999998</v>
      </c>
      <c r="O9" s="27"/>
      <c r="P9" s="29" t="s">
        <v>7</v>
      </c>
      <c r="Q9" s="27">
        <v>5.8655249622149803</v>
      </c>
      <c r="R9" s="27">
        <v>6.9352894267108702</v>
      </c>
      <c r="S9" s="27">
        <v>38.205827881757301</v>
      </c>
      <c r="T9" s="27">
        <v>38.205827881757301</v>
      </c>
      <c r="U9" s="27">
        <v>18.122060966616399</v>
      </c>
      <c r="V9" s="27">
        <v>107.547594039879</v>
      </c>
      <c r="W9" s="27">
        <v>18.049627902602399</v>
      </c>
      <c r="X9" s="27">
        <v>264.250378835628</v>
      </c>
      <c r="Y9" s="27">
        <v>41613.591524551201</v>
      </c>
      <c r="Z9" s="27">
        <v>193.27484940524701</v>
      </c>
      <c r="AA9" s="27">
        <v>21.250817533186702</v>
      </c>
      <c r="AB9" s="27">
        <v>199.943095856479</v>
      </c>
      <c r="AC9" s="27">
        <v>339.92020021179798</v>
      </c>
      <c r="AD9" s="27">
        <v>95.943334514128694</v>
      </c>
      <c r="AE9" s="27">
        <v>95.943334514128694</v>
      </c>
      <c r="AF9" s="27">
        <v>29.798137116464599</v>
      </c>
      <c r="AG9" s="27">
        <v>139.921622382424</v>
      </c>
      <c r="AH9" s="27">
        <v>6.7719735117500699</v>
      </c>
      <c r="AI9" s="27">
        <v>0.88444396551530402</v>
      </c>
      <c r="AJ9" s="27">
        <v>6.1141789359039302</v>
      </c>
      <c r="AK9" s="27">
        <v>7.55043114084227</v>
      </c>
      <c r="AL9" s="27">
        <v>6.3069291842347397</v>
      </c>
      <c r="AM9" s="27">
        <v>0</v>
      </c>
      <c r="AN9" s="27">
        <v>3352.29205707766</v>
      </c>
      <c r="AO9" s="27">
        <v>342.68011045156197</v>
      </c>
      <c r="AP9" s="27">
        <v>3724.77030464569</v>
      </c>
      <c r="AQ9" s="27">
        <v>116.828581546762</v>
      </c>
      <c r="AR9" s="27">
        <v>1.0658290977033301E-2</v>
      </c>
      <c r="AS9" s="27">
        <v>1838.91227627441</v>
      </c>
      <c r="AT9" s="27">
        <v>0.20538854478414001</v>
      </c>
      <c r="AU9" s="27">
        <v>0.22787372586627799</v>
      </c>
      <c r="AV9" s="27">
        <v>167.291141387919</v>
      </c>
      <c r="AW9" s="27">
        <v>6.9199109332716002E-2</v>
      </c>
      <c r="AX9" s="27">
        <v>0</v>
      </c>
      <c r="AY9" s="27">
        <v>1.56325072614736E-2</v>
      </c>
      <c r="AZ9" s="27">
        <v>355.96838523784999</v>
      </c>
      <c r="BA9" s="27">
        <v>337.91069810677999</v>
      </c>
      <c r="BB9" s="27">
        <v>18.057687131070299</v>
      </c>
      <c r="BC9" s="27">
        <v>0</v>
      </c>
      <c r="BD9" s="27">
        <v>9.6893533292547796E-4</v>
      </c>
      <c r="BE9" s="27">
        <v>39.767777575687397</v>
      </c>
      <c r="BF9" s="27">
        <v>0.103191454885166</v>
      </c>
      <c r="BG9" s="27">
        <v>25.939514872930999</v>
      </c>
      <c r="BH9" s="27">
        <v>2.13164724945849E-2</v>
      </c>
      <c r="BI9" s="27">
        <v>0.48418638756152299</v>
      </c>
      <c r="BJ9" s="27">
        <v>102.334735142225</v>
      </c>
      <c r="BK9" s="27">
        <v>27.765535622392299</v>
      </c>
      <c r="BL9" s="27">
        <v>0.179684882355859</v>
      </c>
      <c r="BM9" s="27">
        <v>1.25380559643292</v>
      </c>
      <c r="BN9" s="27">
        <v>5.6232207322651998E-3</v>
      </c>
      <c r="BO9" s="27">
        <v>8.2529030175763491</v>
      </c>
      <c r="BP9" s="27">
        <v>1008.33238615671</v>
      </c>
      <c r="BQ9" s="27">
        <v>0</v>
      </c>
      <c r="BR9" s="27">
        <v>0</v>
      </c>
      <c r="BS9" s="27">
        <v>470.558634537035</v>
      </c>
      <c r="BT9" s="27">
        <v>114.756176252252</v>
      </c>
      <c r="BU9" s="27">
        <v>4280.1141609484202</v>
      </c>
      <c r="BV9" s="27">
        <v>627.26762957963399</v>
      </c>
      <c r="BW9" s="29"/>
      <c r="BX9" s="36">
        <f t="shared" si="0"/>
        <v>7.9999932020772217E-3</v>
      </c>
      <c r="BZ9" s="24">
        <f t="shared" si="1"/>
        <v>2.1435469799041132E-3</v>
      </c>
      <c r="CA9" s="24">
        <f t="shared" si="2"/>
        <v>-3.2298294730761516E-3</v>
      </c>
      <c r="CB9" s="24">
        <f t="shared" si="3"/>
        <v>-2.9622375182072817E-3</v>
      </c>
      <c r="CC9" s="24">
        <f t="shared" si="4"/>
        <v>-1.0172953787521876E-2</v>
      </c>
      <c r="CD9" s="24">
        <f t="shared" si="5"/>
        <v>-1.0365754990043712E-2</v>
      </c>
      <c r="CE9" s="24">
        <f t="shared" si="6"/>
        <v>-7.9521742731928288E-5</v>
      </c>
      <c r="CF9" s="24">
        <f t="shared" si="7"/>
        <v>1.3498840652166444E-2</v>
      </c>
      <c r="CG9" s="24">
        <f t="shared" si="8"/>
        <v>-4.2236004362192631E-3</v>
      </c>
      <c r="CH9" s="24">
        <f t="shared" si="9"/>
        <v>1.1068234926714052E-2</v>
      </c>
      <c r="CI9" s="24">
        <f t="shared" si="10"/>
        <v>-7.768679768273304E-3</v>
      </c>
      <c r="CJ9" s="24">
        <f t="shared" si="11"/>
        <v>-9.6170697196637234E-3</v>
      </c>
      <c r="CK9" s="24">
        <f t="shared" si="12"/>
        <v>1.1029638004724849E-2</v>
      </c>
      <c r="CL9" s="24">
        <f t="shared" si="13"/>
        <v>8.7714458259377202E-3</v>
      </c>
    </row>
    <row r="10" spans="1:90" x14ac:dyDescent="0.25">
      <c r="A10" s="29" t="s">
        <v>8</v>
      </c>
      <c r="B10" s="27">
        <v>10676.583857</v>
      </c>
      <c r="C10" s="27">
        <v>3.0805124595</v>
      </c>
      <c r="D10" s="27">
        <v>1786.3118638999999</v>
      </c>
      <c r="E10" s="27">
        <v>162.88972093999999</v>
      </c>
      <c r="F10" s="27">
        <v>156.60246595999999</v>
      </c>
      <c r="G10" s="27">
        <v>3.4715266445999999</v>
      </c>
      <c r="H10" s="27">
        <v>904.59513078999998</v>
      </c>
      <c r="I10" s="27">
        <v>18.506356501999999</v>
      </c>
      <c r="J10" s="27">
        <v>25.976650530000001</v>
      </c>
      <c r="K10" s="27">
        <v>50.934236384000002</v>
      </c>
      <c r="L10" s="64">
        <v>3.7126903344</v>
      </c>
      <c r="M10" s="64">
        <v>3.7782552914999998</v>
      </c>
      <c r="N10" s="64">
        <v>2.1628707316</v>
      </c>
      <c r="O10" s="27"/>
      <c r="P10" s="29" t="s">
        <v>8</v>
      </c>
      <c r="Q10" s="27">
        <v>2.3175852329094901</v>
      </c>
      <c r="R10" s="27">
        <v>3.6478055185417499</v>
      </c>
      <c r="S10" s="27">
        <v>18.236540070920402</v>
      </c>
      <c r="T10" s="27">
        <v>18.236540070920402</v>
      </c>
      <c r="U10" s="27">
        <v>10.0431957803535</v>
      </c>
      <c r="V10" s="27">
        <v>26.1206535973478</v>
      </c>
      <c r="W10" s="27">
        <v>3.8111526366948199</v>
      </c>
      <c r="X10" s="27">
        <v>63.929588808677202</v>
      </c>
      <c r="Y10" s="27">
        <v>10719.917293606</v>
      </c>
      <c r="Z10" s="27">
        <v>59.380332764100103</v>
      </c>
      <c r="AA10" s="27">
        <v>5.2541865630714799</v>
      </c>
      <c r="AB10" s="27">
        <v>43.283115393111501</v>
      </c>
      <c r="AC10" s="27">
        <v>61.032513814183197</v>
      </c>
      <c r="AD10" s="27">
        <v>50.1091188981299</v>
      </c>
      <c r="AE10" s="27">
        <v>50.1091188981299</v>
      </c>
      <c r="AF10" s="27">
        <v>14.057973908298701</v>
      </c>
      <c r="AG10" s="27">
        <v>26.2334891114822</v>
      </c>
      <c r="AH10" s="27">
        <v>1.34223749395988</v>
      </c>
      <c r="AI10" s="27">
        <v>0.51264158946631599</v>
      </c>
      <c r="AJ10" s="27">
        <v>1.06734178919845</v>
      </c>
      <c r="AK10" s="27">
        <v>2.1535339693976399</v>
      </c>
      <c r="AL10" s="27">
        <v>3.0372089044682098</v>
      </c>
      <c r="AM10" s="27">
        <v>0</v>
      </c>
      <c r="AN10" s="27">
        <v>1581.52137127487</v>
      </c>
      <c r="AO10" s="27">
        <v>161.666681437634</v>
      </c>
      <c r="AP10" s="27">
        <v>1757.2460266208</v>
      </c>
      <c r="AQ10" s="27">
        <v>26.6882261501237</v>
      </c>
      <c r="AR10" s="27">
        <v>2.4075603101903101E-3</v>
      </c>
      <c r="AS10" s="27">
        <v>354.65591077564</v>
      </c>
      <c r="AT10" s="27">
        <v>9.3111158143046699E-2</v>
      </c>
      <c r="AU10" s="27">
        <v>6.8405012208094404E-2</v>
      </c>
      <c r="AV10" s="27">
        <v>100.90106869050901</v>
      </c>
      <c r="AW10" s="27">
        <v>3.6792575935448601E-2</v>
      </c>
      <c r="AX10" s="27">
        <v>0</v>
      </c>
      <c r="AY10" s="27">
        <v>6.6696214112887398E-3</v>
      </c>
      <c r="AZ10" s="27">
        <v>160.35385059640501</v>
      </c>
      <c r="BA10" s="27">
        <v>154.13639958035</v>
      </c>
      <c r="BB10" s="27">
        <v>6.2174510160551701</v>
      </c>
      <c r="BC10" s="27">
        <v>0</v>
      </c>
      <c r="BD10" s="27">
        <v>2.1887244608321399E-4</v>
      </c>
      <c r="BE10" s="27">
        <v>7.9750082948902401</v>
      </c>
      <c r="BF10" s="27">
        <v>2.3309591759122901E-2</v>
      </c>
      <c r="BG10" s="27">
        <v>8.9169792269492802</v>
      </c>
      <c r="BH10" s="27">
        <v>4.81511103027496E-3</v>
      </c>
      <c r="BI10" s="27">
        <v>0.20026254843278801</v>
      </c>
      <c r="BJ10" s="27">
        <v>35.346422504781202</v>
      </c>
      <c r="BK10" s="27">
        <v>6.6280708609600101</v>
      </c>
      <c r="BL10" s="27">
        <v>3.4848652700386298E-2</v>
      </c>
      <c r="BM10" s="27">
        <v>0.52447957142148405</v>
      </c>
      <c r="BN10" s="27">
        <v>1.60058742152923E-3</v>
      </c>
      <c r="BO10" s="27">
        <v>3.4291984281045198</v>
      </c>
      <c r="BP10" s="27">
        <v>190.29639706827101</v>
      </c>
      <c r="BQ10" s="27">
        <v>0</v>
      </c>
      <c r="BR10" s="27">
        <v>0</v>
      </c>
      <c r="BS10" s="27">
        <v>95.490692378291001</v>
      </c>
      <c r="BT10" s="27">
        <v>20.871415459911699</v>
      </c>
      <c r="BU10" s="27">
        <v>911.13840407413898</v>
      </c>
      <c r="BV10" s="27">
        <v>118.690149357628</v>
      </c>
      <c r="BW10" s="29"/>
      <c r="BX10" s="36">
        <f t="shared" si="0"/>
        <v>8.0000032410557156E-3</v>
      </c>
      <c r="BZ10" s="24">
        <f t="shared" si="1"/>
        <v>4.0587361263115648E-3</v>
      </c>
      <c r="CA10" s="24">
        <f t="shared" si="2"/>
        <v>-1.4057256901606171E-2</v>
      </c>
      <c r="CB10" s="24">
        <f t="shared" si="3"/>
        <v>-1.6271423745538707E-2</v>
      </c>
      <c r="CC10" s="24">
        <f t="shared" si="4"/>
        <v>-1.556801944874754E-2</v>
      </c>
      <c r="CD10" s="24">
        <f t="shared" si="5"/>
        <v>-1.5747302346310943E-2</v>
      </c>
      <c r="CE10" s="24">
        <f t="shared" si="6"/>
        <v>-1.2192968923721834E-2</v>
      </c>
      <c r="CF10" s="24">
        <f t="shared" si="7"/>
        <v>7.2333722141800904E-3</v>
      </c>
      <c r="CG10" s="24">
        <f t="shared" si="8"/>
        <v>-1.4579662455461618E-2</v>
      </c>
      <c r="CH10" s="24">
        <f t="shared" si="9"/>
        <v>5.5435579418329217E-3</v>
      </c>
      <c r="CI10" s="24">
        <f t="shared" si="10"/>
        <v>-1.6199663417930353E-2</v>
      </c>
      <c r="CJ10" s="24">
        <f t="shared" si="11"/>
        <v>-1.7476495482819713E-2</v>
      </c>
      <c r="CK10" s="24">
        <f t="shared" si="12"/>
        <v>8.7070202134910488E-3</v>
      </c>
      <c r="CL10" s="24">
        <f t="shared" si="13"/>
        <v>-4.3168378331391016E-3</v>
      </c>
    </row>
    <row r="11" spans="1:90" x14ac:dyDescent="0.25">
      <c r="A11" s="29" t="s">
        <v>9</v>
      </c>
      <c r="B11" s="27">
        <v>970318.94989000005</v>
      </c>
      <c r="C11" s="27">
        <v>151.54005305999999</v>
      </c>
      <c r="D11" s="27">
        <v>79503.430433999994</v>
      </c>
      <c r="E11" s="27">
        <v>8214.2226109000003</v>
      </c>
      <c r="F11" s="27">
        <v>7790.4119307999999</v>
      </c>
      <c r="G11" s="27">
        <v>192.83717999999999</v>
      </c>
      <c r="H11" s="27">
        <v>113128.41314999999</v>
      </c>
      <c r="I11" s="27">
        <v>905.71040223</v>
      </c>
      <c r="J11" s="27">
        <v>2804.618637</v>
      </c>
      <c r="K11" s="27">
        <v>2259.9266830000001</v>
      </c>
      <c r="L11" s="64">
        <v>157.5986211</v>
      </c>
      <c r="M11" s="64">
        <v>408.93845555000001</v>
      </c>
      <c r="N11" s="64">
        <v>184.82319201000001</v>
      </c>
      <c r="O11" s="27"/>
      <c r="P11" s="29" t="s">
        <v>9</v>
      </c>
      <c r="Q11" s="27">
        <v>131.149253130755</v>
      </c>
      <c r="R11" s="27">
        <v>156.094658034383</v>
      </c>
      <c r="S11" s="27">
        <v>901.60523128611703</v>
      </c>
      <c r="T11" s="27">
        <v>901.60523128611703</v>
      </c>
      <c r="U11" s="27">
        <v>418.47869089920403</v>
      </c>
      <c r="V11" s="27">
        <v>2843.6901025141101</v>
      </c>
      <c r="W11" s="27">
        <v>413.64954200086498</v>
      </c>
      <c r="X11" s="27">
        <v>5736.2236143966002</v>
      </c>
      <c r="Y11" s="27">
        <v>970104.743841663</v>
      </c>
      <c r="Z11" s="27">
        <v>4387.7427689266497</v>
      </c>
      <c r="AA11" s="27">
        <v>462.13723053144798</v>
      </c>
      <c r="AB11" s="27">
        <v>4537.25725588967</v>
      </c>
      <c r="AC11" s="27">
        <v>10176.213082194001</v>
      </c>
      <c r="AD11" s="27">
        <v>2240.6778048578999</v>
      </c>
      <c r="AE11" s="27">
        <v>2240.6778048578999</v>
      </c>
      <c r="AF11" s="27">
        <v>632.25102619730205</v>
      </c>
      <c r="AG11" s="27">
        <v>4002.3442621767499</v>
      </c>
      <c r="AH11" s="27">
        <v>172.60435648543699</v>
      </c>
      <c r="AI11" s="27">
        <v>20.833348304991802</v>
      </c>
      <c r="AJ11" s="27">
        <v>169.950450668755</v>
      </c>
      <c r="AK11" s="27">
        <v>186.77112193432899</v>
      </c>
      <c r="AL11" s="27">
        <v>150.638744189112</v>
      </c>
      <c r="AM11" s="27">
        <v>0</v>
      </c>
      <c r="AN11" s="27">
        <v>71128.282784680094</v>
      </c>
      <c r="AO11" s="27">
        <v>7270.8911163654602</v>
      </c>
      <c r="AP11" s="27">
        <v>79031.424927242799</v>
      </c>
      <c r="AQ11" s="27">
        <v>2832.3926032756199</v>
      </c>
      <c r="AR11" s="27">
        <v>0.134811069925097</v>
      </c>
      <c r="AS11" s="27">
        <v>51342.589480034403</v>
      </c>
      <c r="AT11" s="27">
        <v>4.1609640433869597</v>
      </c>
      <c r="AU11" s="27">
        <v>3.2692634284076498</v>
      </c>
      <c r="AV11" s="27">
        <v>3759.6269108285501</v>
      </c>
      <c r="AW11" s="27">
        <v>1.5240413288359</v>
      </c>
      <c r="AX11" s="27">
        <v>0</v>
      </c>
      <c r="AY11" s="27">
        <v>0.26946704092329499</v>
      </c>
      <c r="AZ11" s="27">
        <v>8124.4641521760796</v>
      </c>
      <c r="BA11" s="27">
        <v>7703.6010459188101</v>
      </c>
      <c r="BB11" s="27">
        <v>420.86310625726799</v>
      </c>
      <c r="BC11" s="27">
        <v>0</v>
      </c>
      <c r="BD11" s="27">
        <v>1.22555274293556E-2</v>
      </c>
      <c r="BE11" s="27">
        <v>944.59278093222395</v>
      </c>
      <c r="BF11" s="27">
        <v>1.30521413096556</v>
      </c>
      <c r="BG11" s="27">
        <v>594.13667247584499</v>
      </c>
      <c r="BH11" s="27">
        <v>0.269621615558017</v>
      </c>
      <c r="BI11" s="27">
        <v>9.3574095776495394</v>
      </c>
      <c r="BJ11" s="27">
        <v>2358.5415416921501</v>
      </c>
      <c r="BK11" s="27">
        <v>428.58473032456197</v>
      </c>
      <c r="BL11" s="27">
        <v>4.1229637902963496</v>
      </c>
      <c r="BM11" s="27">
        <v>22.198452164883602</v>
      </c>
      <c r="BN11" s="27">
        <v>7.8676271774775805E-2</v>
      </c>
      <c r="BO11" s="27">
        <v>192.46451702089399</v>
      </c>
      <c r="BP11" s="27">
        <v>28741.532633943702</v>
      </c>
      <c r="BQ11" s="27">
        <v>0</v>
      </c>
      <c r="BR11" s="27">
        <v>0</v>
      </c>
      <c r="BS11" s="27">
        <v>13007.6154555126</v>
      </c>
      <c r="BT11" s="27">
        <v>3022.3354662075099</v>
      </c>
      <c r="BU11" s="27">
        <v>115109.901771854</v>
      </c>
      <c r="BV11" s="27">
        <v>16279.015635115</v>
      </c>
      <c r="BW11" s="29"/>
      <c r="BX11" s="36">
        <f t="shared" si="0"/>
        <v>7.9999952775665992E-3</v>
      </c>
      <c r="BZ11" s="24">
        <f t="shared" si="1"/>
        <v>-2.2075838914753504E-4</v>
      </c>
      <c r="CA11" s="24">
        <f t="shared" si="2"/>
        <v>-5.94766104860164E-3</v>
      </c>
      <c r="CB11" s="24">
        <f t="shared" si="3"/>
        <v>-5.9369200068547035E-3</v>
      </c>
      <c r="CC11" s="24">
        <f t="shared" si="4"/>
        <v>-1.0927200658625231E-2</v>
      </c>
      <c r="CD11" s="24">
        <f t="shared" si="5"/>
        <v>-1.1143298409930835E-2</v>
      </c>
      <c r="CE11" s="24">
        <f t="shared" si="6"/>
        <v>-1.9325265963026235E-3</v>
      </c>
      <c r="CF11" s="24">
        <f t="shared" si="7"/>
        <v>1.7515393053615064E-2</v>
      </c>
      <c r="CG11" s="24">
        <f t="shared" si="8"/>
        <v>-4.5325425586096807E-3</v>
      </c>
      <c r="CH11" s="24">
        <f t="shared" si="9"/>
        <v>1.3931115267743996E-2</v>
      </c>
      <c r="CI11" s="24">
        <f t="shared" si="10"/>
        <v>-8.5174790345622191E-3</v>
      </c>
      <c r="CJ11" s="24">
        <f t="shared" si="11"/>
        <v>-9.5429963480625941E-3</v>
      </c>
      <c r="CK11" s="24">
        <f t="shared" si="12"/>
        <v>1.1520282299029112E-2</v>
      </c>
      <c r="CL11" s="24">
        <f t="shared" si="13"/>
        <v>1.053942366834342E-2</v>
      </c>
    </row>
    <row r="12" spans="1:90" x14ac:dyDescent="0.25">
      <c r="A12" s="29" t="s">
        <v>10</v>
      </c>
      <c r="B12" s="27">
        <v>399001.3284</v>
      </c>
      <c r="C12" s="27">
        <v>54.509722320999998</v>
      </c>
      <c r="D12" s="27">
        <v>27575.748803999999</v>
      </c>
      <c r="E12" s="27">
        <v>3298.1861302000002</v>
      </c>
      <c r="F12" s="27">
        <v>3119.0011550999998</v>
      </c>
      <c r="G12" s="27">
        <v>68.304765434000004</v>
      </c>
      <c r="H12" s="27">
        <v>42677.486900999997</v>
      </c>
      <c r="I12" s="27">
        <v>342.12729209999998</v>
      </c>
      <c r="J12" s="27">
        <v>1058.8220624999999</v>
      </c>
      <c r="K12" s="27">
        <v>862.41758017999996</v>
      </c>
      <c r="L12" s="64">
        <v>61.041901598999999</v>
      </c>
      <c r="M12" s="64">
        <v>165.13618457999999</v>
      </c>
      <c r="N12" s="64">
        <v>72.905014116000004</v>
      </c>
      <c r="O12" s="27"/>
      <c r="P12" s="29" t="s">
        <v>10</v>
      </c>
      <c r="Q12" s="27">
        <v>54.6976479504183</v>
      </c>
      <c r="R12" s="27">
        <v>60.343312241550599</v>
      </c>
      <c r="S12" s="27">
        <v>339.84915019404798</v>
      </c>
      <c r="T12" s="27">
        <v>339.84915019404798</v>
      </c>
      <c r="U12" s="27">
        <v>158.001411917029</v>
      </c>
      <c r="V12" s="27">
        <v>1066.61782857668</v>
      </c>
      <c r="W12" s="27">
        <v>166.11879232350199</v>
      </c>
      <c r="X12" s="27">
        <v>2462.9043564765898</v>
      </c>
      <c r="Y12" s="27">
        <v>397727.130006338</v>
      </c>
      <c r="Z12" s="27">
        <v>1734.0904669106501</v>
      </c>
      <c r="AA12" s="27">
        <v>204.39333310409299</v>
      </c>
      <c r="AB12" s="27">
        <v>1829.6241827208701</v>
      </c>
      <c r="AC12" s="27">
        <v>3487.5383884583098</v>
      </c>
      <c r="AD12" s="27">
        <v>853.70962799920301</v>
      </c>
      <c r="AE12" s="27">
        <v>853.70962799920301</v>
      </c>
      <c r="AF12" s="27">
        <v>218.41684327099699</v>
      </c>
      <c r="AG12" s="27">
        <v>1347.09229207261</v>
      </c>
      <c r="AH12" s="27">
        <v>62.358277572407502</v>
      </c>
      <c r="AI12" s="27">
        <v>7.5682087084685001</v>
      </c>
      <c r="AJ12" s="27">
        <v>54.867289895480397</v>
      </c>
      <c r="AK12" s="27">
        <v>73.300452223295295</v>
      </c>
      <c r="AL12" s="27">
        <v>54.065347710885803</v>
      </c>
      <c r="AM12" s="27">
        <v>0</v>
      </c>
      <c r="AN12" s="27">
        <v>24571.894442434499</v>
      </c>
      <c r="AO12" s="27">
        <v>2511.7962674272599</v>
      </c>
      <c r="AP12" s="27">
        <v>27302.107553132799</v>
      </c>
      <c r="AQ12" s="27">
        <v>1088.7547557688199</v>
      </c>
      <c r="AR12" s="27">
        <v>0.103558147543224</v>
      </c>
      <c r="AS12" s="27">
        <v>18990.628048648599</v>
      </c>
      <c r="AT12" s="27">
        <v>1.83707934621935</v>
      </c>
      <c r="AU12" s="27">
        <v>2.1421257751175302</v>
      </c>
      <c r="AV12" s="27">
        <v>1373.4845285250501</v>
      </c>
      <c r="AW12" s="27">
        <v>0.59576372514977605</v>
      </c>
      <c r="AX12" s="27">
        <v>0</v>
      </c>
      <c r="AY12" s="27">
        <v>0.13855070231540401</v>
      </c>
      <c r="AZ12" s="27">
        <v>3263.8603263488899</v>
      </c>
      <c r="BA12" s="27">
        <v>3085.9031524637398</v>
      </c>
      <c r="BB12" s="27">
        <v>177.95717388515001</v>
      </c>
      <c r="BC12" s="27">
        <v>0</v>
      </c>
      <c r="BD12" s="27">
        <v>9.4144138789772694E-3</v>
      </c>
      <c r="BE12" s="27">
        <v>428.19514799627399</v>
      </c>
      <c r="BF12" s="27">
        <v>1.00263213173718</v>
      </c>
      <c r="BG12" s="27">
        <v>254.87981033526799</v>
      </c>
      <c r="BH12" s="27">
        <v>0.20711643720189299</v>
      </c>
      <c r="BI12" s="27">
        <v>4.4115614572551296</v>
      </c>
      <c r="BJ12" s="27">
        <v>1005.68860813395</v>
      </c>
      <c r="BK12" s="27">
        <v>259.61242202272302</v>
      </c>
      <c r="BL12" s="27">
        <v>1.9302306185618101</v>
      </c>
      <c r="BM12" s="27">
        <v>11.223792246785299</v>
      </c>
      <c r="BN12" s="27">
        <v>5.3232471431957099E-2</v>
      </c>
      <c r="BO12" s="27">
        <v>67.917905535034194</v>
      </c>
      <c r="BP12" s="27">
        <v>10556.5268830846</v>
      </c>
      <c r="BQ12" s="27">
        <v>0</v>
      </c>
      <c r="BR12" s="27">
        <v>0</v>
      </c>
      <c r="BS12" s="27">
        <v>4891.2561293385297</v>
      </c>
      <c r="BT12" s="27">
        <v>1158.8507248142801</v>
      </c>
      <c r="BU12" s="27">
        <v>43107.155039159603</v>
      </c>
      <c r="BV12" s="27">
        <v>6407.1633092222301</v>
      </c>
      <c r="BW12" s="29"/>
      <c r="BX12" s="36">
        <f t="shared" si="0"/>
        <v>7.9999993716944745E-3</v>
      </c>
      <c r="BZ12" s="24">
        <f t="shared" si="1"/>
        <v>-3.1934690512724481E-3</v>
      </c>
      <c r="CA12" s="24">
        <f t="shared" si="2"/>
        <v>-8.1522082885936674E-3</v>
      </c>
      <c r="CB12" s="24">
        <f t="shared" si="3"/>
        <v>-9.9232573088824747E-3</v>
      </c>
      <c r="CC12" s="24">
        <f t="shared" si="4"/>
        <v>-1.0407479291967317E-2</v>
      </c>
      <c r="CD12" s="24">
        <f t="shared" si="5"/>
        <v>-1.0611731445543105E-2</v>
      </c>
      <c r="CE12" s="24">
        <f t="shared" si="6"/>
        <v>-5.6637321936141623E-3</v>
      </c>
      <c r="CF12" s="24">
        <f t="shared" si="7"/>
        <v>1.0067793803236772E-2</v>
      </c>
      <c r="CG12" s="24">
        <f t="shared" si="8"/>
        <v>-6.6587552602676379E-3</v>
      </c>
      <c r="CH12" s="24">
        <f t="shared" si="9"/>
        <v>7.362678161686057E-3</v>
      </c>
      <c r="CI12" s="24">
        <f t="shared" si="10"/>
        <v>-1.0097141316367259E-2</v>
      </c>
      <c r="CJ12" s="24">
        <f t="shared" si="11"/>
        <v>-1.144442324288345E-2</v>
      </c>
      <c r="CK12" s="24">
        <f t="shared" si="12"/>
        <v>5.9502873098414002E-3</v>
      </c>
      <c r="CL12" s="24">
        <f t="shared" si="13"/>
        <v>5.4240179786002804E-3</v>
      </c>
    </row>
    <row r="13" spans="1:90" x14ac:dyDescent="0.25">
      <c r="A13" s="29" t="s">
        <v>12</v>
      </c>
      <c r="B13" s="27">
        <v>85752.985814999993</v>
      </c>
      <c r="C13" s="27">
        <v>18.187815711999999</v>
      </c>
      <c r="D13" s="27">
        <v>10425.094345</v>
      </c>
      <c r="E13" s="27">
        <v>1166.8143534000001</v>
      </c>
      <c r="F13" s="27">
        <v>1107.7325461999999</v>
      </c>
      <c r="G13" s="27">
        <v>21.93967383</v>
      </c>
      <c r="H13" s="27">
        <v>15667.319793000001</v>
      </c>
      <c r="I13" s="27">
        <v>125.02127715</v>
      </c>
      <c r="J13" s="27">
        <v>315.61786260999997</v>
      </c>
      <c r="K13" s="27">
        <v>299.07463059999998</v>
      </c>
      <c r="L13" s="64">
        <v>22.899136665</v>
      </c>
      <c r="M13" s="64">
        <v>53.544904371000001</v>
      </c>
      <c r="N13" s="64">
        <v>30.447279411</v>
      </c>
      <c r="O13" s="27"/>
      <c r="P13" s="29" t="s">
        <v>12</v>
      </c>
      <c r="Q13" s="27">
        <v>17.523852182152901</v>
      </c>
      <c r="R13" s="27">
        <v>22.749939537359602</v>
      </c>
      <c r="S13" s="27">
        <v>124.767216175146</v>
      </c>
      <c r="T13" s="27">
        <v>124.767216175146</v>
      </c>
      <c r="U13" s="27">
        <v>60.529074191719403</v>
      </c>
      <c r="V13" s="27">
        <v>319.116537637487</v>
      </c>
      <c r="W13" s="27">
        <v>54.209342063868597</v>
      </c>
      <c r="X13" s="27">
        <v>643.51062331153696</v>
      </c>
      <c r="Y13" s="27">
        <v>86084.8422925864</v>
      </c>
      <c r="Z13" s="27">
        <v>551.63009725184895</v>
      </c>
      <c r="AA13" s="27">
        <v>59.329663798689403</v>
      </c>
      <c r="AB13" s="27">
        <v>566.31551793552103</v>
      </c>
      <c r="AC13" s="27">
        <v>1218.5308599535199</v>
      </c>
      <c r="AD13" s="27">
        <v>297.29746273376202</v>
      </c>
      <c r="AE13" s="27">
        <v>297.29746273376202</v>
      </c>
      <c r="AF13" s="27">
        <v>82.730228021847694</v>
      </c>
      <c r="AG13" s="27">
        <v>467.61163471547701</v>
      </c>
      <c r="AH13" s="27">
        <v>22.059808684355701</v>
      </c>
      <c r="AI13" s="27">
        <v>2.8729964983812502</v>
      </c>
      <c r="AJ13" s="27">
        <v>18.911555144272398</v>
      </c>
      <c r="AK13" s="27">
        <v>30.7869583693262</v>
      </c>
      <c r="AL13" s="27">
        <v>18.109382845615801</v>
      </c>
      <c r="AM13" s="27">
        <v>0</v>
      </c>
      <c r="AN13" s="27">
        <v>9307.1468401042694</v>
      </c>
      <c r="AO13" s="27">
        <v>951.39786518515996</v>
      </c>
      <c r="AP13" s="27">
        <v>10341.274933311201</v>
      </c>
      <c r="AQ13" s="27">
        <v>367.55207969405302</v>
      </c>
      <c r="AR13" s="27">
        <v>1.69055712770824E-2</v>
      </c>
      <c r="AS13" s="27">
        <v>7302.6075249266696</v>
      </c>
      <c r="AT13" s="27">
        <v>0.59038677579545396</v>
      </c>
      <c r="AU13" s="27">
        <v>0.43006326350193103</v>
      </c>
      <c r="AV13" s="27">
        <v>551.69949734618604</v>
      </c>
      <c r="AW13" s="27">
        <v>0.220613643303185</v>
      </c>
      <c r="AX13" s="27">
        <v>0</v>
      </c>
      <c r="AY13" s="27">
        <v>3.75156459377083E-2</v>
      </c>
      <c r="AZ13" s="27">
        <v>1161.3733693855299</v>
      </c>
      <c r="BA13" s="27">
        <v>1102.2443904275499</v>
      </c>
      <c r="BB13" s="27">
        <v>59.128978957985403</v>
      </c>
      <c r="BC13" s="27">
        <v>0</v>
      </c>
      <c r="BD13" s="27">
        <v>1.53686929622954E-3</v>
      </c>
      <c r="BE13" s="27">
        <v>129.60309619316899</v>
      </c>
      <c r="BF13" s="27">
        <v>0.16367639028423001</v>
      </c>
      <c r="BG13" s="27">
        <v>83.345542816514794</v>
      </c>
      <c r="BH13" s="27">
        <v>3.3811160226414602E-2</v>
      </c>
      <c r="BI13" s="27">
        <v>1.31199612559731</v>
      </c>
      <c r="BJ13" s="27">
        <v>331.12467768977598</v>
      </c>
      <c r="BK13" s="27">
        <v>47.327166890471901</v>
      </c>
      <c r="BL13" s="27">
        <v>0.56285790252263801</v>
      </c>
      <c r="BM13" s="27">
        <v>3.0919548537508801</v>
      </c>
      <c r="BN13" s="27">
        <v>1.0258180413035899E-2</v>
      </c>
      <c r="BO13" s="27">
        <v>21.890578561153401</v>
      </c>
      <c r="BP13" s="27">
        <v>4017.9148893839701</v>
      </c>
      <c r="BQ13" s="27">
        <v>0</v>
      </c>
      <c r="BR13" s="27">
        <v>0</v>
      </c>
      <c r="BS13" s="27">
        <v>1733.7698381965499</v>
      </c>
      <c r="BT13" s="27">
        <v>512.449677480937</v>
      </c>
      <c r="BU13" s="27">
        <v>15882.494754101899</v>
      </c>
      <c r="BV13" s="27">
        <v>2551.0559759161101</v>
      </c>
      <c r="BW13" s="29"/>
      <c r="BX13" s="36">
        <f t="shared" si="0"/>
        <v>8.0000027612995173E-3</v>
      </c>
      <c r="BZ13" s="24">
        <f t="shared" si="1"/>
        <v>3.869911635524163E-3</v>
      </c>
      <c r="CA13" s="24">
        <f t="shared" si="2"/>
        <v>-4.3123851498258221E-3</v>
      </c>
      <c r="CB13" s="24">
        <f t="shared" si="3"/>
        <v>-8.0401585745840023E-3</v>
      </c>
      <c r="CC13" s="24">
        <f t="shared" si="4"/>
        <v>-4.663110287095421E-3</v>
      </c>
      <c r="CD13" s="24">
        <f t="shared" si="5"/>
        <v>-4.954405096498013E-3</v>
      </c>
      <c r="CE13" s="24">
        <f t="shared" si="6"/>
        <v>-2.2377392310849835E-3</v>
      </c>
      <c r="CF13" s="24">
        <f t="shared" si="7"/>
        <v>1.3733999429694195E-2</v>
      </c>
      <c r="CG13" s="24">
        <f t="shared" si="8"/>
        <v>-2.032141893328909E-3</v>
      </c>
      <c r="CH13" s="24">
        <f t="shared" si="9"/>
        <v>1.1085161652622424E-2</v>
      </c>
      <c r="CI13" s="24">
        <f t="shared" si="10"/>
        <v>-5.9422220556542256E-3</v>
      </c>
      <c r="CJ13" s="24">
        <f t="shared" si="11"/>
        <v>-6.5154040443995368E-3</v>
      </c>
      <c r="CK13" s="24">
        <f t="shared" si="12"/>
        <v>1.2408980848389678E-2</v>
      </c>
      <c r="CL13" s="24">
        <f t="shared" si="13"/>
        <v>1.1156299180000976E-2</v>
      </c>
    </row>
    <row r="14" spans="1:90" x14ac:dyDescent="0.25">
      <c r="A14" s="29" t="s">
        <v>13</v>
      </c>
      <c r="B14" s="27">
        <v>513198.71481999999</v>
      </c>
      <c r="C14" s="27">
        <v>100.88416447</v>
      </c>
      <c r="D14" s="27">
        <v>62021.092793999997</v>
      </c>
      <c r="E14" s="27">
        <v>6016.8990325000004</v>
      </c>
      <c r="F14" s="27">
        <v>5746.6884042000002</v>
      </c>
      <c r="G14" s="27">
        <v>123.1293786</v>
      </c>
      <c r="H14" s="27">
        <v>53936.612673000003</v>
      </c>
      <c r="I14" s="27">
        <v>636.84969433000003</v>
      </c>
      <c r="J14" s="27">
        <v>1299.7413664999999</v>
      </c>
      <c r="K14" s="27">
        <v>1681.5936733999999</v>
      </c>
      <c r="L14" s="64">
        <v>124.73529353000001</v>
      </c>
      <c r="M14" s="64">
        <v>215.77957563999999</v>
      </c>
      <c r="N14" s="64">
        <v>107.0518728</v>
      </c>
      <c r="O14" s="27"/>
      <c r="P14" s="29" t="s">
        <v>13</v>
      </c>
      <c r="Q14" s="27">
        <v>87.455725514775494</v>
      </c>
      <c r="R14" s="27">
        <v>123.37198515649401</v>
      </c>
      <c r="S14" s="27">
        <v>631.70636484121701</v>
      </c>
      <c r="T14" s="27">
        <v>631.70636484121701</v>
      </c>
      <c r="U14" s="27">
        <v>331.09976824833399</v>
      </c>
      <c r="V14" s="27">
        <v>1305.07274452923</v>
      </c>
      <c r="W14" s="27">
        <v>216.76316567237799</v>
      </c>
      <c r="X14" s="27">
        <v>3479.8862760329798</v>
      </c>
      <c r="Y14" s="27">
        <v>511811.91246460198</v>
      </c>
      <c r="Z14" s="27">
        <v>2597.2875504530898</v>
      </c>
      <c r="AA14" s="27">
        <v>297.92502177630098</v>
      </c>
      <c r="AB14" s="27">
        <v>2375.0907093890801</v>
      </c>
      <c r="AC14" s="27">
        <v>3935.7200246993698</v>
      </c>
      <c r="AD14" s="27">
        <v>1664.06671697053</v>
      </c>
      <c r="AE14" s="27">
        <v>1664.06671697053</v>
      </c>
      <c r="AF14" s="27">
        <v>490.78945593103902</v>
      </c>
      <c r="AG14" s="27">
        <v>1612.2167396371699</v>
      </c>
      <c r="AH14" s="27">
        <v>80.259532410401206</v>
      </c>
      <c r="AI14" s="27">
        <v>16.114145306941701</v>
      </c>
      <c r="AJ14" s="27">
        <v>66.494657566145804</v>
      </c>
      <c r="AK14" s="27">
        <v>107.397144111549</v>
      </c>
      <c r="AL14" s="27">
        <v>99.984671052651706</v>
      </c>
      <c r="AM14" s="27">
        <v>0</v>
      </c>
      <c r="AN14" s="27">
        <v>55213.792342333698</v>
      </c>
      <c r="AO14" s="27">
        <v>5644.0759659363803</v>
      </c>
      <c r="AP14" s="27">
        <v>61348.657764201103</v>
      </c>
      <c r="AQ14" s="27">
        <v>1447.3959720539899</v>
      </c>
      <c r="AR14" s="27">
        <v>0.21517482767021001</v>
      </c>
      <c r="AS14" s="27">
        <v>23137.046610449499</v>
      </c>
      <c r="AT14" s="27">
        <v>3.7938172856693999</v>
      </c>
      <c r="AU14" s="27">
        <v>4.59134968964434</v>
      </c>
      <c r="AV14" s="27">
        <v>3210.5715003003702</v>
      </c>
      <c r="AW14" s="27">
        <v>1.27648404448927</v>
      </c>
      <c r="AX14" s="27">
        <v>0</v>
      </c>
      <c r="AY14" s="27">
        <v>0.313916387627661</v>
      </c>
      <c r="AZ14" s="27">
        <v>5956.6351591272696</v>
      </c>
      <c r="BA14" s="27">
        <v>5688.1874625824703</v>
      </c>
      <c r="BB14" s="27">
        <v>268.44769654480598</v>
      </c>
      <c r="BC14" s="27">
        <v>0</v>
      </c>
      <c r="BD14" s="27">
        <v>1.9561387648936002E-2</v>
      </c>
      <c r="BE14" s="27">
        <v>496.08398837061799</v>
      </c>
      <c r="BF14" s="27">
        <v>2.0832874826633998</v>
      </c>
      <c r="BG14" s="27">
        <v>392.30220208667401</v>
      </c>
      <c r="BH14" s="27">
        <v>0.43035022888385499</v>
      </c>
      <c r="BI14" s="27">
        <v>8.9617818505596993</v>
      </c>
      <c r="BJ14" s="27">
        <v>1540.47364749196</v>
      </c>
      <c r="BK14" s="27">
        <v>473.46539724875299</v>
      </c>
      <c r="BL14" s="27">
        <v>2.3201222342741499</v>
      </c>
      <c r="BM14" s="27">
        <v>24.636931799908499</v>
      </c>
      <c r="BN14" s="27">
        <v>0.113347113790461</v>
      </c>
      <c r="BO14" s="27">
        <v>122.20554223802201</v>
      </c>
      <c r="BP14" s="27">
        <v>12599.1609700604</v>
      </c>
      <c r="BQ14" s="27">
        <v>0</v>
      </c>
      <c r="BR14" s="27">
        <v>0</v>
      </c>
      <c r="BS14" s="27">
        <v>5834.4975193259297</v>
      </c>
      <c r="BT14" s="27">
        <v>1520.9546312359601</v>
      </c>
      <c r="BU14" s="27">
        <v>54330.2512302342</v>
      </c>
      <c r="BV14" s="27">
        <v>8082.7675021513696</v>
      </c>
      <c r="BW14" s="29"/>
      <c r="BX14" s="36">
        <f t="shared" si="0"/>
        <v>8.0000031592774336E-3</v>
      </c>
      <c r="BZ14" s="24">
        <f t="shared" si="1"/>
        <v>-2.7022716841456343E-3</v>
      </c>
      <c r="CA14" s="24">
        <f t="shared" si="2"/>
        <v>-8.9161011747862472E-3</v>
      </c>
      <c r="CB14" s="24">
        <f t="shared" si="3"/>
        <v>-1.0842037756934611E-2</v>
      </c>
      <c r="CC14" s="24">
        <f t="shared" si="4"/>
        <v>-1.0015769426612996E-2</v>
      </c>
      <c r="CD14" s="24">
        <f t="shared" si="5"/>
        <v>-1.017993973272922E-2</v>
      </c>
      <c r="CE14" s="24">
        <f t="shared" si="6"/>
        <v>-7.5029726656802151E-3</v>
      </c>
      <c r="CF14" s="24">
        <f t="shared" si="7"/>
        <v>7.2981697909117581E-3</v>
      </c>
      <c r="CG14" s="24">
        <f t="shared" si="8"/>
        <v>-8.0762062611870796E-3</v>
      </c>
      <c r="CH14" s="24">
        <f t="shared" si="9"/>
        <v>4.101876085999075E-3</v>
      </c>
      <c r="CI14" s="24">
        <f t="shared" si="10"/>
        <v>-1.0422824911104902E-2</v>
      </c>
      <c r="CJ14" s="24">
        <f t="shared" si="11"/>
        <v>-1.0929612100348429E-2</v>
      </c>
      <c r="CK14" s="24">
        <f t="shared" si="12"/>
        <v>4.5583092350640038E-3</v>
      </c>
      <c r="CL14" s="24">
        <f t="shared" si="13"/>
        <v>3.2252711000586858E-3</v>
      </c>
    </row>
    <row r="15" spans="1:90" x14ac:dyDescent="0.25">
      <c r="A15" s="29" t="s">
        <v>14</v>
      </c>
      <c r="B15" s="27">
        <v>282674.43242000003</v>
      </c>
      <c r="C15" s="27">
        <v>61.224653105999998</v>
      </c>
      <c r="D15" s="27">
        <v>36575.557800000002</v>
      </c>
      <c r="E15" s="27">
        <v>3295.5392861999999</v>
      </c>
      <c r="F15" s="27">
        <v>3145.8960367999998</v>
      </c>
      <c r="G15" s="27">
        <v>75.900963771999997</v>
      </c>
      <c r="H15" s="27">
        <v>31337.624081999998</v>
      </c>
      <c r="I15" s="27">
        <v>353.92623123999999</v>
      </c>
      <c r="J15" s="27">
        <v>758.88797598999997</v>
      </c>
      <c r="K15" s="27">
        <v>941.19938450999996</v>
      </c>
      <c r="L15" s="64">
        <v>65.899242423000004</v>
      </c>
      <c r="M15" s="64">
        <v>122.24354766</v>
      </c>
      <c r="N15" s="64">
        <v>62.548445897999997</v>
      </c>
      <c r="O15" s="27"/>
      <c r="P15" s="29" t="s">
        <v>14</v>
      </c>
      <c r="Q15" s="27">
        <v>47.433297880512903</v>
      </c>
      <c r="R15" s="27">
        <v>65.172000779369199</v>
      </c>
      <c r="S15" s="27">
        <v>351.082131022738</v>
      </c>
      <c r="T15" s="27">
        <v>351.082131022738</v>
      </c>
      <c r="U15" s="27">
        <v>173.64428948461401</v>
      </c>
      <c r="V15" s="27">
        <v>763.61388241622501</v>
      </c>
      <c r="W15" s="27">
        <v>123.088390038821</v>
      </c>
      <c r="X15" s="27">
        <v>2043.9345716284499</v>
      </c>
      <c r="Y15" s="27">
        <v>282380.11588771798</v>
      </c>
      <c r="Z15" s="27">
        <v>1445.78018487859</v>
      </c>
      <c r="AA15" s="27">
        <v>180.424574794497</v>
      </c>
      <c r="AB15" s="27">
        <v>1346.1804914705101</v>
      </c>
      <c r="AC15" s="27">
        <v>2341.4393990885601</v>
      </c>
      <c r="AD15" s="27">
        <v>931.08980404679198</v>
      </c>
      <c r="AE15" s="27">
        <v>931.08980404679198</v>
      </c>
      <c r="AF15" s="27">
        <v>289.54057216444198</v>
      </c>
      <c r="AG15" s="27">
        <v>939.849591389598</v>
      </c>
      <c r="AH15" s="27">
        <v>45.529081949508999</v>
      </c>
      <c r="AI15" s="27">
        <v>8.6917919281491596</v>
      </c>
      <c r="AJ15" s="27">
        <v>38.512575562183201</v>
      </c>
      <c r="AK15" s="27">
        <v>62.759092215139702</v>
      </c>
      <c r="AL15" s="27">
        <v>60.637179199060803</v>
      </c>
      <c r="AM15" s="27">
        <v>0</v>
      </c>
      <c r="AN15" s="27">
        <v>32573.297177731001</v>
      </c>
      <c r="AO15" s="27">
        <v>3329.71547597678</v>
      </c>
      <c r="AP15" s="27">
        <v>36192.553225872303</v>
      </c>
      <c r="AQ15" s="27">
        <v>823.71036187177901</v>
      </c>
      <c r="AR15" s="27">
        <v>0.159390638665762</v>
      </c>
      <c r="AS15" s="27">
        <v>13544.8718684948</v>
      </c>
      <c r="AT15" s="27">
        <v>2.2494543257439199</v>
      </c>
      <c r="AU15" s="27">
        <v>3.2341916196806499</v>
      </c>
      <c r="AV15" s="27">
        <v>1715.47019866951</v>
      </c>
      <c r="AW15" s="27">
        <v>0.70353556441078702</v>
      </c>
      <c r="AX15" s="27">
        <v>0</v>
      </c>
      <c r="AY15" s="27">
        <v>0.20160089925428601</v>
      </c>
      <c r="AZ15" s="27">
        <v>3260.5911927688999</v>
      </c>
      <c r="BA15" s="27">
        <v>3111.9289164603201</v>
      </c>
      <c r="BB15" s="27">
        <v>148.66227630858</v>
      </c>
      <c r="BC15" s="27">
        <v>0</v>
      </c>
      <c r="BD15" s="27">
        <v>1.44900575028246E-2</v>
      </c>
      <c r="BE15" s="27">
        <v>283.19638486086001</v>
      </c>
      <c r="BF15" s="27">
        <v>1.5431908245176</v>
      </c>
      <c r="BG15" s="27">
        <v>220.69117151297601</v>
      </c>
      <c r="BH15" s="27">
        <v>0.318781690338795</v>
      </c>
      <c r="BI15" s="27">
        <v>5.50841265364837</v>
      </c>
      <c r="BJ15" s="27">
        <v>861.47884864718799</v>
      </c>
      <c r="BK15" s="27">
        <v>331.23135687967999</v>
      </c>
      <c r="BL15" s="27">
        <v>1.3734311034684199</v>
      </c>
      <c r="BM15" s="27">
        <v>15.705127234687501</v>
      </c>
      <c r="BN15" s="27">
        <v>8.0706157866366701E-2</v>
      </c>
      <c r="BO15" s="27">
        <v>75.388030756240497</v>
      </c>
      <c r="BP15" s="27">
        <v>7414.1943297626503</v>
      </c>
      <c r="BQ15" s="27">
        <v>0</v>
      </c>
      <c r="BR15" s="27">
        <v>0</v>
      </c>
      <c r="BS15" s="27">
        <v>3429.7752378066002</v>
      </c>
      <c r="BT15" s="27">
        <v>878.11249730835402</v>
      </c>
      <c r="BU15" s="27">
        <v>31618.079898036201</v>
      </c>
      <c r="BV15" s="27">
        <v>4675.7739466612002</v>
      </c>
      <c r="BW15" s="29"/>
      <c r="BX15" s="36">
        <f t="shared" si="0"/>
        <v>8.0000040438557418E-3</v>
      </c>
      <c r="BZ15" s="24">
        <f t="shared" si="1"/>
        <v>-1.041185542542257E-3</v>
      </c>
      <c r="CA15" s="24">
        <f t="shared" si="2"/>
        <v>-9.5953815519719578E-3</v>
      </c>
      <c r="CB15" s="24">
        <f t="shared" si="3"/>
        <v>-1.0471598990287961E-2</v>
      </c>
      <c r="CC15" s="24">
        <f t="shared" si="4"/>
        <v>-1.0604666003359268E-2</v>
      </c>
      <c r="CD15" s="24">
        <f t="shared" si="5"/>
        <v>-1.0797279993470793E-2</v>
      </c>
      <c r="CE15" s="24">
        <f t="shared" si="6"/>
        <v>-6.7579249362406989E-3</v>
      </c>
      <c r="CF15" s="24">
        <f t="shared" si="7"/>
        <v>8.9494920004894018E-3</v>
      </c>
      <c r="CG15" s="24">
        <f t="shared" si="8"/>
        <v>-8.0358559672097062E-3</v>
      </c>
      <c r="CH15" s="24">
        <f t="shared" si="9"/>
        <v>6.2274098098074387E-3</v>
      </c>
      <c r="CI15" s="24">
        <f t="shared" si="10"/>
        <v>-1.0741167737238958E-2</v>
      </c>
      <c r="CJ15" s="24">
        <f t="shared" si="11"/>
        <v>-1.10356601516406E-2</v>
      </c>
      <c r="CK15" s="24">
        <f t="shared" si="12"/>
        <v>6.9111408740425888E-3</v>
      </c>
      <c r="CL15" s="24">
        <f t="shared" si="13"/>
        <v>3.367730630481432E-3</v>
      </c>
    </row>
    <row r="16" spans="1:90" x14ac:dyDescent="0.25">
      <c r="A16" s="29" t="s">
        <v>15</v>
      </c>
      <c r="B16" s="27">
        <v>186853.52346</v>
      </c>
      <c r="C16" s="27">
        <v>58.641575121999999</v>
      </c>
      <c r="D16" s="27">
        <v>40784.255110999999</v>
      </c>
      <c r="E16" s="27">
        <v>3394.1159954999998</v>
      </c>
      <c r="F16" s="27">
        <v>3264.8882743999998</v>
      </c>
      <c r="G16" s="27">
        <v>69.098044412999997</v>
      </c>
      <c r="H16" s="27">
        <v>21049.296041000001</v>
      </c>
      <c r="I16" s="27">
        <v>366.62695815000001</v>
      </c>
      <c r="J16" s="27">
        <v>554.96703690000004</v>
      </c>
      <c r="K16" s="27">
        <v>980.25368781999998</v>
      </c>
      <c r="L16" s="64">
        <v>77.141978041000002</v>
      </c>
      <c r="M16" s="64">
        <v>94.999250524000004</v>
      </c>
      <c r="N16" s="64">
        <v>47.257884550999997</v>
      </c>
      <c r="O16" s="27"/>
      <c r="P16" s="29" t="s">
        <v>15</v>
      </c>
      <c r="Q16" s="27">
        <v>50.051207686743801</v>
      </c>
      <c r="R16" s="27">
        <v>75.894977404697897</v>
      </c>
      <c r="S16" s="27">
        <v>362.30548614090299</v>
      </c>
      <c r="T16" s="27">
        <v>362.30548614090299</v>
      </c>
      <c r="U16" s="27">
        <v>206.40281593911899</v>
      </c>
      <c r="V16" s="27">
        <v>559.27457117440395</v>
      </c>
      <c r="W16" s="27">
        <v>96.251655019375207</v>
      </c>
      <c r="X16" s="27">
        <v>1462.7699879700799</v>
      </c>
      <c r="Y16" s="27">
        <v>187606.350740808</v>
      </c>
      <c r="Z16" s="27">
        <v>1335.29965443893</v>
      </c>
      <c r="AA16" s="27">
        <v>117.50106440748699</v>
      </c>
      <c r="AB16" s="27">
        <v>1079.1592691087401</v>
      </c>
      <c r="AC16" s="27">
        <v>1312.9881807684601</v>
      </c>
      <c r="AD16" s="27">
        <v>966.46252393574002</v>
      </c>
      <c r="AE16" s="27">
        <v>966.46252393574002</v>
      </c>
      <c r="AF16" s="27">
        <v>321.65231852885501</v>
      </c>
      <c r="AG16" s="27">
        <v>592.06107369203403</v>
      </c>
      <c r="AH16" s="27">
        <v>32.868494797359098</v>
      </c>
      <c r="AI16" s="27">
        <v>10.036364669414001</v>
      </c>
      <c r="AJ16" s="27">
        <v>23.9992379371892</v>
      </c>
      <c r="AK16" s="27">
        <v>47.345757379394797</v>
      </c>
      <c r="AL16" s="27">
        <v>58.027291938579197</v>
      </c>
      <c r="AM16" s="27">
        <v>0</v>
      </c>
      <c r="AN16" s="27">
        <v>36185.8777460165</v>
      </c>
      <c r="AO16" s="27">
        <v>3699.0016144975898</v>
      </c>
      <c r="AP16" s="27">
        <v>40206.531679042899</v>
      </c>
      <c r="AQ16" s="27">
        <v>640.05633306547099</v>
      </c>
      <c r="AR16" s="27">
        <v>6.1257405666980798E-2</v>
      </c>
      <c r="AS16" s="27">
        <v>8403.2938824795401</v>
      </c>
      <c r="AT16" s="27">
        <v>1.9998065740725399</v>
      </c>
      <c r="AU16" s="27">
        <v>1.6266125472753601</v>
      </c>
      <c r="AV16" s="27">
        <v>2120.4791130475001</v>
      </c>
      <c r="AW16" s="27">
        <v>0.77544273163687605</v>
      </c>
      <c r="AX16" s="27">
        <v>0</v>
      </c>
      <c r="AY16" s="27">
        <v>0.14859380862778801</v>
      </c>
      <c r="AZ16" s="27">
        <v>3342.771859853</v>
      </c>
      <c r="BA16" s="27">
        <v>3214.9233454353298</v>
      </c>
      <c r="BB16" s="27">
        <v>127.848514417676</v>
      </c>
      <c r="BC16" s="27">
        <v>0</v>
      </c>
      <c r="BD16" s="27">
        <v>5.56886436614361E-3</v>
      </c>
      <c r="BE16" s="27">
        <v>158.03233068227499</v>
      </c>
      <c r="BF16" s="27">
        <v>0.593083422234715</v>
      </c>
      <c r="BG16" s="27">
        <v>184.506061208022</v>
      </c>
      <c r="BH16" s="27">
        <v>0.12251480228398801</v>
      </c>
      <c r="BI16" s="27">
        <v>4.3555663648539102</v>
      </c>
      <c r="BJ16" s="27">
        <v>729.84375688530997</v>
      </c>
      <c r="BK16" s="27">
        <v>142.93970052722401</v>
      </c>
      <c r="BL16" s="27">
        <v>0.70497531738289299</v>
      </c>
      <c r="BM16" s="27">
        <v>11.630158941781399</v>
      </c>
      <c r="BN16" s="27">
        <v>3.8502832035362103E-2</v>
      </c>
      <c r="BO16" s="27">
        <v>68.512370919713106</v>
      </c>
      <c r="BP16" s="27">
        <v>4468.6564561473197</v>
      </c>
      <c r="BQ16" s="27">
        <v>0</v>
      </c>
      <c r="BR16" s="27">
        <v>0</v>
      </c>
      <c r="BS16" s="27">
        <v>2197.9346745337898</v>
      </c>
      <c r="BT16" s="27">
        <v>558.39563092901597</v>
      </c>
      <c r="BU16" s="27">
        <v>21220.364467776599</v>
      </c>
      <c r="BV16" s="27">
        <v>3068.72021113242</v>
      </c>
      <c r="BW16" s="29"/>
      <c r="BX16" s="36">
        <f t="shared" si="0"/>
        <v>8.0000016190531417E-3</v>
      </c>
      <c r="BZ16" s="24">
        <f t="shared" si="1"/>
        <v>4.0289702161766631E-3</v>
      </c>
      <c r="CA16" s="24">
        <f t="shared" si="2"/>
        <v>-1.0475216297359443E-2</v>
      </c>
      <c r="CB16" s="24">
        <f t="shared" si="3"/>
        <v>-1.4165354507143639E-2</v>
      </c>
      <c r="CC16" s="24">
        <f t="shared" si="4"/>
        <v>-1.5127395679780269E-2</v>
      </c>
      <c r="CD16" s="24">
        <f t="shared" si="5"/>
        <v>-1.5303717850453003E-2</v>
      </c>
      <c r="CE16" s="24">
        <f t="shared" si="6"/>
        <v>-8.4759778407954862E-3</v>
      </c>
      <c r="CF16" s="24">
        <f t="shared" si="7"/>
        <v>8.1270379039464682E-3</v>
      </c>
      <c r="CG16" s="24">
        <f t="shared" si="8"/>
        <v>-1.1787109248330166E-2</v>
      </c>
      <c r="CH16" s="24">
        <f t="shared" si="9"/>
        <v>7.7617840123720434E-3</v>
      </c>
      <c r="CI16" s="24">
        <f t="shared" si="10"/>
        <v>-1.4068974241688723E-2</v>
      </c>
      <c r="CJ16" s="24">
        <f t="shared" si="11"/>
        <v>-1.6165007275796568E-2</v>
      </c>
      <c r="CK16" s="24">
        <f t="shared" si="12"/>
        <v>1.3183309220516462E-2</v>
      </c>
      <c r="CL16" s="24">
        <f t="shared" si="13"/>
        <v>1.8594321186757668E-3</v>
      </c>
    </row>
    <row r="17" spans="1:90" x14ac:dyDescent="0.25">
      <c r="A17" s="29" t="s">
        <v>16</v>
      </c>
      <c r="B17" s="27">
        <v>130832.59067000001</v>
      </c>
      <c r="C17" s="27">
        <v>41.529744694999998</v>
      </c>
      <c r="D17" s="27">
        <v>30125.933068999999</v>
      </c>
      <c r="E17" s="27">
        <v>2615.2575806999998</v>
      </c>
      <c r="F17" s="27">
        <v>2517.7429056999999</v>
      </c>
      <c r="G17" s="27">
        <v>48.027365250999999</v>
      </c>
      <c r="H17" s="27">
        <v>13035.2045</v>
      </c>
      <c r="I17" s="27">
        <v>266.27602249</v>
      </c>
      <c r="J17" s="27">
        <v>350.70129794000002</v>
      </c>
      <c r="K17" s="27">
        <v>732.55878012999995</v>
      </c>
      <c r="L17" s="64">
        <v>58.846573585000002</v>
      </c>
      <c r="M17" s="64">
        <v>50.249285565999998</v>
      </c>
      <c r="N17" s="64">
        <v>28.888841297999999</v>
      </c>
      <c r="O17" s="27"/>
      <c r="P17" s="29" t="s">
        <v>16</v>
      </c>
      <c r="Q17" s="27">
        <v>34.857055626947698</v>
      </c>
      <c r="R17" s="27">
        <v>58.1125756926509</v>
      </c>
      <c r="S17" s="27">
        <v>263.37307313413402</v>
      </c>
      <c r="T17" s="27">
        <v>263.37307313413402</v>
      </c>
      <c r="U17" s="27">
        <v>158.310192561219</v>
      </c>
      <c r="V17" s="27">
        <v>351.191699439655</v>
      </c>
      <c r="W17" s="27">
        <v>50.382208228187402</v>
      </c>
      <c r="X17" s="27">
        <v>869.43612845009295</v>
      </c>
      <c r="Y17" s="27">
        <v>130306.48675452</v>
      </c>
      <c r="Z17" s="27">
        <v>836.40438214646394</v>
      </c>
      <c r="AA17" s="27">
        <v>72.930074897694695</v>
      </c>
      <c r="AB17" s="27">
        <v>567.29785238522402</v>
      </c>
      <c r="AC17" s="27">
        <v>851.86056572296297</v>
      </c>
      <c r="AD17" s="27">
        <v>723.73594808001496</v>
      </c>
      <c r="AE17" s="27">
        <v>723.73594808001496</v>
      </c>
      <c r="AF17" s="27">
        <v>238.053940452939</v>
      </c>
      <c r="AG17" s="27">
        <v>361.90698260969799</v>
      </c>
      <c r="AH17" s="27">
        <v>18.452301248668402</v>
      </c>
      <c r="AI17" s="27">
        <v>7.6786866045800997</v>
      </c>
      <c r="AJ17" s="27">
        <v>13.6788570765169</v>
      </c>
      <c r="AK17" s="27">
        <v>28.829717064685202</v>
      </c>
      <c r="AL17" s="27">
        <v>41.062052131483597</v>
      </c>
      <c r="AM17" s="27">
        <v>0</v>
      </c>
      <c r="AN17" s="27">
        <v>26781.087687560899</v>
      </c>
      <c r="AO17" s="27">
        <v>2737.6223399394798</v>
      </c>
      <c r="AP17" s="27">
        <v>29756.763967953299</v>
      </c>
      <c r="AQ17" s="27">
        <v>365.04803771099603</v>
      </c>
      <c r="AR17" s="27">
        <v>5.1197783194166499E-2</v>
      </c>
      <c r="AS17" s="27">
        <v>5172.31229967525</v>
      </c>
      <c r="AT17" s="27">
        <v>1.5758676910442699</v>
      </c>
      <c r="AU17" s="27">
        <v>1.33365778170935</v>
      </c>
      <c r="AV17" s="27">
        <v>1666.1200701069699</v>
      </c>
      <c r="AW17" s="27">
        <v>0.60773078633354805</v>
      </c>
      <c r="AX17" s="27">
        <v>0</v>
      </c>
      <c r="AY17" s="27">
        <v>0.11940333431439</v>
      </c>
      <c r="AZ17" s="27">
        <v>2583.95181731092</v>
      </c>
      <c r="BA17" s="27">
        <v>2487.3935658671599</v>
      </c>
      <c r="BB17" s="27">
        <v>96.558251443751701</v>
      </c>
      <c r="BC17" s="27">
        <v>0</v>
      </c>
      <c r="BD17" s="27">
        <v>4.6543654709899299E-3</v>
      </c>
      <c r="BE17" s="27">
        <v>110.860014173514</v>
      </c>
      <c r="BF17" s="27">
        <v>0.49568856583828003</v>
      </c>
      <c r="BG17" s="27">
        <v>139.93420592271599</v>
      </c>
      <c r="BH17" s="27">
        <v>0.10239555547104499</v>
      </c>
      <c r="BI17" s="27">
        <v>3.4450253866631302</v>
      </c>
      <c r="BJ17" s="27">
        <v>552.89931753721703</v>
      </c>
      <c r="BK17" s="27">
        <v>118.30151305095001</v>
      </c>
      <c r="BL17" s="27">
        <v>0.50091032986656503</v>
      </c>
      <c r="BM17" s="27">
        <v>9.3117507576734493</v>
      </c>
      <c r="BN17" s="27">
        <v>3.1675789160975902E-2</v>
      </c>
      <c r="BO17" s="27">
        <v>47.529993597336798</v>
      </c>
      <c r="BP17" s="27">
        <v>2783.5197005657701</v>
      </c>
      <c r="BQ17" s="27">
        <v>0</v>
      </c>
      <c r="BR17" s="27">
        <v>0</v>
      </c>
      <c r="BS17" s="27">
        <v>1358.46298528172</v>
      </c>
      <c r="BT17" s="27">
        <v>313.511222808485</v>
      </c>
      <c r="BU17" s="27">
        <v>13089.1683054724</v>
      </c>
      <c r="BV17" s="27">
        <v>1745.58420907295</v>
      </c>
      <c r="BW17" s="29"/>
      <c r="BX17" s="36">
        <f t="shared" si="0"/>
        <v>7.9999942436385987E-3</v>
      </c>
      <c r="BZ17" s="24">
        <f t="shared" si="1"/>
        <v>-4.0211992500171836E-3</v>
      </c>
      <c r="CA17" s="24">
        <f t="shared" si="2"/>
        <v>-1.126162867003392E-2</v>
      </c>
      <c r="CB17" s="24">
        <f t="shared" si="3"/>
        <v>-1.2254196416129608E-2</v>
      </c>
      <c r="CC17" s="24">
        <f t="shared" si="4"/>
        <v>-1.1970432136440097E-2</v>
      </c>
      <c r="CD17" s="24">
        <f t="shared" si="5"/>
        <v>-1.2054185423035541E-2</v>
      </c>
      <c r="CE17" s="24">
        <f t="shared" si="6"/>
        <v>-1.0356005395337507E-2</v>
      </c>
      <c r="CF17" s="24">
        <f t="shared" si="7"/>
        <v>4.1398510834563477E-3</v>
      </c>
      <c r="CG17" s="24">
        <f t="shared" si="8"/>
        <v>-1.090203063993494E-2</v>
      </c>
      <c r="CH17" s="24">
        <f t="shared" si="9"/>
        <v>1.3983452657163524E-3</v>
      </c>
      <c r="CI17" s="24">
        <f t="shared" si="10"/>
        <v>-1.2043855441087308E-2</v>
      </c>
      <c r="CJ17" s="24">
        <f t="shared" si="11"/>
        <v>-1.2473077829907805E-2</v>
      </c>
      <c r="CK17" s="24">
        <f t="shared" si="12"/>
        <v>2.6452647175016402E-3</v>
      </c>
      <c r="CL17" s="24">
        <f t="shared" si="13"/>
        <v>-2.0466114478219196E-3</v>
      </c>
    </row>
    <row r="18" spans="1:90" x14ac:dyDescent="0.25">
      <c r="A18" s="29" t="s">
        <v>17</v>
      </c>
      <c r="B18" s="27">
        <v>168936.77233000001</v>
      </c>
      <c r="C18" s="27">
        <v>31.912704881</v>
      </c>
      <c r="D18" s="27">
        <v>19194.027456</v>
      </c>
      <c r="E18" s="27">
        <v>1935.4597785000001</v>
      </c>
      <c r="F18" s="27">
        <v>1843.6532288999999</v>
      </c>
      <c r="G18" s="27">
        <v>39.782871169000003</v>
      </c>
      <c r="H18" s="27">
        <v>22741.627816</v>
      </c>
      <c r="I18" s="27">
        <v>215.20242514</v>
      </c>
      <c r="J18" s="27">
        <v>538.33826371999999</v>
      </c>
      <c r="K18" s="27">
        <v>551.04354277000004</v>
      </c>
      <c r="L18" s="64">
        <v>40.395607067</v>
      </c>
      <c r="M18" s="64">
        <v>84.063148917000007</v>
      </c>
      <c r="N18" s="64">
        <v>41.346259416999999</v>
      </c>
      <c r="O18" s="27"/>
      <c r="P18" s="29" t="s">
        <v>17</v>
      </c>
      <c r="Q18" s="27">
        <v>29.8425353369337</v>
      </c>
      <c r="R18" s="27">
        <v>40.017545946101301</v>
      </c>
      <c r="S18" s="27">
        <v>214.24815281360199</v>
      </c>
      <c r="T18" s="27">
        <v>214.24815281360199</v>
      </c>
      <c r="U18" s="27">
        <v>105.930488969443</v>
      </c>
      <c r="V18" s="27">
        <v>545.26758289027396</v>
      </c>
      <c r="W18" s="27">
        <v>85.199729863307596</v>
      </c>
      <c r="X18" s="27">
        <v>1260.5755806710699</v>
      </c>
      <c r="Y18" s="27">
        <v>169628.83657379699</v>
      </c>
      <c r="Z18" s="27">
        <v>947.33599388551602</v>
      </c>
      <c r="AA18" s="27">
        <v>108.252344089197</v>
      </c>
      <c r="AB18" s="27">
        <v>924.93932093043395</v>
      </c>
      <c r="AC18" s="27">
        <v>1820.2029525796399</v>
      </c>
      <c r="AD18" s="27">
        <v>546.53959628559699</v>
      </c>
      <c r="AE18" s="27">
        <v>546.53959628559699</v>
      </c>
      <c r="AF18" s="27">
        <v>152.24949019527401</v>
      </c>
      <c r="AG18" s="27">
        <v>710.00614577941894</v>
      </c>
      <c r="AH18" s="27">
        <v>32.963432095443999</v>
      </c>
      <c r="AI18" s="27">
        <v>5.1941647330361498</v>
      </c>
      <c r="AJ18" s="27">
        <v>29.053513573876501</v>
      </c>
      <c r="AK18" s="27">
        <v>41.7857794819692</v>
      </c>
      <c r="AL18" s="27">
        <v>31.723279186825099</v>
      </c>
      <c r="AM18" s="27">
        <v>0</v>
      </c>
      <c r="AN18" s="27">
        <v>17128.065464442199</v>
      </c>
      <c r="AO18" s="27">
        <v>1750.8686436349799</v>
      </c>
      <c r="AP18" s="27">
        <v>19031.183598272401</v>
      </c>
      <c r="AQ18" s="27">
        <v>571.87621336380096</v>
      </c>
      <c r="AR18" s="27">
        <v>7.27398357741805E-2</v>
      </c>
      <c r="AS18" s="27">
        <v>10181.827731044799</v>
      </c>
      <c r="AT18" s="27">
        <v>1.2087187129416801</v>
      </c>
      <c r="AU18" s="27">
        <v>1.51904849363691</v>
      </c>
      <c r="AV18" s="27">
        <v>969.16103488263104</v>
      </c>
      <c r="AW18" s="27">
        <v>0.396005194640563</v>
      </c>
      <c r="AX18" s="27">
        <v>0</v>
      </c>
      <c r="AY18" s="27">
        <v>9.9989405986651E-2</v>
      </c>
      <c r="AZ18" s="27">
        <v>1920.69898672368</v>
      </c>
      <c r="BA18" s="27">
        <v>1829.0728658784301</v>
      </c>
      <c r="BB18" s="27">
        <v>91.626120845252004</v>
      </c>
      <c r="BC18" s="27">
        <v>0</v>
      </c>
      <c r="BD18" s="27">
        <v>6.6127271353362202E-3</v>
      </c>
      <c r="BE18" s="27">
        <v>186.02742935123399</v>
      </c>
      <c r="BF18" s="27">
        <v>0.704253864432282</v>
      </c>
      <c r="BG18" s="27">
        <v>133.552702613028</v>
      </c>
      <c r="BH18" s="27">
        <v>0.145479735283321</v>
      </c>
      <c r="BI18" s="27">
        <v>2.8927571856897898</v>
      </c>
      <c r="BJ18" s="27">
        <v>524.49653315475803</v>
      </c>
      <c r="BK18" s="27">
        <v>162.863149122679</v>
      </c>
      <c r="BL18" s="27">
        <v>0.86527822417698597</v>
      </c>
      <c r="BM18" s="27">
        <v>7.8866107015658304</v>
      </c>
      <c r="BN18" s="27">
        <v>3.7671795516901099E-2</v>
      </c>
      <c r="BO18" s="27">
        <v>39.652622319813403</v>
      </c>
      <c r="BP18" s="27">
        <v>5622.5925008152799</v>
      </c>
      <c r="BQ18" s="27">
        <v>0</v>
      </c>
      <c r="BR18" s="27">
        <v>0</v>
      </c>
      <c r="BS18" s="27">
        <v>2555.1635327614399</v>
      </c>
      <c r="BT18" s="27">
        <v>647.12129455895001</v>
      </c>
      <c r="BU18" s="27">
        <v>23095.596352011999</v>
      </c>
      <c r="BV18" s="27">
        <v>3444.67730447853</v>
      </c>
      <c r="BW18" s="29"/>
      <c r="BX18" s="36">
        <f t="shared" si="0"/>
        <v>8.0000011249481296E-3</v>
      </c>
      <c r="BZ18" s="24">
        <f t="shared" si="1"/>
        <v>4.0965873459752515E-3</v>
      </c>
      <c r="CA18" s="24">
        <f t="shared" si="2"/>
        <v>-5.9357454932527452E-3</v>
      </c>
      <c r="CB18" s="24">
        <f t="shared" si="3"/>
        <v>-8.48409006921029E-3</v>
      </c>
      <c r="CC18" s="24">
        <f t="shared" si="4"/>
        <v>-7.6265040174380702E-3</v>
      </c>
      <c r="CD18" s="24">
        <f t="shared" si="5"/>
        <v>-7.9084085841181137E-3</v>
      </c>
      <c r="CE18" s="24">
        <f t="shared" si="6"/>
        <v>-3.2739931875026117E-3</v>
      </c>
      <c r="CF18" s="24">
        <f t="shared" si="7"/>
        <v>1.5564784494580543E-2</v>
      </c>
      <c r="CG18" s="24">
        <f t="shared" si="8"/>
        <v>-4.4343009879057359E-3</v>
      </c>
      <c r="CH18" s="24">
        <f t="shared" si="9"/>
        <v>1.2871682429540326E-2</v>
      </c>
      <c r="CI18" s="24">
        <f t="shared" si="10"/>
        <v>-8.173485641012149E-3</v>
      </c>
      <c r="CJ18" s="24">
        <f t="shared" si="11"/>
        <v>-9.3589661933202034E-3</v>
      </c>
      <c r="CK18" s="24">
        <f t="shared" si="12"/>
        <v>1.3520561160869617E-2</v>
      </c>
      <c r="CL18" s="24">
        <f t="shared" si="13"/>
        <v>1.0630225591543783E-2</v>
      </c>
    </row>
    <row r="19" spans="1:90" x14ac:dyDescent="0.25">
      <c r="A19" s="29" t="s">
        <v>18</v>
      </c>
      <c r="B19" s="27">
        <v>205863.86257999999</v>
      </c>
      <c r="C19" s="27">
        <v>33.267737492000002</v>
      </c>
      <c r="D19" s="27">
        <v>18379.583772000002</v>
      </c>
      <c r="E19" s="27">
        <v>1864.4653453000001</v>
      </c>
      <c r="F19" s="27">
        <v>1765.4619072</v>
      </c>
      <c r="G19" s="27">
        <v>43.481468063999998</v>
      </c>
      <c r="H19" s="27">
        <v>33182.186656999998</v>
      </c>
      <c r="I19" s="27">
        <v>217.27797099</v>
      </c>
      <c r="J19" s="27">
        <v>758.55921892000003</v>
      </c>
      <c r="K19" s="27">
        <v>517.82565056999999</v>
      </c>
      <c r="L19" s="64">
        <v>36.535490066999998</v>
      </c>
      <c r="M19" s="64">
        <v>112.86462760000001</v>
      </c>
      <c r="N19" s="64">
        <v>53.831376255000002</v>
      </c>
      <c r="O19" s="27"/>
      <c r="P19" s="29" t="s">
        <v>18</v>
      </c>
      <c r="Q19" s="27">
        <v>32.287892506828499</v>
      </c>
      <c r="R19" s="27">
        <v>36.4187797302748</v>
      </c>
      <c r="S19" s="27">
        <v>217.97813762534901</v>
      </c>
      <c r="T19" s="27">
        <v>217.97813762534901</v>
      </c>
      <c r="U19" s="27">
        <v>96.168269468691605</v>
      </c>
      <c r="V19" s="27">
        <v>773.98424448971002</v>
      </c>
      <c r="W19" s="27">
        <v>115.069825972533</v>
      </c>
      <c r="X19" s="27">
        <v>1501.2078219198199</v>
      </c>
      <c r="Y19" s="27">
        <v>207747.07569988401</v>
      </c>
      <c r="Z19" s="27">
        <v>1132.6266384468199</v>
      </c>
      <c r="AA19" s="27">
        <v>127.153909029772</v>
      </c>
      <c r="AB19" s="27">
        <v>1236.87978525735</v>
      </c>
      <c r="AC19" s="27">
        <v>3021.5211837905299</v>
      </c>
      <c r="AD19" s="27">
        <v>516.83033054861301</v>
      </c>
      <c r="AE19" s="27">
        <v>516.83033054861301</v>
      </c>
      <c r="AF19" s="27">
        <v>146.933397465566</v>
      </c>
      <c r="AG19" s="27">
        <v>1168.56079928548</v>
      </c>
      <c r="AH19" s="27">
        <v>50.0273895850355</v>
      </c>
      <c r="AI19" s="27">
        <v>4.6657362932742403</v>
      </c>
      <c r="AJ19" s="27">
        <v>49.739834372489099</v>
      </c>
      <c r="AK19" s="27">
        <v>54.807230633143497</v>
      </c>
      <c r="AL19" s="27">
        <v>33.301193429675301</v>
      </c>
      <c r="AM19" s="27">
        <v>0</v>
      </c>
      <c r="AN19" s="27">
        <v>16530.007844838699</v>
      </c>
      <c r="AO19" s="27">
        <v>1689.73386848768</v>
      </c>
      <c r="AP19" s="27">
        <v>18366.675110791901</v>
      </c>
      <c r="AQ19" s="27">
        <v>792.94423645154995</v>
      </c>
      <c r="AR19" s="27">
        <v>4.5346706934087301E-2</v>
      </c>
      <c r="AS19" s="27">
        <v>15533.688629295701</v>
      </c>
      <c r="AT19" s="27">
        <v>0.99820219877974103</v>
      </c>
      <c r="AU19" s="27">
        <v>0.98962966385026196</v>
      </c>
      <c r="AV19" s="27">
        <v>814.69663067621104</v>
      </c>
      <c r="AW19" s="27">
        <v>0.34250654519199403</v>
      </c>
      <c r="AX19" s="27">
        <v>0</v>
      </c>
      <c r="AY19" s="27">
        <v>7.0238694643319596E-2</v>
      </c>
      <c r="AZ19" s="27">
        <v>1858.9696298052399</v>
      </c>
      <c r="BA19" s="27">
        <v>1759.64181594148</v>
      </c>
      <c r="BB19" s="27">
        <v>99.327813863765201</v>
      </c>
      <c r="BC19" s="27">
        <v>0</v>
      </c>
      <c r="BD19" s="27">
        <v>4.1224418977386101E-3</v>
      </c>
      <c r="BE19" s="27">
        <v>232.587757734089</v>
      </c>
      <c r="BF19" s="27">
        <v>0.43903856115345802</v>
      </c>
      <c r="BG19" s="27">
        <v>141.262318347415</v>
      </c>
      <c r="BH19" s="27">
        <v>9.0693499363415295E-2</v>
      </c>
      <c r="BI19" s="27">
        <v>2.3286615774070301</v>
      </c>
      <c r="BJ19" s="27">
        <v>558.99342890369599</v>
      </c>
      <c r="BK19" s="27">
        <v>125.989409365722</v>
      </c>
      <c r="BL19" s="27">
        <v>1.0331022865236901</v>
      </c>
      <c r="BM19" s="27">
        <v>5.7358210812568498</v>
      </c>
      <c r="BN19" s="27">
        <v>2.43170230658575E-2</v>
      </c>
      <c r="BO19" s="27">
        <v>43.7077699618049</v>
      </c>
      <c r="BP19" s="27">
        <v>8694.5693621827704</v>
      </c>
      <c r="BQ19" s="27">
        <v>0</v>
      </c>
      <c r="BR19" s="27">
        <v>0</v>
      </c>
      <c r="BS19" s="27">
        <v>3822.04152314158</v>
      </c>
      <c r="BT19" s="27">
        <v>956.85365474336504</v>
      </c>
      <c r="BU19" s="27">
        <v>33933.633719582998</v>
      </c>
      <c r="BV19" s="27">
        <v>4973.8050536517803</v>
      </c>
      <c r="BW19" s="29"/>
      <c r="BX19" s="36">
        <f t="shared" si="0"/>
        <v>7.9999998137512875E-3</v>
      </c>
      <c r="BZ19" s="24">
        <f t="shared" si="1"/>
        <v>9.1478567257145156E-3</v>
      </c>
      <c r="CA19" s="24">
        <f t="shared" si="2"/>
        <v>1.0056571380408557E-3</v>
      </c>
      <c r="CB19" s="24">
        <f t="shared" si="3"/>
        <v>-7.0233697173090507E-4</v>
      </c>
      <c r="CC19" s="24">
        <f t="shared" si="4"/>
        <v>-2.9476093554722791E-3</v>
      </c>
      <c r="CD19" s="24">
        <f t="shared" si="5"/>
        <v>-3.2966393864315327E-3</v>
      </c>
      <c r="CE19" s="24">
        <f t="shared" si="6"/>
        <v>5.2045597327075076E-3</v>
      </c>
      <c r="CF19" s="24">
        <f t="shared" si="7"/>
        <v>2.2646098352426612E-2</v>
      </c>
      <c r="CG19" s="24">
        <f t="shared" si="8"/>
        <v>3.2224464917395197E-3</v>
      </c>
      <c r="CH19" s="24">
        <f t="shared" si="9"/>
        <v>2.0334635958510126E-2</v>
      </c>
      <c r="CI19" s="24">
        <f t="shared" si="10"/>
        <v>-1.9221141716162238E-3</v>
      </c>
      <c r="CJ19" s="24">
        <f t="shared" si="11"/>
        <v>-3.1944374226586521E-3</v>
      </c>
      <c r="CK19" s="24">
        <f t="shared" si="12"/>
        <v>1.9538436615840038E-2</v>
      </c>
      <c r="CL19" s="24">
        <f t="shared" si="13"/>
        <v>1.8127984941734704E-2</v>
      </c>
    </row>
    <row r="20" spans="1:90" x14ac:dyDescent="0.25">
      <c r="A20" s="29" t="s">
        <v>19</v>
      </c>
      <c r="B20" s="27">
        <v>92878.371180000002</v>
      </c>
      <c r="C20" s="27">
        <v>14.342180658</v>
      </c>
      <c r="D20" s="27">
        <v>5716.9416234999999</v>
      </c>
      <c r="E20" s="27">
        <v>899.09184481</v>
      </c>
      <c r="F20" s="27">
        <v>840.32753369</v>
      </c>
      <c r="G20" s="27">
        <v>18.511521973000001</v>
      </c>
      <c r="H20" s="27">
        <v>21062.597191000001</v>
      </c>
      <c r="I20" s="27">
        <v>102.50446108</v>
      </c>
      <c r="J20" s="27">
        <v>367.68197937000002</v>
      </c>
      <c r="K20" s="27">
        <v>207.98180364999999</v>
      </c>
      <c r="L20" s="64">
        <v>15.112461082999999</v>
      </c>
      <c r="M20" s="64">
        <v>68.320771519999994</v>
      </c>
      <c r="N20" s="64">
        <v>40.431952338999999</v>
      </c>
      <c r="O20" s="27"/>
      <c r="P20" s="29" t="s">
        <v>19</v>
      </c>
      <c r="Q20" s="27">
        <v>15.0574739078905</v>
      </c>
      <c r="R20" s="27">
        <v>15.152120470797</v>
      </c>
      <c r="S20" s="27">
        <v>103.217896411225</v>
      </c>
      <c r="T20" s="27">
        <v>103.217896411225</v>
      </c>
      <c r="U20" s="27">
        <v>38.457652390251098</v>
      </c>
      <c r="V20" s="27">
        <v>372.99480554451998</v>
      </c>
      <c r="W20" s="27">
        <v>69.337335780793495</v>
      </c>
      <c r="X20" s="27">
        <v>729.34819623913495</v>
      </c>
      <c r="Y20" s="27">
        <v>93627.515577087295</v>
      </c>
      <c r="Z20" s="27">
        <v>571.51088719697702</v>
      </c>
      <c r="AA20" s="27">
        <v>73.147697951506998</v>
      </c>
      <c r="AB20" s="27">
        <v>700.08259625711401</v>
      </c>
      <c r="AC20" s="27">
        <v>1699.1573314688601</v>
      </c>
      <c r="AD20" s="27">
        <v>208.41917888035999</v>
      </c>
      <c r="AE20" s="27">
        <v>208.41917888035999</v>
      </c>
      <c r="AF20" s="27">
        <v>45.698916807486903</v>
      </c>
      <c r="AG20" s="27">
        <v>646.51201774444996</v>
      </c>
      <c r="AH20" s="27">
        <v>29.996865632883299</v>
      </c>
      <c r="AI20" s="27">
        <v>1.7233122549380699</v>
      </c>
      <c r="AJ20" s="27">
        <v>26.9800000682343</v>
      </c>
      <c r="AK20" s="27">
        <v>41.043054954681701</v>
      </c>
      <c r="AL20" s="27">
        <v>14.4034198294724</v>
      </c>
      <c r="AM20" s="27">
        <v>0</v>
      </c>
      <c r="AN20" s="27">
        <v>5141.1352612752598</v>
      </c>
      <c r="AO20" s="27">
        <v>525.53928905350006</v>
      </c>
      <c r="AP20" s="27">
        <v>5712.3734671362499</v>
      </c>
      <c r="AQ20" s="27">
        <v>467.13756381223197</v>
      </c>
      <c r="AR20" s="27">
        <v>1.8499885028963201E-2</v>
      </c>
      <c r="AS20" s="27">
        <v>10225.896395261099</v>
      </c>
      <c r="AT20" s="27">
        <v>0.40530763185017299</v>
      </c>
      <c r="AU20" s="27">
        <v>0.37512257014831601</v>
      </c>
      <c r="AV20" s="27">
        <v>256.99418156164398</v>
      </c>
      <c r="AW20" s="27">
        <v>0.12964728715752499</v>
      </c>
      <c r="AX20" s="27">
        <v>0</v>
      </c>
      <c r="AY20" s="27">
        <v>2.3351771138191198E-2</v>
      </c>
      <c r="AZ20" s="27">
        <v>902.37623013299401</v>
      </c>
      <c r="BA20" s="27">
        <v>843.14114379448495</v>
      </c>
      <c r="BB20" s="27">
        <v>59.235086338508701</v>
      </c>
      <c r="BC20" s="27">
        <v>0</v>
      </c>
      <c r="BD20" s="27">
        <v>1.68179842038834E-3</v>
      </c>
      <c r="BE20" s="27">
        <v>168.83958916869199</v>
      </c>
      <c r="BF20" s="27">
        <v>0.17911279749995801</v>
      </c>
      <c r="BG20" s="27">
        <v>82.964440990536602</v>
      </c>
      <c r="BH20" s="27">
        <v>3.6999728831495202E-2</v>
      </c>
      <c r="BI20" s="27">
        <v>0.97613138665211596</v>
      </c>
      <c r="BJ20" s="27">
        <v>329.38777911892203</v>
      </c>
      <c r="BK20" s="27">
        <v>48.6134993784773</v>
      </c>
      <c r="BL20" s="27">
        <v>0.739275772857796</v>
      </c>
      <c r="BM20" s="27">
        <v>2.0606601795664599</v>
      </c>
      <c r="BN20" s="27">
        <v>9.3621455381206597E-3</v>
      </c>
      <c r="BO20" s="27">
        <v>18.626347813070101</v>
      </c>
      <c r="BP20" s="27">
        <v>5636.4943754314099</v>
      </c>
      <c r="BQ20" s="27">
        <v>0</v>
      </c>
      <c r="BR20" s="27">
        <v>0</v>
      </c>
      <c r="BS20" s="27">
        <v>2328.5545771014699</v>
      </c>
      <c r="BT20" s="27">
        <v>755.19159732072205</v>
      </c>
      <c r="BU20" s="27">
        <v>21401.649059783798</v>
      </c>
      <c r="BV20" s="27">
        <v>3601.1239000187902</v>
      </c>
      <c r="BW20" s="29"/>
      <c r="BX20" s="36">
        <f t="shared" si="0"/>
        <v>7.9999875831642513E-3</v>
      </c>
      <c r="BZ20" s="24">
        <f t="shared" si="1"/>
        <v>8.0658649324872166E-3</v>
      </c>
      <c r="CA20" s="24">
        <f t="shared" si="2"/>
        <v>4.2698647390304982E-3</v>
      </c>
      <c r="CB20" s="24">
        <f t="shared" si="3"/>
        <v>-7.9905597513400069E-4</v>
      </c>
      <c r="CC20" s="24">
        <f t="shared" si="4"/>
        <v>3.6530031297170567E-3</v>
      </c>
      <c r="CD20" s="24">
        <f t="shared" si="5"/>
        <v>3.3482302931691185E-3</v>
      </c>
      <c r="CE20" s="24">
        <f t="shared" si="6"/>
        <v>6.2029389175876342E-3</v>
      </c>
      <c r="CF20" s="24">
        <f t="shared" si="7"/>
        <v>1.6097343822758649E-2</v>
      </c>
      <c r="CG20" s="24">
        <f t="shared" si="8"/>
        <v>6.96004177484721E-3</v>
      </c>
      <c r="CH20" s="24">
        <f t="shared" si="9"/>
        <v>1.4449514723629233E-2</v>
      </c>
      <c r="CI20" s="24">
        <f t="shared" si="10"/>
        <v>2.1029495017556277E-3</v>
      </c>
      <c r="CJ20" s="24">
        <f t="shared" si="11"/>
        <v>2.6242838660880327E-3</v>
      </c>
      <c r="CK20" s="24">
        <f t="shared" si="12"/>
        <v>1.4879285438044499E-2</v>
      </c>
      <c r="CL20" s="24">
        <f t="shared" si="13"/>
        <v>1.5114348438035784E-2</v>
      </c>
    </row>
    <row r="21" spans="1:90" x14ac:dyDescent="0.25">
      <c r="A21" s="29" t="s">
        <v>20</v>
      </c>
      <c r="B21" s="27">
        <v>249012.1354</v>
      </c>
      <c r="C21" s="27">
        <v>34.405882894999998</v>
      </c>
      <c r="D21" s="27">
        <v>17639.365551999999</v>
      </c>
      <c r="E21" s="27">
        <v>2000.3214882</v>
      </c>
      <c r="F21" s="27">
        <v>1891.3333613</v>
      </c>
      <c r="G21" s="27">
        <v>43.79739395</v>
      </c>
      <c r="H21" s="27">
        <v>24689.624749999999</v>
      </c>
      <c r="I21" s="27">
        <v>207.94000513</v>
      </c>
      <c r="J21" s="27">
        <v>616.68066904</v>
      </c>
      <c r="K21" s="27">
        <v>512.42357726</v>
      </c>
      <c r="L21" s="64">
        <v>35.041319536000003</v>
      </c>
      <c r="M21" s="64">
        <v>104.13763357000001</v>
      </c>
      <c r="N21" s="64">
        <v>44.250893351999999</v>
      </c>
      <c r="O21" s="27"/>
      <c r="P21" s="29" t="s">
        <v>20</v>
      </c>
      <c r="Q21" s="27">
        <v>30.863869755349199</v>
      </c>
      <c r="R21" s="27">
        <v>34.685300541420403</v>
      </c>
      <c r="S21" s="27">
        <v>206.66542783785999</v>
      </c>
      <c r="T21" s="27">
        <v>206.66542783785999</v>
      </c>
      <c r="U21" s="27">
        <v>92.746810290844707</v>
      </c>
      <c r="V21" s="27">
        <v>620.05236628725595</v>
      </c>
      <c r="W21" s="27">
        <v>104.647633150131</v>
      </c>
      <c r="X21" s="27">
        <v>1462.83077370814</v>
      </c>
      <c r="Y21" s="27">
        <v>248174.93049863001</v>
      </c>
      <c r="Z21" s="27">
        <v>1081.2371809241799</v>
      </c>
      <c r="AA21" s="27">
        <v>116.448826821498</v>
      </c>
      <c r="AB21" s="27">
        <v>1152.9956276248899</v>
      </c>
      <c r="AC21" s="27">
        <v>1943.71454210563</v>
      </c>
      <c r="AD21" s="27">
        <v>507.68868777157797</v>
      </c>
      <c r="AE21" s="27">
        <v>507.68868777157797</v>
      </c>
      <c r="AF21" s="27">
        <v>140.04678589262301</v>
      </c>
      <c r="AG21" s="27">
        <v>783.55992316748996</v>
      </c>
      <c r="AH21" s="27">
        <v>38.1708318382465</v>
      </c>
      <c r="AI21" s="27">
        <v>4.6100659053533697</v>
      </c>
      <c r="AJ21" s="27">
        <v>33.351380572753897</v>
      </c>
      <c r="AK21" s="27">
        <v>44.4648119503602</v>
      </c>
      <c r="AL21" s="27">
        <v>34.1530948770096</v>
      </c>
      <c r="AM21" s="27">
        <v>0</v>
      </c>
      <c r="AN21" s="27">
        <v>15755.284492799099</v>
      </c>
      <c r="AO21" s="27">
        <v>1610.5421290034501</v>
      </c>
      <c r="AP21" s="27">
        <v>17505.873407695199</v>
      </c>
      <c r="AQ21" s="27">
        <v>667.91147830541604</v>
      </c>
      <c r="AR21" s="27">
        <v>4.6032442225124898E-2</v>
      </c>
      <c r="AS21" s="27">
        <v>10813.433265718601</v>
      </c>
      <c r="AT21" s="27">
        <v>1.03856758963166</v>
      </c>
      <c r="AU21" s="27">
        <v>1.0047143466878301</v>
      </c>
      <c r="AV21" s="27">
        <v>837.58301195456204</v>
      </c>
      <c r="AW21" s="27">
        <v>0.35614850091216199</v>
      </c>
      <c r="AX21" s="27">
        <v>0</v>
      </c>
      <c r="AY21" s="27">
        <v>7.13227803590228E-2</v>
      </c>
      <c r="AZ21" s="27">
        <v>1978.0034243653699</v>
      </c>
      <c r="BA21" s="27">
        <v>1869.9295755252699</v>
      </c>
      <c r="BB21" s="27">
        <v>108.07384884009301</v>
      </c>
      <c r="BC21" s="27">
        <v>0</v>
      </c>
      <c r="BD21" s="27">
        <v>4.1847636810573297E-3</v>
      </c>
      <c r="BE21" s="27">
        <v>259.49167611898298</v>
      </c>
      <c r="BF21" s="27">
        <v>0.44567888589427701</v>
      </c>
      <c r="BG21" s="27">
        <v>153.296458385004</v>
      </c>
      <c r="BH21" s="27">
        <v>9.2065141729636202E-2</v>
      </c>
      <c r="BI21" s="27">
        <v>2.4227110479119398</v>
      </c>
      <c r="BJ21" s="27">
        <v>607.03802091083901</v>
      </c>
      <c r="BK21" s="27">
        <v>119.17144299378801</v>
      </c>
      <c r="BL21" s="27">
        <v>1.1484457536224599</v>
      </c>
      <c r="BM21" s="27">
        <v>5.8658497748529701</v>
      </c>
      <c r="BN21" s="27">
        <v>2.468712838065E-2</v>
      </c>
      <c r="BO21" s="27">
        <v>43.599609323346399</v>
      </c>
      <c r="BP21" s="27">
        <v>5943.2903872874504</v>
      </c>
      <c r="BQ21" s="27">
        <v>0</v>
      </c>
      <c r="BR21" s="27">
        <v>0</v>
      </c>
      <c r="BS21" s="27">
        <v>2773.6152621482001</v>
      </c>
      <c r="BT21" s="27">
        <v>686.76064106086301</v>
      </c>
      <c r="BU21" s="27">
        <v>24901.728511714799</v>
      </c>
      <c r="BV21" s="27">
        <v>3757.2486614905401</v>
      </c>
      <c r="BW21" s="29"/>
      <c r="BX21" s="36">
        <f t="shared" si="0"/>
        <v>7.9999884970641741E-3</v>
      </c>
      <c r="BZ21" s="24">
        <f t="shared" si="1"/>
        <v>-3.3621048228237756E-3</v>
      </c>
      <c r="CA21" s="24">
        <f t="shared" si="2"/>
        <v>-7.3472324126038803E-3</v>
      </c>
      <c r="CB21" s="24">
        <f t="shared" si="3"/>
        <v>-7.5678540654578645E-3</v>
      </c>
      <c r="CC21" s="24">
        <f t="shared" si="4"/>
        <v>-1.1157238457060754E-2</v>
      </c>
      <c r="CD21" s="24">
        <f t="shared" si="5"/>
        <v>-1.1316770598292765E-2</v>
      </c>
      <c r="CE21" s="24">
        <f t="shared" si="6"/>
        <v>-4.5158994363773217E-3</v>
      </c>
      <c r="CF21" s="24">
        <f t="shared" si="7"/>
        <v>8.5908054035855486E-3</v>
      </c>
      <c r="CG21" s="24">
        <f t="shared" si="8"/>
        <v>-6.1295434293327459E-3</v>
      </c>
      <c r="CH21" s="24">
        <f t="shared" si="9"/>
        <v>5.4674930098015644E-3</v>
      </c>
      <c r="CI21" s="24">
        <f t="shared" si="10"/>
        <v>-9.2401866318098363E-3</v>
      </c>
      <c r="CJ21" s="24">
        <f t="shared" si="11"/>
        <v>-1.0159976830034625E-2</v>
      </c>
      <c r="CK21" s="24">
        <f t="shared" si="12"/>
        <v>4.8973609505748869E-3</v>
      </c>
      <c r="CL21" s="24">
        <f t="shared" si="13"/>
        <v>4.8342210101512779E-3</v>
      </c>
    </row>
    <row r="22" spans="1:90" x14ac:dyDescent="0.25">
      <c r="A22" s="29" t="s">
        <v>21</v>
      </c>
      <c r="B22" s="27">
        <v>256384.16905</v>
      </c>
      <c r="C22" s="27">
        <v>34.126413929000002</v>
      </c>
      <c r="D22" s="27">
        <v>17635.626332</v>
      </c>
      <c r="E22" s="27">
        <v>1849.1831892</v>
      </c>
      <c r="F22" s="27">
        <v>1749.1334758999999</v>
      </c>
      <c r="G22" s="27">
        <v>45.041721553000002</v>
      </c>
      <c r="H22" s="27">
        <v>25482.360019</v>
      </c>
      <c r="I22" s="27">
        <v>205.97297854000001</v>
      </c>
      <c r="J22" s="27">
        <v>614.21585077999998</v>
      </c>
      <c r="K22" s="27">
        <v>516.71537631000001</v>
      </c>
      <c r="L22" s="64">
        <v>34.029240575999999</v>
      </c>
      <c r="M22" s="64">
        <v>109.44777703</v>
      </c>
      <c r="N22" s="64">
        <v>46.824399788000001</v>
      </c>
      <c r="O22" s="27"/>
      <c r="P22" s="29" t="s">
        <v>129</v>
      </c>
      <c r="Q22" s="27">
        <v>30.684848175337802</v>
      </c>
      <c r="R22" s="27">
        <v>33.7336773404244</v>
      </c>
      <c r="S22" s="27">
        <v>205.11040371423499</v>
      </c>
      <c r="T22" s="27">
        <v>205.11040371423499</v>
      </c>
      <c r="U22" s="27">
        <v>88.869680819788599</v>
      </c>
      <c r="V22" s="27">
        <v>618.48445202000596</v>
      </c>
      <c r="W22" s="27">
        <v>110.21627162486401</v>
      </c>
      <c r="X22" s="27">
        <v>1704.90181456915</v>
      </c>
      <c r="Y22" s="27">
        <v>256166.757570727</v>
      </c>
      <c r="Z22" s="27">
        <v>1111.187124175</v>
      </c>
      <c r="AA22" s="27">
        <v>142.058044322353</v>
      </c>
      <c r="AB22" s="27">
        <v>1208.3425756916899</v>
      </c>
      <c r="AC22" s="27">
        <v>1954.30460128149</v>
      </c>
      <c r="AD22" s="27">
        <v>512.634993377976</v>
      </c>
      <c r="AE22" s="27">
        <v>512.634993377976</v>
      </c>
      <c r="AF22" s="27">
        <v>140.15209208926501</v>
      </c>
      <c r="AG22" s="27">
        <v>796.56664527753401</v>
      </c>
      <c r="AH22" s="27">
        <v>39.958151825355301</v>
      </c>
      <c r="AI22" s="27">
        <v>4.3700382835077702</v>
      </c>
      <c r="AJ22" s="27">
        <v>34.626053709988497</v>
      </c>
      <c r="AK22" s="27">
        <v>47.161034511680803</v>
      </c>
      <c r="AL22" s="27">
        <v>33.942307938292601</v>
      </c>
      <c r="AM22" s="27">
        <v>0</v>
      </c>
      <c r="AN22" s="27">
        <v>15767.133740085999</v>
      </c>
      <c r="AO22" s="27">
        <v>1611.7499714611599</v>
      </c>
      <c r="AP22" s="27">
        <v>17519.0358036365</v>
      </c>
      <c r="AQ22" s="27">
        <v>697.49722823238903</v>
      </c>
      <c r="AR22" s="27">
        <v>9.8741586765654199E-2</v>
      </c>
      <c r="AS22" s="27">
        <v>11145.839044947799</v>
      </c>
      <c r="AT22" s="27">
        <v>1.2121476741789099</v>
      </c>
      <c r="AU22" s="27">
        <v>1.9144005629502201</v>
      </c>
      <c r="AV22" s="27">
        <v>756.65172671505695</v>
      </c>
      <c r="AW22" s="27">
        <v>0.34595418839597097</v>
      </c>
      <c r="AX22" s="27">
        <v>0</v>
      </c>
      <c r="AY22" s="27">
        <v>0.108365719450828</v>
      </c>
      <c r="AZ22" s="27">
        <v>1833.06058805108</v>
      </c>
      <c r="BA22" s="27">
        <v>1733.4977997995099</v>
      </c>
      <c r="BB22" s="27">
        <v>99.562788251569401</v>
      </c>
      <c r="BC22" s="27">
        <v>0</v>
      </c>
      <c r="BD22" s="27">
        <v>8.9765359535265606E-3</v>
      </c>
      <c r="BE22" s="27">
        <v>241.344582637499</v>
      </c>
      <c r="BF22" s="27">
        <v>0.95599911429311502</v>
      </c>
      <c r="BG22" s="27">
        <v>146.20145317658401</v>
      </c>
      <c r="BH22" s="27">
        <v>0.19748308283315899</v>
      </c>
      <c r="BI22" s="27">
        <v>3.08457386200168</v>
      </c>
      <c r="BJ22" s="27">
        <v>571.61920942255404</v>
      </c>
      <c r="BK22" s="27">
        <v>214.862063956447</v>
      </c>
      <c r="BL22" s="27">
        <v>1.1394764732661999</v>
      </c>
      <c r="BM22" s="27">
        <v>8.5664519794749605</v>
      </c>
      <c r="BN22" s="27">
        <v>4.82570682495852E-2</v>
      </c>
      <c r="BO22" s="27">
        <v>44.908941328615398</v>
      </c>
      <c r="BP22" s="27">
        <v>6084.6254308735497</v>
      </c>
      <c r="BQ22" s="27">
        <v>0</v>
      </c>
      <c r="BR22" s="27">
        <v>0</v>
      </c>
      <c r="BS22" s="27">
        <v>2819.4566454307701</v>
      </c>
      <c r="BT22" s="27">
        <v>735.38778410291195</v>
      </c>
      <c r="BU22" s="27">
        <v>25739.118369020602</v>
      </c>
      <c r="BV22" s="27">
        <v>3951.6136116113498</v>
      </c>
      <c r="BW22" s="29"/>
      <c r="BX22" s="36">
        <f t="shared" si="0"/>
        <v>7.9999889069336597E-3</v>
      </c>
      <c r="BZ22" s="24">
        <f t="shared" si="1"/>
        <v>-8.4799104437137277E-4</v>
      </c>
      <c r="CA22" s="24">
        <f t="shared" si="2"/>
        <v>-5.3948238185949939E-3</v>
      </c>
      <c r="CB22" s="24">
        <f t="shared" si="3"/>
        <v>-6.6110795368773297E-3</v>
      </c>
      <c r="CC22" s="24">
        <f t="shared" si="4"/>
        <v>-8.7187690452101858E-3</v>
      </c>
      <c r="CD22" s="24">
        <f t="shared" si="5"/>
        <v>-8.9390983112050716E-3</v>
      </c>
      <c r="CE22" s="24">
        <f t="shared" si="6"/>
        <v>-2.9479384847304947E-3</v>
      </c>
      <c r="CF22" s="24">
        <f t="shared" si="7"/>
        <v>1.0075925064599957E-2</v>
      </c>
      <c r="CG22" s="24">
        <f t="shared" si="8"/>
        <v>-4.1878057591787981E-3</v>
      </c>
      <c r="CH22" s="24">
        <f t="shared" si="9"/>
        <v>6.9496761351652368E-3</v>
      </c>
      <c r="CI22" s="24">
        <f t="shared" si="10"/>
        <v>-7.8967708705769378E-3</v>
      </c>
      <c r="CJ22" s="24">
        <f t="shared" si="11"/>
        <v>-8.6855666060339023E-3</v>
      </c>
      <c r="CK22" s="24">
        <f t="shared" si="12"/>
        <v>7.0215642173651668E-3</v>
      </c>
      <c r="CL22" s="24">
        <f t="shared" si="13"/>
        <v>7.1893014156067005E-3</v>
      </c>
    </row>
    <row r="23" spans="1:90" x14ac:dyDescent="0.25">
      <c r="A23" s="29" t="s">
        <v>22</v>
      </c>
      <c r="B23" s="27">
        <v>558574.64063000004</v>
      </c>
      <c r="C23" s="27">
        <v>95.833960935999997</v>
      </c>
      <c r="D23" s="27">
        <v>44537.804774999997</v>
      </c>
      <c r="E23" s="27">
        <v>5223.2905146000003</v>
      </c>
      <c r="F23" s="27">
        <v>4921.9165249999996</v>
      </c>
      <c r="G23" s="27">
        <v>117.60161877</v>
      </c>
      <c r="H23" s="27">
        <v>98425.006229999999</v>
      </c>
      <c r="I23" s="27">
        <v>596.99420382000005</v>
      </c>
      <c r="J23" s="27">
        <v>1910.6620998000001</v>
      </c>
      <c r="K23" s="27">
        <v>1360.0393730000001</v>
      </c>
      <c r="L23" s="64">
        <v>92.424893339999997</v>
      </c>
      <c r="M23" s="64">
        <v>339.39075508000002</v>
      </c>
      <c r="N23" s="64">
        <v>188.07942496000001</v>
      </c>
      <c r="O23" s="27"/>
      <c r="P23" s="29" t="s">
        <v>22</v>
      </c>
      <c r="Q23" s="27">
        <v>85.329080206485401</v>
      </c>
      <c r="R23" s="27">
        <v>92.038888820917407</v>
      </c>
      <c r="S23" s="27">
        <v>597.69177503703099</v>
      </c>
      <c r="T23" s="27">
        <v>597.69177503703099</v>
      </c>
      <c r="U23" s="27">
        <v>239.01595187648499</v>
      </c>
      <c r="V23" s="27">
        <v>1937.02754467413</v>
      </c>
      <c r="W23" s="27">
        <v>344.27693991248299</v>
      </c>
      <c r="X23" s="27">
        <v>4284.5937895400502</v>
      </c>
      <c r="Y23" s="27">
        <v>562189.686769953</v>
      </c>
      <c r="Z23" s="27">
        <v>3106.7516968680602</v>
      </c>
      <c r="AA23" s="27">
        <v>406.06725617290402</v>
      </c>
      <c r="AB23" s="27">
        <v>3572.0192688646298</v>
      </c>
      <c r="AC23" s="27">
        <v>7922.0243845628902</v>
      </c>
      <c r="AD23" s="27">
        <v>1354.18090018152</v>
      </c>
      <c r="AE23" s="27">
        <v>1354.18090018152</v>
      </c>
      <c r="AF23" s="27">
        <v>353.91734273362101</v>
      </c>
      <c r="AG23" s="27">
        <v>3065.7868623530399</v>
      </c>
      <c r="AH23" s="27">
        <v>142.742581831596</v>
      </c>
      <c r="AI23" s="27">
        <v>11.4183326924982</v>
      </c>
      <c r="AJ23" s="27">
        <v>128.41048371626201</v>
      </c>
      <c r="AK23" s="27">
        <v>190.57666930361199</v>
      </c>
      <c r="AL23" s="27">
        <v>95.630991242359599</v>
      </c>
      <c r="AM23" s="27">
        <v>0</v>
      </c>
      <c r="AN23" s="27">
        <v>39815.660215567899</v>
      </c>
      <c r="AO23" s="27">
        <v>4070.0480263275899</v>
      </c>
      <c r="AP23" s="27">
        <v>44239.625584629102</v>
      </c>
      <c r="AQ23" s="27">
        <v>2304.9315890726798</v>
      </c>
      <c r="AR23" s="27">
        <v>0.20266400442798299</v>
      </c>
      <c r="AS23" s="27">
        <v>46540.2024393557</v>
      </c>
      <c r="AT23" s="27">
        <v>2.9904822531236701</v>
      </c>
      <c r="AU23" s="27">
        <v>3.9998065397906699</v>
      </c>
      <c r="AV23" s="27">
        <v>1940.9890126049199</v>
      </c>
      <c r="AW23" s="27">
        <v>0.90087391755816004</v>
      </c>
      <c r="AX23" s="27">
        <v>0</v>
      </c>
      <c r="AY23" s="27">
        <v>0.235494632803672</v>
      </c>
      <c r="AZ23" s="27">
        <v>5211.1361728273796</v>
      </c>
      <c r="BA23" s="27">
        <v>4908.61693165827</v>
      </c>
      <c r="BB23" s="27">
        <v>302.51924116911101</v>
      </c>
      <c r="BC23" s="27">
        <v>0</v>
      </c>
      <c r="BD23" s="27">
        <v>1.8424059280631799E-2</v>
      </c>
      <c r="BE23" s="27">
        <v>780.00486162138895</v>
      </c>
      <c r="BF23" s="27">
        <v>1.9621569689975</v>
      </c>
      <c r="BG23" s="27">
        <v>434.75906702601998</v>
      </c>
      <c r="BH23" s="27">
        <v>0.40532845135225998</v>
      </c>
      <c r="BI23" s="27">
        <v>7.4282513567794801</v>
      </c>
      <c r="BJ23" s="27">
        <v>1711.9724601927901</v>
      </c>
      <c r="BK23" s="27">
        <v>454.03824859983098</v>
      </c>
      <c r="BL23" s="27">
        <v>3.5466161789491601</v>
      </c>
      <c r="BM23" s="27">
        <v>19.101008703737399</v>
      </c>
      <c r="BN23" s="27">
        <v>0.100423146348319</v>
      </c>
      <c r="BO23" s="27">
        <v>117.53622635294801</v>
      </c>
      <c r="BP23" s="27">
        <v>25652.759587917</v>
      </c>
      <c r="BQ23" s="27">
        <v>0</v>
      </c>
      <c r="BR23" s="27">
        <v>0</v>
      </c>
      <c r="BS23" s="27">
        <v>10916.006721371899</v>
      </c>
      <c r="BT23" s="27">
        <v>3314.1815427168399</v>
      </c>
      <c r="BU23" s="27">
        <v>99993.971020574594</v>
      </c>
      <c r="BV23" s="27">
        <v>16237.809478388899</v>
      </c>
      <c r="BW23" s="29"/>
      <c r="BX23" s="36">
        <f t="shared" si="0"/>
        <v>8.0000076414884543E-3</v>
      </c>
      <c r="BZ23" s="24">
        <f t="shared" si="1"/>
        <v>6.4719123945112412E-3</v>
      </c>
      <c r="CA23" s="24">
        <f t="shared" si="2"/>
        <v>-2.1179307591798857E-3</v>
      </c>
      <c r="CB23" s="24">
        <f t="shared" si="3"/>
        <v>-6.6949682831756617E-3</v>
      </c>
      <c r="CC23" s="24">
        <f t="shared" si="4"/>
        <v>-2.3269511314079113E-3</v>
      </c>
      <c r="CD23" s="24">
        <f t="shared" si="5"/>
        <v>-2.70211680230185E-3</v>
      </c>
      <c r="CE23" s="24">
        <f t="shared" si="6"/>
        <v>-5.5605031406827225E-4</v>
      </c>
      <c r="CF23" s="24">
        <f t="shared" si="7"/>
        <v>1.5940713144668044E-2</v>
      </c>
      <c r="CG23" s="24">
        <f t="shared" si="8"/>
        <v>1.1684723445677969E-3</v>
      </c>
      <c r="CH23" s="24">
        <f t="shared" si="9"/>
        <v>1.3799114389137545E-2</v>
      </c>
      <c r="CI23" s="24">
        <f t="shared" si="10"/>
        <v>-4.3075758943341234E-3</v>
      </c>
      <c r="CJ23" s="24">
        <f t="shared" si="11"/>
        <v>-4.1764129244121458E-3</v>
      </c>
      <c r="CK23" s="24">
        <f t="shared" si="12"/>
        <v>1.4396929672793277E-2</v>
      </c>
      <c r="CL23" s="24">
        <f t="shared" si="13"/>
        <v>1.3277605161452859E-2</v>
      </c>
    </row>
    <row r="24" spans="1:90" x14ac:dyDescent="0.25">
      <c r="A24" s="29" t="s">
        <v>23</v>
      </c>
      <c r="B24" s="27">
        <v>328683.25540999998</v>
      </c>
      <c r="C24" s="27">
        <v>74.068161454000006</v>
      </c>
      <c r="D24" s="27">
        <v>44410.310004999999</v>
      </c>
      <c r="E24" s="27">
        <v>4592.6213973000004</v>
      </c>
      <c r="F24" s="27">
        <v>4368.4527785</v>
      </c>
      <c r="G24" s="27">
        <v>91.243403975000007</v>
      </c>
      <c r="H24" s="27">
        <v>65814.119626</v>
      </c>
      <c r="I24" s="27">
        <v>516.29297441000006</v>
      </c>
      <c r="J24" s="27">
        <v>1254.4199392</v>
      </c>
      <c r="K24" s="27">
        <v>1236.9513281</v>
      </c>
      <c r="L24" s="64">
        <v>96.193400674000003</v>
      </c>
      <c r="M24" s="64">
        <v>215.31522018999999</v>
      </c>
      <c r="N24" s="64">
        <v>129.17528490000001</v>
      </c>
      <c r="O24" s="27"/>
      <c r="P24" s="29" t="s">
        <v>23</v>
      </c>
      <c r="Q24" s="27">
        <v>71.079498604220603</v>
      </c>
      <c r="R24" s="27">
        <v>95.294029924192799</v>
      </c>
      <c r="S24" s="27">
        <v>514.30743163457498</v>
      </c>
      <c r="T24" s="27">
        <v>514.30743163457498</v>
      </c>
      <c r="U24" s="27">
        <v>252.48118702552901</v>
      </c>
      <c r="V24" s="27">
        <v>1269.72675297756</v>
      </c>
      <c r="W24" s="27">
        <v>218.25404374865701</v>
      </c>
      <c r="X24" s="27">
        <v>2607.9774055493499</v>
      </c>
      <c r="Y24" s="27">
        <v>330416.620558761</v>
      </c>
      <c r="Z24" s="27">
        <v>2207.0892699927499</v>
      </c>
      <c r="AA24" s="27">
        <v>251.21678177017901</v>
      </c>
      <c r="AB24" s="27">
        <v>2250.07949567475</v>
      </c>
      <c r="AC24" s="27">
        <v>5208.5111229951899</v>
      </c>
      <c r="AD24" s="27">
        <v>1226.4489200332901</v>
      </c>
      <c r="AE24" s="27">
        <v>1226.4489200332901</v>
      </c>
      <c r="AF24" s="27">
        <v>351.22403145400301</v>
      </c>
      <c r="AG24" s="27">
        <v>2021.8441905862701</v>
      </c>
      <c r="AH24" s="27">
        <v>93.835565113727199</v>
      </c>
      <c r="AI24" s="27">
        <v>11.8508162387781</v>
      </c>
      <c r="AJ24" s="27">
        <v>83.270828138105401</v>
      </c>
      <c r="AK24" s="27">
        <v>130.717332951396</v>
      </c>
      <c r="AL24" s="27">
        <v>73.616942431698007</v>
      </c>
      <c r="AM24" s="27">
        <v>0</v>
      </c>
      <c r="AN24" s="27">
        <v>39512.6826151887</v>
      </c>
      <c r="AO24" s="27">
        <v>4039.0720783236002</v>
      </c>
      <c r="AP24" s="27">
        <v>43902.978724966299</v>
      </c>
      <c r="AQ24" s="27">
        <v>1516.4582372447101</v>
      </c>
      <c r="AR24" s="27">
        <v>9.5003886517082997E-2</v>
      </c>
      <c r="AS24" s="27">
        <v>30985.589250856301</v>
      </c>
      <c r="AT24" s="27">
        <v>2.4892915296218501</v>
      </c>
      <c r="AU24" s="27">
        <v>2.2207976558254301</v>
      </c>
      <c r="AV24" s="27">
        <v>2252.93116019334</v>
      </c>
      <c r="AW24" s="27">
        <v>0.89891367747482598</v>
      </c>
      <c r="AX24" s="27">
        <v>0</v>
      </c>
      <c r="AY24" s="27">
        <v>0.174490841338866</v>
      </c>
      <c r="AZ24" s="27">
        <v>4558.7657163161202</v>
      </c>
      <c r="BA24" s="27">
        <v>4334.6176817994601</v>
      </c>
      <c r="BB24" s="27">
        <v>224.14803451666401</v>
      </c>
      <c r="BC24" s="27">
        <v>0</v>
      </c>
      <c r="BD24" s="27">
        <v>8.6367443531363396E-3</v>
      </c>
      <c r="BE24" s="27">
        <v>470.169596300644</v>
      </c>
      <c r="BF24" s="27">
        <v>0.91981197506572498</v>
      </c>
      <c r="BG24" s="27">
        <v>319.06407510044698</v>
      </c>
      <c r="BH24" s="27">
        <v>0.19000780475867601</v>
      </c>
      <c r="BI24" s="27">
        <v>5.6495634371159102</v>
      </c>
      <c r="BJ24" s="27">
        <v>1263.570310995</v>
      </c>
      <c r="BK24" s="27">
        <v>239.08993601034501</v>
      </c>
      <c r="BL24" s="27">
        <v>2.0788754508727498</v>
      </c>
      <c r="BM24" s="27">
        <v>14.1033232714385</v>
      </c>
      <c r="BN24" s="27">
        <v>5.3822935639367901E-2</v>
      </c>
      <c r="BO24" s="27">
        <v>90.914864639957599</v>
      </c>
      <c r="BP24" s="27">
        <v>17041.357250885601</v>
      </c>
      <c r="BQ24" s="27">
        <v>0</v>
      </c>
      <c r="BR24" s="27">
        <v>0</v>
      </c>
      <c r="BS24" s="27">
        <v>7193.5214327199101</v>
      </c>
      <c r="BT24" s="27">
        <v>2213.1804414273302</v>
      </c>
      <c r="BU24" s="27">
        <v>66795.067386365394</v>
      </c>
      <c r="BV24" s="27">
        <v>10719.442028679599</v>
      </c>
      <c r="BW24" s="29"/>
      <c r="BX24" s="36">
        <f t="shared" si="0"/>
        <v>8.000004593179743E-3</v>
      </c>
      <c r="BZ24" s="24">
        <f t="shared" si="1"/>
        <v>5.2736642960372788E-3</v>
      </c>
      <c r="CA24" s="24">
        <f t="shared" si="2"/>
        <v>-6.0919430622323172E-3</v>
      </c>
      <c r="CB24" s="24">
        <f t="shared" si="3"/>
        <v>-1.142372750779227E-2</v>
      </c>
      <c r="CC24" s="24">
        <f t="shared" si="4"/>
        <v>-7.3717552689589998E-3</v>
      </c>
      <c r="CD24" s="24">
        <f t="shared" si="5"/>
        <v>-7.7453273312382918E-3</v>
      </c>
      <c r="CE24" s="24">
        <f t="shared" si="6"/>
        <v>-3.600691345671678E-3</v>
      </c>
      <c r="CF24" s="24">
        <f t="shared" si="7"/>
        <v>1.4904822338121328E-2</v>
      </c>
      <c r="CG24" s="24">
        <f t="shared" si="8"/>
        <v>-3.8457675657780871E-3</v>
      </c>
      <c r="CH24" s="24">
        <f t="shared" si="9"/>
        <v>1.2202304267677499E-2</v>
      </c>
      <c r="CI24" s="24">
        <f t="shared" si="10"/>
        <v>-8.4905588668892622E-3</v>
      </c>
      <c r="CJ24" s="24">
        <f t="shared" si="11"/>
        <v>-9.3496096770211597E-3</v>
      </c>
      <c r="CK24" s="24">
        <f t="shared" si="12"/>
        <v>1.3648935528402139E-2</v>
      </c>
      <c r="CL24" s="24">
        <f t="shared" si="13"/>
        <v>1.1937640026029425E-2</v>
      </c>
    </row>
    <row r="25" spans="1:90" x14ac:dyDescent="0.25">
      <c r="A25" s="29" t="s">
        <v>24</v>
      </c>
      <c r="B25" s="27">
        <v>128083.52276000001</v>
      </c>
      <c r="C25" s="27">
        <v>23.370888873999998</v>
      </c>
      <c r="D25" s="27">
        <v>13647.945691000001</v>
      </c>
      <c r="E25" s="27">
        <v>1403.2654089</v>
      </c>
      <c r="F25" s="27">
        <v>1332.1509748000001</v>
      </c>
      <c r="G25" s="27">
        <v>29.764074869000002</v>
      </c>
      <c r="H25" s="27">
        <v>21172.911178999999</v>
      </c>
      <c r="I25" s="27">
        <v>154.53508937000001</v>
      </c>
      <c r="J25" s="27">
        <v>482.64621770999997</v>
      </c>
      <c r="K25" s="27">
        <v>379.49877916000003</v>
      </c>
      <c r="L25" s="64">
        <v>27.332353288</v>
      </c>
      <c r="M25" s="64">
        <v>71.324958996999996</v>
      </c>
      <c r="N25" s="64">
        <v>35.514984755999997</v>
      </c>
      <c r="O25" s="27"/>
      <c r="P25" s="29" t="s">
        <v>24</v>
      </c>
      <c r="Q25" s="27">
        <v>22.270937616214798</v>
      </c>
      <c r="R25" s="27">
        <v>27.1844276348146</v>
      </c>
      <c r="S25" s="27">
        <v>154.61811489669699</v>
      </c>
      <c r="T25" s="27">
        <v>154.61811489669699</v>
      </c>
      <c r="U25" s="27">
        <v>71.939974846211001</v>
      </c>
      <c r="V25" s="27">
        <v>491.45277732386302</v>
      </c>
      <c r="W25" s="27">
        <v>72.608735300405201</v>
      </c>
      <c r="X25" s="27">
        <v>990.77213889932</v>
      </c>
      <c r="Y25" s="27">
        <v>129166.50364942</v>
      </c>
      <c r="Z25" s="27">
        <v>744.00779867681297</v>
      </c>
      <c r="AA25" s="27">
        <v>86.617978362799306</v>
      </c>
      <c r="AB25" s="27">
        <v>778.88638773480704</v>
      </c>
      <c r="AC25" s="27">
        <v>1849.06367939497</v>
      </c>
      <c r="AD25" s="27">
        <v>377.92536032689702</v>
      </c>
      <c r="AE25" s="27">
        <v>377.92536032689702</v>
      </c>
      <c r="AF25" s="27">
        <v>108.693143395669</v>
      </c>
      <c r="AG25" s="27">
        <v>702.43738149568105</v>
      </c>
      <c r="AH25" s="27">
        <v>30.509395538065899</v>
      </c>
      <c r="AI25" s="27">
        <v>3.48094700662157</v>
      </c>
      <c r="AJ25" s="27">
        <v>28.963897657694201</v>
      </c>
      <c r="AK25" s="27">
        <v>36.063502595687602</v>
      </c>
      <c r="AL25" s="27">
        <v>23.3302575613573</v>
      </c>
      <c r="AM25" s="27">
        <v>0</v>
      </c>
      <c r="AN25" s="27">
        <v>12227.979473293701</v>
      </c>
      <c r="AO25" s="27">
        <v>1249.9725576789699</v>
      </c>
      <c r="AP25" s="27">
        <v>13586.645174368399</v>
      </c>
      <c r="AQ25" s="27">
        <v>499.17748319124502</v>
      </c>
      <c r="AR25" s="27">
        <v>4.86891013464728E-2</v>
      </c>
      <c r="AS25" s="27">
        <v>9838.7957455146297</v>
      </c>
      <c r="AT25" s="27">
        <v>0.83418943677419699</v>
      </c>
      <c r="AU25" s="27">
        <v>1.01287434293997</v>
      </c>
      <c r="AV25" s="27">
        <v>648.715025490941</v>
      </c>
      <c r="AW25" s="27">
        <v>0.27215279496464301</v>
      </c>
      <c r="AX25" s="27">
        <v>0</v>
      </c>
      <c r="AY25" s="27">
        <v>6.6203662064518207E-2</v>
      </c>
      <c r="AZ25" s="27">
        <v>1397.3182616245099</v>
      </c>
      <c r="BA25" s="27">
        <v>1326.0687167136</v>
      </c>
      <c r="BB25" s="27">
        <v>71.249544910905598</v>
      </c>
      <c r="BC25" s="27">
        <v>0</v>
      </c>
      <c r="BD25" s="27">
        <v>4.4262997611292003E-3</v>
      </c>
      <c r="BE25" s="27">
        <v>158.448465505933</v>
      </c>
      <c r="BF25" s="27">
        <v>0.47139921082248898</v>
      </c>
      <c r="BG25" s="27">
        <v>102.913722206606</v>
      </c>
      <c r="BH25" s="27">
        <v>9.7378289301520607E-2</v>
      </c>
      <c r="BI25" s="27">
        <v>1.9991014497594199</v>
      </c>
      <c r="BJ25" s="27">
        <v>405.15269595506902</v>
      </c>
      <c r="BK25" s="27">
        <v>115.22236962437201</v>
      </c>
      <c r="BL25" s="27">
        <v>0.72420509576326697</v>
      </c>
      <c r="BM25" s="27">
        <v>5.2830482355859001</v>
      </c>
      <c r="BN25" s="27">
        <v>2.5139635972817001E-2</v>
      </c>
      <c r="BO25" s="27">
        <v>29.8127940439932</v>
      </c>
      <c r="BP25" s="27">
        <v>5496.9795753786102</v>
      </c>
      <c r="BQ25" s="27">
        <v>0</v>
      </c>
      <c r="BR25" s="27">
        <v>0</v>
      </c>
      <c r="BS25" s="27">
        <v>2432.9738883106602</v>
      </c>
      <c r="BT25" s="27">
        <v>612.21315550581198</v>
      </c>
      <c r="BU25" s="27">
        <v>21599.054534852301</v>
      </c>
      <c r="BV25" s="27">
        <v>3207.2091624279001</v>
      </c>
      <c r="BW25" s="29"/>
      <c r="BX25" s="36">
        <f t="shared" si="0"/>
        <v>7.9999986752228025E-3</v>
      </c>
      <c r="BZ25" s="24">
        <f t="shared" si="1"/>
        <v>8.4552709519807711E-3</v>
      </c>
      <c r="CA25" s="24">
        <f t="shared" si="2"/>
        <v>-1.7385437439609258E-3</v>
      </c>
      <c r="CB25" s="24">
        <f t="shared" si="3"/>
        <v>-4.4915563132717894E-3</v>
      </c>
      <c r="CC25" s="24">
        <f t="shared" si="4"/>
        <v>-4.2380773001110383E-3</v>
      </c>
      <c r="CD25" s="24">
        <f t="shared" si="5"/>
        <v>-4.5657423230976027E-3</v>
      </c>
      <c r="CE25" s="24">
        <f t="shared" si="6"/>
        <v>1.636844928244048E-3</v>
      </c>
      <c r="CF25" s="24">
        <f t="shared" si="7"/>
        <v>2.0126819229042317E-2</v>
      </c>
      <c r="CG25" s="24">
        <f t="shared" si="8"/>
        <v>5.3726002965060892E-4</v>
      </c>
      <c r="CH25" s="24">
        <f t="shared" si="9"/>
        <v>1.8246407597779006E-2</v>
      </c>
      <c r="CI25" s="24">
        <f t="shared" si="10"/>
        <v>-4.1460445184716612E-3</v>
      </c>
      <c r="CJ25" s="24">
        <f t="shared" si="11"/>
        <v>-5.4121081937845853E-3</v>
      </c>
      <c r="CK25" s="24">
        <f t="shared" si="12"/>
        <v>1.7998977096631792E-2</v>
      </c>
      <c r="CL25" s="24">
        <f t="shared" si="13"/>
        <v>1.5444687459564151E-2</v>
      </c>
    </row>
    <row r="26" spans="1:90" x14ac:dyDescent="0.25">
      <c r="A26" s="29" t="s">
        <v>25</v>
      </c>
      <c r="B26" s="27">
        <v>278800.63952000003</v>
      </c>
      <c r="C26" s="27">
        <v>54.264308901</v>
      </c>
      <c r="D26" s="27">
        <v>33760.135007999997</v>
      </c>
      <c r="E26" s="27">
        <v>3242.2918724000001</v>
      </c>
      <c r="F26" s="27">
        <v>3093.8009195999998</v>
      </c>
      <c r="G26" s="27">
        <v>67.055131412999998</v>
      </c>
      <c r="H26" s="27">
        <v>33555.927983000001</v>
      </c>
      <c r="I26" s="27">
        <v>347.44321417999998</v>
      </c>
      <c r="J26" s="27">
        <v>814.95033403000002</v>
      </c>
      <c r="K26" s="27">
        <v>896.41943303999994</v>
      </c>
      <c r="L26" s="64">
        <v>66.692987076999998</v>
      </c>
      <c r="M26" s="64">
        <v>128.23537694000001</v>
      </c>
      <c r="N26" s="64">
        <v>61.848576475999998</v>
      </c>
      <c r="O26" s="27"/>
      <c r="P26" s="29" t="s">
        <v>25</v>
      </c>
      <c r="Q26" s="27">
        <v>48.859369051756701</v>
      </c>
      <c r="R26" s="27">
        <v>66.067838616051304</v>
      </c>
      <c r="S26" s="27">
        <v>345.44690616810698</v>
      </c>
      <c r="T26" s="27">
        <v>345.44690616810698</v>
      </c>
      <c r="U26" s="27">
        <v>177.43180146898899</v>
      </c>
      <c r="V26" s="27">
        <v>822.30220549895796</v>
      </c>
      <c r="W26" s="27">
        <v>129.33162514580201</v>
      </c>
      <c r="X26" s="27">
        <v>1908.9060831427801</v>
      </c>
      <c r="Y26" s="27">
        <v>278857.10724493902</v>
      </c>
      <c r="Z26" s="27">
        <v>1491.19859970364</v>
      </c>
      <c r="AA26" s="27">
        <v>159.98302853714199</v>
      </c>
      <c r="AB26" s="27">
        <v>1416.12688091481</v>
      </c>
      <c r="AC26" s="27">
        <v>2643.7022069416198</v>
      </c>
      <c r="AD26" s="27">
        <v>888.75542436259502</v>
      </c>
      <c r="AE26" s="27">
        <v>888.75542436259502</v>
      </c>
      <c r="AF26" s="27">
        <v>267.77385668347603</v>
      </c>
      <c r="AG26" s="27">
        <v>1051.4362958796801</v>
      </c>
      <c r="AH26" s="27">
        <v>49.648123190428201</v>
      </c>
      <c r="AI26" s="27">
        <v>8.6313398190754906</v>
      </c>
      <c r="AJ26" s="27">
        <v>43.326338388169702</v>
      </c>
      <c r="AK26" s="27">
        <v>62.2560511216384</v>
      </c>
      <c r="AL26" s="27">
        <v>53.888750569288398</v>
      </c>
      <c r="AM26" s="27">
        <v>0</v>
      </c>
      <c r="AN26" s="27">
        <v>30124.535505657601</v>
      </c>
      <c r="AO26" s="27">
        <v>3079.3948954931998</v>
      </c>
      <c r="AP26" s="27">
        <v>33471.704257834303</v>
      </c>
      <c r="AQ26" s="27">
        <v>869.26804461001802</v>
      </c>
      <c r="AR26" s="27">
        <v>9.0397874677160706E-2</v>
      </c>
      <c r="AS26" s="27">
        <v>14761.7312497194</v>
      </c>
      <c r="AT26" s="27">
        <v>1.91719210679188</v>
      </c>
      <c r="AU26" s="27">
        <v>2.01610048501683</v>
      </c>
      <c r="AV26" s="27">
        <v>1707.4383674774101</v>
      </c>
      <c r="AW26" s="27">
        <v>0.67283379211516903</v>
      </c>
      <c r="AX26" s="27">
        <v>0</v>
      </c>
      <c r="AY26" s="27">
        <v>0.14804399523801601</v>
      </c>
      <c r="AZ26" s="27">
        <v>3214.0259245751799</v>
      </c>
      <c r="BA26" s="27">
        <v>3066.2475387817699</v>
      </c>
      <c r="BB26" s="27">
        <v>147.778385793415</v>
      </c>
      <c r="BC26" s="27">
        <v>0</v>
      </c>
      <c r="BD26" s="27">
        <v>8.21796018518825E-3</v>
      </c>
      <c r="BE26" s="27">
        <v>280.84358287559797</v>
      </c>
      <c r="BF26" s="27">
        <v>0.87521842366220803</v>
      </c>
      <c r="BG26" s="27">
        <v>213.329318385996</v>
      </c>
      <c r="BH26" s="27">
        <v>0.18079605248102601</v>
      </c>
      <c r="BI26" s="27">
        <v>4.42618297149974</v>
      </c>
      <c r="BJ26" s="27">
        <v>841.24492122334402</v>
      </c>
      <c r="BK26" s="27">
        <v>213.70905843929199</v>
      </c>
      <c r="BL26" s="27">
        <v>1.27617286771716</v>
      </c>
      <c r="BM26" s="27">
        <v>11.730872032937</v>
      </c>
      <c r="BN26" s="27">
        <v>4.9320257091993301E-2</v>
      </c>
      <c r="BO26" s="27">
        <v>66.735891183385903</v>
      </c>
      <c r="BP26" s="27">
        <v>8128.2078698142705</v>
      </c>
      <c r="BQ26" s="27">
        <v>0</v>
      </c>
      <c r="BR26" s="27">
        <v>0</v>
      </c>
      <c r="BS26" s="27">
        <v>3734.49887610519</v>
      </c>
      <c r="BT26" s="27">
        <v>930.75507827724698</v>
      </c>
      <c r="BU26" s="27">
        <v>33946.957277622503</v>
      </c>
      <c r="BV26" s="27">
        <v>4996.2989226075097</v>
      </c>
      <c r="BW26" s="29"/>
      <c r="BX26" s="36">
        <f t="shared" si="0"/>
        <v>8.0000066510148415E-3</v>
      </c>
      <c r="BZ26" s="24">
        <f t="shared" si="1"/>
        <v>2.0253800362944496E-4</v>
      </c>
      <c r="CA26" s="24">
        <f t="shared" si="2"/>
        <v>-6.9209087762781979E-3</v>
      </c>
      <c r="CB26" s="24">
        <f t="shared" si="3"/>
        <v>-8.5435307085515704E-3</v>
      </c>
      <c r="CC26" s="24">
        <f t="shared" si="4"/>
        <v>-8.7178912131365954E-3</v>
      </c>
      <c r="CD26" s="24">
        <f t="shared" si="5"/>
        <v>-8.9059967122229466E-3</v>
      </c>
      <c r="CE26" s="24">
        <f t="shared" si="6"/>
        <v>-4.7608620382511742E-3</v>
      </c>
      <c r="CF26" s="24">
        <f t="shared" si="7"/>
        <v>1.1653061563983682E-2</v>
      </c>
      <c r="CG26" s="24">
        <f t="shared" si="8"/>
        <v>-5.745710177717786E-3</v>
      </c>
      <c r="CH26" s="24">
        <f t="shared" si="9"/>
        <v>9.0212509424989085E-3</v>
      </c>
      <c r="CI26" s="24">
        <f t="shared" si="10"/>
        <v>-8.5495789079607556E-3</v>
      </c>
      <c r="CJ26" s="24">
        <f t="shared" si="11"/>
        <v>-9.3735261883971729E-3</v>
      </c>
      <c r="CK26" s="24">
        <f t="shared" si="12"/>
        <v>8.5487190193617307E-3</v>
      </c>
      <c r="CL26" s="24">
        <f t="shared" si="13"/>
        <v>6.5882623150836832E-3</v>
      </c>
    </row>
    <row r="27" spans="1:90" x14ac:dyDescent="0.25">
      <c r="A27" s="29" t="s">
        <v>26</v>
      </c>
      <c r="B27" s="27">
        <v>53142.167140999998</v>
      </c>
      <c r="C27" s="27">
        <v>17.846943605</v>
      </c>
      <c r="D27" s="27">
        <v>12680.267549</v>
      </c>
      <c r="E27" s="27">
        <v>1171.1612364</v>
      </c>
      <c r="F27" s="27">
        <v>1123.8368939</v>
      </c>
      <c r="G27" s="27">
        <v>20.484353253999998</v>
      </c>
      <c r="H27" s="27">
        <v>8753.9987669000002</v>
      </c>
      <c r="I27" s="27">
        <v>121.48588604</v>
      </c>
      <c r="J27" s="27">
        <v>191.52025950000001</v>
      </c>
      <c r="K27" s="27">
        <v>315.59908396999998</v>
      </c>
      <c r="L27" s="64">
        <v>25.932694633000001</v>
      </c>
      <c r="M27" s="64">
        <v>30.513305726999999</v>
      </c>
      <c r="N27" s="64">
        <v>18.712759174999999</v>
      </c>
      <c r="O27" s="27"/>
      <c r="P27" s="29" t="s">
        <v>26</v>
      </c>
      <c r="Q27" s="27">
        <v>16.276481198494501</v>
      </c>
      <c r="R27" s="27">
        <v>25.697507032268199</v>
      </c>
      <c r="S27" s="27">
        <v>120.73681971798</v>
      </c>
      <c r="T27" s="27">
        <v>120.73681971798</v>
      </c>
      <c r="U27" s="27">
        <v>69.636935018882497</v>
      </c>
      <c r="V27" s="27">
        <v>193.135127640354</v>
      </c>
      <c r="W27" s="27">
        <v>30.845523609647099</v>
      </c>
      <c r="X27" s="27">
        <v>390.86646289242401</v>
      </c>
      <c r="Y27" s="27">
        <v>53303.512297932597</v>
      </c>
      <c r="Z27" s="27">
        <v>415.04174337417601</v>
      </c>
      <c r="AA27" s="27">
        <v>34.502715393901298</v>
      </c>
      <c r="AB27" s="27">
        <v>329.71655328688303</v>
      </c>
      <c r="AC27" s="27">
        <v>622.03373427122597</v>
      </c>
      <c r="AD27" s="27">
        <v>312.93687449693698</v>
      </c>
      <c r="AE27" s="27">
        <v>312.93687449693698</v>
      </c>
      <c r="AF27" s="27">
        <v>100.439712855922</v>
      </c>
      <c r="AG27" s="27">
        <v>249.39611207084201</v>
      </c>
      <c r="AH27" s="27">
        <v>12.3131168001765</v>
      </c>
      <c r="AI27" s="27">
        <v>3.3281074036100602</v>
      </c>
      <c r="AJ27" s="27">
        <v>9.7625658810136802</v>
      </c>
      <c r="AK27" s="27">
        <v>18.8498663819272</v>
      </c>
      <c r="AL27" s="27">
        <v>17.715824292068302</v>
      </c>
      <c r="AM27" s="27">
        <v>0</v>
      </c>
      <c r="AN27" s="27">
        <v>11299.465263402701</v>
      </c>
      <c r="AO27" s="27">
        <v>1155.0574732033599</v>
      </c>
      <c r="AP27" s="27">
        <v>12554.962449462</v>
      </c>
      <c r="AQ27" s="27">
        <v>219.16571813213301</v>
      </c>
      <c r="AR27" s="27">
        <v>6.6933819788466504E-3</v>
      </c>
      <c r="AS27" s="27">
        <v>3866.05423729525</v>
      </c>
      <c r="AT27" s="27">
        <v>0.61544150145780596</v>
      </c>
      <c r="AU27" s="27">
        <v>0.29925036469959199</v>
      </c>
      <c r="AV27" s="27">
        <v>709.67680373903897</v>
      </c>
      <c r="AW27" s="27">
        <v>0.25714797246427101</v>
      </c>
      <c r="AX27" s="27">
        <v>0</v>
      </c>
      <c r="AY27" s="27">
        <v>3.8761336243434301E-2</v>
      </c>
      <c r="AZ27" s="27">
        <v>1162.42102211766</v>
      </c>
      <c r="BA27" s="27">
        <v>1115.22999954784</v>
      </c>
      <c r="BB27" s="27">
        <v>47.191022569817598</v>
      </c>
      <c r="BC27" s="27">
        <v>0</v>
      </c>
      <c r="BD27" s="27">
        <v>6.0848052398022401E-4</v>
      </c>
      <c r="BE27" s="27">
        <v>67.873373651460199</v>
      </c>
      <c r="BF27" s="27">
        <v>6.4803964081637105E-2</v>
      </c>
      <c r="BG27" s="27">
        <v>66.522173779328298</v>
      </c>
      <c r="BH27" s="27">
        <v>1.3386766190798999E-2</v>
      </c>
      <c r="BI27" s="27">
        <v>1.27208168708697</v>
      </c>
      <c r="BJ27" s="27">
        <v>265.19544553756901</v>
      </c>
      <c r="BK27" s="27">
        <v>24.054752358990001</v>
      </c>
      <c r="BL27" s="27">
        <v>0.28249533259478399</v>
      </c>
      <c r="BM27" s="27">
        <v>3.10495394081692</v>
      </c>
      <c r="BN27" s="27">
        <v>6.5781123078534204E-3</v>
      </c>
      <c r="BO27" s="27">
        <v>20.358174006845299</v>
      </c>
      <c r="BP27" s="27">
        <v>2100.4386378649001</v>
      </c>
      <c r="BQ27" s="27">
        <v>0</v>
      </c>
      <c r="BR27" s="27">
        <v>0</v>
      </c>
      <c r="BS27" s="27">
        <v>934.37624667547595</v>
      </c>
      <c r="BT27" s="27">
        <v>266.03557583044</v>
      </c>
      <c r="BU27" s="27">
        <v>8856.1150423562904</v>
      </c>
      <c r="BV27" s="27">
        <v>1344.2848707103401</v>
      </c>
      <c r="BW27" s="29"/>
      <c r="BX27" s="36">
        <f t="shared" si="0"/>
        <v>8.000001056174098E-3</v>
      </c>
      <c r="BZ27" s="24">
        <f t="shared" si="1"/>
        <v>3.0361042014810618E-3</v>
      </c>
      <c r="CA27" s="24">
        <f t="shared" si="2"/>
        <v>-7.3468777530604134E-3</v>
      </c>
      <c r="CB27" s="24">
        <f t="shared" si="3"/>
        <v>-9.881897132989266E-3</v>
      </c>
      <c r="CC27" s="24">
        <f t="shared" si="4"/>
        <v>-7.4628616544775254E-3</v>
      </c>
      <c r="CD27" s="24">
        <f t="shared" si="5"/>
        <v>-7.6584906572090584E-3</v>
      </c>
      <c r="CE27" s="24">
        <f t="shared" si="6"/>
        <v>-6.1597867206307734E-3</v>
      </c>
      <c r="CF27" s="24">
        <f t="shared" si="7"/>
        <v>1.1665100507256752E-2</v>
      </c>
      <c r="CG27" s="24">
        <f t="shared" si="8"/>
        <v>-6.165871167728606E-3</v>
      </c>
      <c r="CH27" s="24">
        <f t="shared" si="9"/>
        <v>8.431839767604277E-3</v>
      </c>
      <c r="CI27" s="24">
        <f t="shared" si="10"/>
        <v>-8.4354157165933471E-3</v>
      </c>
      <c r="CJ27" s="24">
        <f t="shared" si="11"/>
        <v>-9.069153979568317E-3</v>
      </c>
      <c r="CK27" s="24">
        <f t="shared" si="12"/>
        <v>1.0887639825701808E-2</v>
      </c>
      <c r="CL27" s="24">
        <f t="shared" si="13"/>
        <v>7.3269369655745075E-3</v>
      </c>
    </row>
    <row r="28" spans="1:90" x14ac:dyDescent="0.25">
      <c r="A28" s="29" t="s">
        <v>27</v>
      </c>
      <c r="B28" s="27">
        <v>91173.280484999996</v>
      </c>
      <c r="C28" s="27">
        <v>34.860270257000003</v>
      </c>
      <c r="D28" s="27">
        <v>25962.357948000001</v>
      </c>
      <c r="E28" s="27">
        <v>2221.4254123000001</v>
      </c>
      <c r="F28" s="27">
        <v>2141.0521275999999</v>
      </c>
      <c r="G28" s="27">
        <v>39.739944684000001</v>
      </c>
      <c r="H28" s="27">
        <v>10266.311473</v>
      </c>
      <c r="I28" s="27">
        <v>227.39685584</v>
      </c>
      <c r="J28" s="27">
        <v>268.45054643999998</v>
      </c>
      <c r="K28" s="27">
        <v>623.05062279000003</v>
      </c>
      <c r="L28" s="64">
        <v>51.026200518000003</v>
      </c>
      <c r="M28" s="64">
        <v>38.352132939999997</v>
      </c>
      <c r="N28" s="64">
        <v>24.059722723</v>
      </c>
      <c r="O28" s="27"/>
      <c r="P28" s="29" t="s">
        <v>27</v>
      </c>
      <c r="Q28" s="27">
        <v>29.524182403337502</v>
      </c>
      <c r="R28" s="27">
        <v>50.397282795380697</v>
      </c>
      <c r="S28" s="27">
        <v>224.96542414010301</v>
      </c>
      <c r="T28" s="27">
        <v>224.96542414010301</v>
      </c>
      <c r="U28" s="27">
        <v>137.551051385786</v>
      </c>
      <c r="V28" s="27">
        <v>269.12745326035798</v>
      </c>
      <c r="W28" s="27">
        <v>38.547400456394399</v>
      </c>
      <c r="X28" s="27">
        <v>621.55419959745097</v>
      </c>
      <c r="Y28" s="27">
        <v>90956.0792954028</v>
      </c>
      <c r="Z28" s="27">
        <v>678.90029752395697</v>
      </c>
      <c r="AA28" s="27">
        <v>52.36085452647</v>
      </c>
      <c r="AB28" s="27">
        <v>431.61565839826301</v>
      </c>
      <c r="AC28" s="27">
        <v>647.94386964294199</v>
      </c>
      <c r="AD28" s="27">
        <v>615.64204862925999</v>
      </c>
      <c r="AE28" s="27">
        <v>615.64204862925999</v>
      </c>
      <c r="AF28" s="27">
        <v>205.16807672349</v>
      </c>
      <c r="AG28" s="27">
        <v>279.64848542930201</v>
      </c>
      <c r="AH28" s="27">
        <v>14.4797564126943</v>
      </c>
      <c r="AI28" s="27">
        <v>6.6577544636633101</v>
      </c>
      <c r="AJ28" s="27">
        <v>10.465110510901001</v>
      </c>
      <c r="AK28" s="27">
        <v>24.0418478072156</v>
      </c>
      <c r="AL28" s="27">
        <v>34.472045223410802</v>
      </c>
      <c r="AM28" s="27">
        <v>0</v>
      </c>
      <c r="AN28" s="27">
        <v>23081.4038987196</v>
      </c>
      <c r="AO28" s="27">
        <v>2359.4313873156998</v>
      </c>
      <c r="AP28" s="27">
        <v>25646.003362758802</v>
      </c>
      <c r="AQ28" s="27">
        <v>286.677539200637</v>
      </c>
      <c r="AR28" s="27">
        <v>2.74403028825322E-2</v>
      </c>
      <c r="AS28" s="27">
        <v>4077.4207932927702</v>
      </c>
      <c r="AT28" s="27">
        <v>1.2823473647602099</v>
      </c>
      <c r="AU28" s="27">
        <v>0.86179591560707003</v>
      </c>
      <c r="AV28" s="27">
        <v>1453.9734055347001</v>
      </c>
      <c r="AW28" s="27">
        <v>0.52015428980858303</v>
      </c>
      <c r="AX28" s="27">
        <v>0</v>
      </c>
      <c r="AY28" s="27">
        <v>9.1244862084359904E-2</v>
      </c>
      <c r="AZ28" s="27">
        <v>2195.47077941516</v>
      </c>
      <c r="BA28" s="27">
        <v>2115.8340479315002</v>
      </c>
      <c r="BB28" s="27">
        <v>79.636731483655396</v>
      </c>
      <c r="BC28" s="27">
        <v>0</v>
      </c>
      <c r="BD28" s="27">
        <v>2.49457806794645E-3</v>
      </c>
      <c r="BE28" s="27">
        <v>80.820867557333898</v>
      </c>
      <c r="BF28" s="27">
        <v>0.26567125297629401</v>
      </c>
      <c r="BG28" s="27">
        <v>114.276352757155</v>
      </c>
      <c r="BH28" s="27">
        <v>5.4880422409232903E-2</v>
      </c>
      <c r="BI28" s="27">
        <v>2.7105266203695999</v>
      </c>
      <c r="BJ28" s="27">
        <v>453.440854324089</v>
      </c>
      <c r="BK28" s="27">
        <v>69.145169385324394</v>
      </c>
      <c r="BL28" s="27">
        <v>0.34723456333603298</v>
      </c>
      <c r="BM28" s="27">
        <v>7.1389320614868996</v>
      </c>
      <c r="BN28" s="27">
        <v>1.9845524433274302E-2</v>
      </c>
      <c r="BO28" s="27">
        <v>39.334617301652898</v>
      </c>
      <c r="BP28" s="27">
        <v>2179.6606607984199</v>
      </c>
      <c r="BQ28" s="27">
        <v>0</v>
      </c>
      <c r="BR28" s="27">
        <v>0</v>
      </c>
      <c r="BS28" s="27">
        <v>1050.4357770976801</v>
      </c>
      <c r="BT28" s="27">
        <v>255.63478547626701</v>
      </c>
      <c r="BU28" s="27">
        <v>10325.6881928162</v>
      </c>
      <c r="BV28" s="27">
        <v>1381.0173401403799</v>
      </c>
      <c r="BW28" s="29"/>
      <c r="BX28" s="36">
        <f t="shared" si="0"/>
        <v>8.0000019426582376E-3</v>
      </c>
      <c r="BZ28" s="24">
        <f t="shared" si="1"/>
        <v>-2.3822899476884552E-3</v>
      </c>
      <c r="CA28" s="24">
        <f t="shared" si="2"/>
        <v>-1.1136604241077125E-2</v>
      </c>
      <c r="CB28" s="24">
        <f t="shared" si="3"/>
        <v>-1.2185125321622383E-2</v>
      </c>
      <c r="CC28" s="24">
        <f t="shared" si="4"/>
        <v>-1.1683774184417645E-2</v>
      </c>
      <c r="CD28" s="24">
        <f t="shared" si="5"/>
        <v>-1.1778358566527664E-2</v>
      </c>
      <c r="CE28" s="24">
        <f t="shared" si="6"/>
        <v>-1.0199495383552836E-2</v>
      </c>
      <c r="CF28" s="24">
        <f t="shared" si="7"/>
        <v>5.7836468309342536E-3</v>
      </c>
      <c r="CG28" s="24">
        <f t="shared" si="8"/>
        <v>-1.0692459624893774E-2</v>
      </c>
      <c r="CH28" s="24">
        <f t="shared" si="9"/>
        <v>2.5215326596822224E-3</v>
      </c>
      <c r="CI28" s="24">
        <f t="shared" si="10"/>
        <v>-1.189080612352925E-2</v>
      </c>
      <c r="CJ28" s="24">
        <f t="shared" si="11"/>
        <v>-1.2325388060148611E-2</v>
      </c>
      <c r="CK28" s="24">
        <f t="shared" si="12"/>
        <v>5.0914382441229157E-3</v>
      </c>
      <c r="CL28" s="24">
        <f t="shared" si="13"/>
        <v>-7.4293939253558614E-4</v>
      </c>
    </row>
    <row r="29" spans="1:90" x14ac:dyDescent="0.25">
      <c r="A29" s="29" t="s">
        <v>28</v>
      </c>
      <c r="B29" s="27">
        <v>119320.20977</v>
      </c>
      <c r="C29" s="27">
        <v>21.887231261</v>
      </c>
      <c r="D29" s="27">
        <v>11518.840036</v>
      </c>
      <c r="E29" s="27">
        <v>1317.4786898</v>
      </c>
      <c r="F29" s="27">
        <v>1252.5134297</v>
      </c>
      <c r="G29" s="27">
        <v>25.743807166</v>
      </c>
      <c r="H29" s="27">
        <v>11834.616352999999</v>
      </c>
      <c r="I29" s="27">
        <v>132.50051606</v>
      </c>
      <c r="J29" s="27">
        <v>306.43138262000002</v>
      </c>
      <c r="K29" s="27">
        <v>342.06167489000001</v>
      </c>
      <c r="L29" s="64">
        <v>24.540474142000001</v>
      </c>
      <c r="M29" s="64">
        <v>46.247507233</v>
      </c>
      <c r="N29" s="64">
        <v>22.354570095</v>
      </c>
      <c r="O29" s="27"/>
      <c r="P29" s="29" t="s">
        <v>28</v>
      </c>
      <c r="Q29" s="27">
        <v>18.1185307767376</v>
      </c>
      <c r="R29" s="27">
        <v>24.151658576494398</v>
      </c>
      <c r="S29" s="27">
        <v>130.808877969896</v>
      </c>
      <c r="T29" s="27">
        <v>130.808877969896</v>
      </c>
      <c r="U29" s="27">
        <v>65.685056804758702</v>
      </c>
      <c r="V29" s="27">
        <v>306.64849787071699</v>
      </c>
      <c r="W29" s="27">
        <v>46.282182011768398</v>
      </c>
      <c r="X29" s="27">
        <v>646.74932418333901</v>
      </c>
      <c r="Y29" s="27">
        <v>118476.876208491</v>
      </c>
      <c r="Z29" s="27">
        <v>547.40240533789699</v>
      </c>
      <c r="AA29" s="27">
        <v>52.020893007436896</v>
      </c>
      <c r="AB29" s="27">
        <v>511.76083308474</v>
      </c>
      <c r="AC29" s="27">
        <v>904.90650736215696</v>
      </c>
      <c r="AD29" s="27">
        <v>336.93472587322299</v>
      </c>
      <c r="AE29" s="27">
        <v>336.93472587322299</v>
      </c>
      <c r="AF29" s="27">
        <v>90.758541842512699</v>
      </c>
      <c r="AG29" s="27">
        <v>350.49741418147897</v>
      </c>
      <c r="AH29" s="27">
        <v>16.653540352209799</v>
      </c>
      <c r="AI29" s="27">
        <v>3.3039240439072501</v>
      </c>
      <c r="AJ29" s="27">
        <v>13.815359655694699</v>
      </c>
      <c r="AK29" s="27">
        <v>22.3107003439825</v>
      </c>
      <c r="AL29" s="27">
        <v>21.5850520430782</v>
      </c>
      <c r="AM29" s="27">
        <v>0</v>
      </c>
      <c r="AN29" s="27">
        <v>10210.3887782315</v>
      </c>
      <c r="AO29" s="27">
        <v>1043.7228370310299</v>
      </c>
      <c r="AP29" s="27">
        <v>11344.870157105001</v>
      </c>
      <c r="AQ29" s="27">
        <v>306.07720071771399</v>
      </c>
      <c r="AR29" s="27">
        <v>1.40832319769396E-2</v>
      </c>
      <c r="AS29" s="27">
        <v>5107.4484272947602</v>
      </c>
      <c r="AT29" s="27">
        <v>0.64943410594311102</v>
      </c>
      <c r="AU29" s="27">
        <v>0.40397667201287402</v>
      </c>
      <c r="AV29" s="27">
        <v>642.77600002204701</v>
      </c>
      <c r="AW29" s="27">
        <v>0.25140971731234502</v>
      </c>
      <c r="AX29" s="27">
        <v>0</v>
      </c>
      <c r="AY29" s="27">
        <v>3.9726847677155099E-2</v>
      </c>
      <c r="AZ29" s="27">
        <v>1297.4795507281899</v>
      </c>
      <c r="BA29" s="27">
        <v>1233.3136992756199</v>
      </c>
      <c r="BB29" s="27">
        <v>64.165851452570195</v>
      </c>
      <c r="BC29" s="27">
        <v>0</v>
      </c>
      <c r="BD29" s="27">
        <v>1.2802828431907401E-3</v>
      </c>
      <c r="BE29" s="27">
        <v>134.80157878492199</v>
      </c>
      <c r="BF29" s="27">
        <v>0.13635063003687201</v>
      </c>
      <c r="BG29" s="27">
        <v>90.162223835270595</v>
      </c>
      <c r="BH29" s="27">
        <v>2.81664630874628E-2</v>
      </c>
      <c r="BI29" s="27">
        <v>1.4118013994940299</v>
      </c>
      <c r="BJ29" s="27">
        <v>358.76931603807299</v>
      </c>
      <c r="BK29" s="27">
        <v>46.738467449086997</v>
      </c>
      <c r="BL29" s="27">
        <v>0.57945023187111799</v>
      </c>
      <c r="BM29" s="27">
        <v>3.2794635411740698</v>
      </c>
      <c r="BN29" s="27">
        <v>9.4374718861092305E-3</v>
      </c>
      <c r="BO29" s="27">
        <v>25.437040466057098</v>
      </c>
      <c r="BP29" s="27">
        <v>2822.1812425831399</v>
      </c>
      <c r="BQ29" s="27">
        <v>0</v>
      </c>
      <c r="BR29" s="27">
        <v>0</v>
      </c>
      <c r="BS29" s="27">
        <v>1334.81461547712</v>
      </c>
      <c r="BT29" s="27">
        <v>310.76743711728</v>
      </c>
      <c r="BU29" s="27">
        <v>11875.6955914174</v>
      </c>
      <c r="BV29" s="27">
        <v>1740.05726367849</v>
      </c>
      <c r="BW29" s="29"/>
      <c r="BX29" s="36">
        <f t="shared" si="0"/>
        <v>7.9999630304867456E-3</v>
      </c>
      <c r="BZ29" s="24">
        <f t="shared" si="1"/>
        <v>-7.0678182944415016E-3</v>
      </c>
      <c r="CA29" s="24">
        <f t="shared" si="2"/>
        <v>-1.3806187466947529E-2</v>
      </c>
      <c r="CB29" s="24">
        <f t="shared" si="3"/>
        <v>-1.510307273573454E-2</v>
      </c>
      <c r="CC29" s="24">
        <f t="shared" si="4"/>
        <v>-1.5179857728739468E-2</v>
      </c>
      <c r="CD29" s="24">
        <f t="shared" si="5"/>
        <v>-1.5328961725367478E-2</v>
      </c>
      <c r="CE29" s="24">
        <f t="shared" si="6"/>
        <v>-1.1916135712360762E-2</v>
      </c>
      <c r="CF29" s="24">
        <f t="shared" si="7"/>
        <v>3.4711085845200887E-3</v>
      </c>
      <c r="CG29" s="24">
        <f t="shared" si="8"/>
        <v>-1.2767030200380286E-2</v>
      </c>
      <c r="CH29" s="24">
        <f t="shared" si="9"/>
        <v>7.0852811765109876E-4</v>
      </c>
      <c r="CI29" s="24">
        <f t="shared" si="10"/>
        <v>-1.4988376053604193E-2</v>
      </c>
      <c r="CJ29" s="24">
        <f t="shared" si="11"/>
        <v>-1.5843848951563686E-2</v>
      </c>
      <c r="CK29" s="24">
        <f t="shared" si="12"/>
        <v>7.4976535694567831E-4</v>
      </c>
      <c r="CL29" s="24">
        <f t="shared" si="13"/>
        <v>-1.9624511154125008E-3</v>
      </c>
    </row>
    <row r="30" spans="1:90" x14ac:dyDescent="0.25">
      <c r="A30" s="29" t="s">
        <v>29</v>
      </c>
      <c r="B30" s="27">
        <v>74660.442167999994</v>
      </c>
      <c r="C30" s="27">
        <v>11.040088596</v>
      </c>
      <c r="D30" s="27">
        <v>5273.5403409999999</v>
      </c>
      <c r="E30" s="27">
        <v>638.97203583999999</v>
      </c>
      <c r="F30" s="27">
        <v>600.66400486999999</v>
      </c>
      <c r="G30" s="27">
        <v>15.071356187999999</v>
      </c>
      <c r="H30" s="27">
        <v>12000.824979000001</v>
      </c>
      <c r="I30" s="27">
        <v>72.569034403000003</v>
      </c>
      <c r="J30" s="27">
        <v>237.67172715000001</v>
      </c>
      <c r="K30" s="27">
        <v>164.76533610000001</v>
      </c>
      <c r="L30" s="64">
        <v>11.42618985</v>
      </c>
      <c r="M30" s="64">
        <v>42.959365317</v>
      </c>
      <c r="N30" s="64">
        <v>22.647975720000002</v>
      </c>
      <c r="O30" s="27"/>
      <c r="P30" s="29" t="s">
        <v>29</v>
      </c>
      <c r="Q30" s="27">
        <v>10.604149678724401</v>
      </c>
      <c r="R30" s="27">
        <v>11.400463480362101</v>
      </c>
      <c r="S30" s="27">
        <v>72.720168457163496</v>
      </c>
      <c r="T30" s="27">
        <v>72.720168457163496</v>
      </c>
      <c r="U30" s="27">
        <v>29.391456042262501</v>
      </c>
      <c r="V30" s="27">
        <v>240.315304585945</v>
      </c>
      <c r="W30" s="27">
        <v>43.453761412301098</v>
      </c>
      <c r="X30" s="27">
        <v>551.88238049174095</v>
      </c>
      <c r="Y30" s="27">
        <v>74918.182433351496</v>
      </c>
      <c r="Z30" s="27">
        <v>393.22196470913798</v>
      </c>
      <c r="AA30" s="27">
        <v>50.864359711873398</v>
      </c>
      <c r="AB30" s="27">
        <v>453.86435418155003</v>
      </c>
      <c r="AC30" s="27">
        <v>947.46305856619404</v>
      </c>
      <c r="AD30" s="27">
        <v>164.354931232967</v>
      </c>
      <c r="AE30" s="27">
        <v>164.354931232967</v>
      </c>
      <c r="AF30" s="27">
        <v>42.104795694373202</v>
      </c>
      <c r="AG30" s="27">
        <v>366.969284355561</v>
      </c>
      <c r="AH30" s="27">
        <v>17.453505496173001</v>
      </c>
      <c r="AI30" s="27">
        <v>1.3868768446987001</v>
      </c>
      <c r="AJ30" s="27">
        <v>15.367347459622</v>
      </c>
      <c r="AK30" s="27">
        <v>22.918668090118199</v>
      </c>
      <c r="AL30" s="27">
        <v>11.0411144485413</v>
      </c>
      <c r="AM30" s="27">
        <v>0</v>
      </c>
      <c r="AN30" s="27">
        <v>4736.7851631144604</v>
      </c>
      <c r="AO30" s="27">
        <v>484.20541109035099</v>
      </c>
      <c r="AP30" s="27">
        <v>5263.0953698991898</v>
      </c>
      <c r="AQ30" s="27">
        <v>285.65849921184702</v>
      </c>
      <c r="AR30" s="27">
        <v>2.5866492281067199E-2</v>
      </c>
      <c r="AS30" s="27">
        <v>5623.1726017163001</v>
      </c>
      <c r="AT30" s="27">
        <v>0.36261495284864698</v>
      </c>
      <c r="AU30" s="27">
        <v>0.50258931309490396</v>
      </c>
      <c r="AV30" s="27">
        <v>219.354944030159</v>
      </c>
      <c r="AW30" s="27">
        <v>0.106012557196161</v>
      </c>
      <c r="AX30" s="27">
        <v>0</v>
      </c>
      <c r="AY30" s="27">
        <v>2.85895767676934E-2</v>
      </c>
      <c r="AZ30" s="27">
        <v>637.78313216936999</v>
      </c>
      <c r="BA30" s="27">
        <v>599.367510769104</v>
      </c>
      <c r="BB30" s="27">
        <v>38.4156214002656</v>
      </c>
      <c r="BC30" s="27">
        <v>0</v>
      </c>
      <c r="BD30" s="27">
        <v>2.3515043458610901E-3</v>
      </c>
      <c r="BE30" s="27">
        <v>102.625985879396</v>
      </c>
      <c r="BF30" s="27">
        <v>0.25043532432745202</v>
      </c>
      <c r="BG30" s="27">
        <v>55.157895467848299</v>
      </c>
      <c r="BH30" s="27">
        <v>5.1733014214300301E-2</v>
      </c>
      <c r="BI30" s="27">
        <v>0.91206196200334</v>
      </c>
      <c r="BJ30" s="27">
        <v>217.17760137127399</v>
      </c>
      <c r="BK30" s="27">
        <v>58.216610703854201</v>
      </c>
      <c r="BL30" s="27">
        <v>0.46643872087832</v>
      </c>
      <c r="BM30" s="27">
        <v>2.3297279121678498</v>
      </c>
      <c r="BN30" s="27">
        <v>1.26626903002143E-2</v>
      </c>
      <c r="BO30" s="27">
        <v>15.121108374587299</v>
      </c>
      <c r="BP30" s="27">
        <v>3092.7623633861799</v>
      </c>
      <c r="BQ30" s="27">
        <v>0</v>
      </c>
      <c r="BR30" s="27">
        <v>0</v>
      </c>
      <c r="BS30" s="27">
        <v>1329.6440950057299</v>
      </c>
      <c r="BT30" s="27">
        <v>400.087420854181</v>
      </c>
      <c r="BU30" s="27">
        <v>12162.4006520169</v>
      </c>
      <c r="BV30" s="27">
        <v>1985.58815717168</v>
      </c>
      <c r="BW30" s="29"/>
      <c r="BX30" s="36">
        <f t="shared" si="0"/>
        <v>8.0000062197580369E-3</v>
      </c>
      <c r="BZ30" s="24">
        <f t="shared" si="1"/>
        <v>3.4521663395930329E-3</v>
      </c>
      <c r="CA30" s="24">
        <f t="shared" si="2"/>
        <v>9.292068015393797E-5</v>
      </c>
      <c r="CB30" s="24">
        <f t="shared" si="3"/>
        <v>-1.9806373755414321E-3</v>
      </c>
      <c r="CC30" s="24">
        <f t="shared" si="4"/>
        <v>-1.8606505511106618E-3</v>
      </c>
      <c r="CD30" s="24">
        <f t="shared" si="5"/>
        <v>-2.158434816110848E-3</v>
      </c>
      <c r="CE30" s="24">
        <f t="shared" si="6"/>
        <v>3.3011088031290364E-3</v>
      </c>
      <c r="CF30" s="24">
        <f t="shared" si="7"/>
        <v>1.3463713811311936E-2</v>
      </c>
      <c r="CG30" s="24">
        <f t="shared" si="8"/>
        <v>2.082624571303988E-3</v>
      </c>
      <c r="CH30" s="24">
        <f t="shared" si="9"/>
        <v>1.1122809884225603E-2</v>
      </c>
      <c r="CI30" s="24">
        <f t="shared" si="10"/>
        <v>-2.4908447173859691E-3</v>
      </c>
      <c r="CJ30" s="24">
        <f t="shared" si="11"/>
        <v>-2.2515265347091652E-3</v>
      </c>
      <c r="CK30" s="24">
        <f t="shared" si="12"/>
        <v>1.1508459020586481E-2</v>
      </c>
      <c r="CL30" s="24">
        <f t="shared" si="13"/>
        <v>1.1952166209678265E-2</v>
      </c>
    </row>
    <row r="31" spans="1:90" x14ac:dyDescent="0.25">
      <c r="A31" s="29" t="s">
        <v>30</v>
      </c>
      <c r="B31" s="27">
        <v>355803.19841999997</v>
      </c>
      <c r="C31" s="27">
        <v>45.832841440000003</v>
      </c>
      <c r="D31" s="27">
        <v>23509.640272000001</v>
      </c>
      <c r="E31" s="27">
        <v>2586.8087937</v>
      </c>
      <c r="F31" s="27">
        <v>2448.9195814</v>
      </c>
      <c r="G31" s="27">
        <v>61.686644993000002</v>
      </c>
      <c r="H31" s="27">
        <v>28790.448896000002</v>
      </c>
      <c r="I31" s="27">
        <v>269.98225615000001</v>
      </c>
      <c r="J31" s="27">
        <v>761.43399568999996</v>
      </c>
      <c r="K31" s="27">
        <v>699.55670878000001</v>
      </c>
      <c r="L31" s="64">
        <v>46.443353270000003</v>
      </c>
      <c r="M31" s="64">
        <v>132.44695186999999</v>
      </c>
      <c r="N31" s="64">
        <v>52.421988206000002</v>
      </c>
      <c r="O31" s="27"/>
      <c r="P31" s="29" t="s">
        <v>30</v>
      </c>
      <c r="Q31" s="27">
        <v>40.350483583239601</v>
      </c>
      <c r="R31" s="27">
        <v>45.9429084348088</v>
      </c>
      <c r="S31" s="27">
        <v>267.84223166145603</v>
      </c>
      <c r="T31" s="27">
        <v>267.84223166145603</v>
      </c>
      <c r="U31" s="27">
        <v>121.59620274988001</v>
      </c>
      <c r="V31" s="27">
        <v>761.94004779563102</v>
      </c>
      <c r="W31" s="27">
        <v>132.539443652079</v>
      </c>
      <c r="X31" s="27">
        <v>2175.27328158314</v>
      </c>
      <c r="Y31" s="27">
        <v>353795.53642972402</v>
      </c>
      <c r="Z31" s="27">
        <v>1407.9089118570701</v>
      </c>
      <c r="AA31" s="27">
        <v>173.677012351559</v>
      </c>
      <c r="AB31" s="27">
        <v>1479.25487443363</v>
      </c>
      <c r="AC31" s="27">
        <v>2102.8478511738699</v>
      </c>
      <c r="AD31" s="27">
        <v>692.32947070357204</v>
      </c>
      <c r="AE31" s="27">
        <v>692.32947070357204</v>
      </c>
      <c r="AF31" s="27">
        <v>186.402624340128</v>
      </c>
      <c r="AG31" s="27">
        <v>860.18679421948104</v>
      </c>
      <c r="AH31" s="27">
        <v>44.506003286368298</v>
      </c>
      <c r="AI31" s="27">
        <v>6.0387508826931597</v>
      </c>
      <c r="AJ31" s="27">
        <v>36.3307640132034</v>
      </c>
      <c r="AK31" s="27">
        <v>52.459680927926499</v>
      </c>
      <c r="AL31" s="27">
        <v>45.435174011915997</v>
      </c>
      <c r="AM31" s="27">
        <v>0</v>
      </c>
      <c r="AN31" s="27">
        <v>20970.296118652699</v>
      </c>
      <c r="AO31" s="27">
        <v>2143.6292514536699</v>
      </c>
      <c r="AP31" s="27">
        <v>23300.327994446499</v>
      </c>
      <c r="AQ31" s="27">
        <v>822.04052720227901</v>
      </c>
      <c r="AR31" s="27">
        <v>0.110934483043701</v>
      </c>
      <c r="AS31" s="27">
        <v>12106.375279210901</v>
      </c>
      <c r="AT31" s="27">
        <v>1.5865796061442801</v>
      </c>
      <c r="AU31" s="27">
        <v>2.2107185127619999</v>
      </c>
      <c r="AV31" s="27">
        <v>1097.5171957208199</v>
      </c>
      <c r="AW31" s="27">
        <v>0.48336110352353701</v>
      </c>
      <c r="AX31" s="27">
        <v>0</v>
      </c>
      <c r="AY31" s="27">
        <v>0.13285134156759601</v>
      </c>
      <c r="AZ31" s="27">
        <v>2557.6728981503102</v>
      </c>
      <c r="BA31" s="27">
        <v>2421.0175231165499</v>
      </c>
      <c r="BB31" s="27">
        <v>136.65537503375799</v>
      </c>
      <c r="BC31" s="27">
        <v>0</v>
      </c>
      <c r="BD31" s="27">
        <v>1.0084958624756699E-2</v>
      </c>
      <c r="BE31" s="27">
        <v>323.34684413873703</v>
      </c>
      <c r="BF31" s="27">
        <v>1.0740478710516601</v>
      </c>
      <c r="BG31" s="27">
        <v>198.616440527565</v>
      </c>
      <c r="BH31" s="27">
        <v>0.22186894062401799</v>
      </c>
      <c r="BI31" s="27">
        <v>3.9258292850962002</v>
      </c>
      <c r="BJ31" s="27">
        <v>779.65051527527396</v>
      </c>
      <c r="BK31" s="27">
        <v>255.86477005379001</v>
      </c>
      <c r="BL31" s="27">
        <v>1.49768715862806</v>
      </c>
      <c r="BM31" s="27">
        <v>10.577178899562901</v>
      </c>
      <c r="BN31" s="27">
        <v>5.5385293517860097E-2</v>
      </c>
      <c r="BO31" s="27">
        <v>61.3949801515678</v>
      </c>
      <c r="BP31" s="27">
        <v>6600.3217914523102</v>
      </c>
      <c r="BQ31" s="27">
        <v>0</v>
      </c>
      <c r="BR31" s="27">
        <v>0</v>
      </c>
      <c r="BS31" s="27">
        <v>3207.8099266918598</v>
      </c>
      <c r="BT31" s="27">
        <v>762.43677007159499</v>
      </c>
      <c r="BU31" s="27">
        <v>28885.3199092797</v>
      </c>
      <c r="BV31" s="27">
        <v>4357.0530988901301</v>
      </c>
      <c r="BW31" s="29"/>
      <c r="BX31" s="36">
        <f t="shared" si="0"/>
        <v>8.0000000165043189E-3</v>
      </c>
      <c r="BZ31" s="24">
        <f t="shared" si="1"/>
        <v>-5.642619288391151E-3</v>
      </c>
      <c r="CA31" s="24">
        <f t="shared" si="2"/>
        <v>-8.6764733669108026E-3</v>
      </c>
      <c r="CB31" s="24">
        <f t="shared" si="3"/>
        <v>-8.9032530966793345E-3</v>
      </c>
      <c r="CC31" s="24">
        <f t="shared" si="4"/>
        <v>-1.126325827430631E-2</v>
      </c>
      <c r="CD31" s="24">
        <f t="shared" si="5"/>
        <v>-1.1393619657979538E-2</v>
      </c>
      <c r="CE31" s="24">
        <f t="shared" si="6"/>
        <v>-4.7281683331181056E-3</v>
      </c>
      <c r="CF31" s="24">
        <f t="shared" si="7"/>
        <v>3.2952252193914062E-3</v>
      </c>
      <c r="CG31" s="24">
        <f t="shared" si="8"/>
        <v>-7.9265375401374721E-3</v>
      </c>
      <c r="CH31" s="24">
        <f t="shared" si="9"/>
        <v>6.6460403461823315E-4</v>
      </c>
      <c r="CI31" s="24">
        <f t="shared" si="10"/>
        <v>-1.03311682751667E-2</v>
      </c>
      <c r="CJ31" s="24">
        <f t="shared" si="11"/>
        <v>-1.0775381189248982E-2</v>
      </c>
      <c r="CK31" s="24">
        <f t="shared" si="12"/>
        <v>6.9833077147590035E-4</v>
      </c>
      <c r="CL31" s="24">
        <f t="shared" si="13"/>
        <v>7.1902503541792292E-4</v>
      </c>
    </row>
    <row r="32" spans="1:90" x14ac:dyDescent="0.25">
      <c r="A32" s="29" t="s">
        <v>31</v>
      </c>
      <c r="B32" s="27">
        <v>66189.158351000005</v>
      </c>
      <c r="C32" s="27">
        <v>10.673935808</v>
      </c>
      <c r="D32" s="27">
        <v>5717.3732496000002</v>
      </c>
      <c r="E32" s="27">
        <v>639.09360520999996</v>
      </c>
      <c r="F32" s="27">
        <v>606.68873325000004</v>
      </c>
      <c r="G32" s="27">
        <v>12.97870148</v>
      </c>
      <c r="H32" s="27">
        <v>7628.7702093999997</v>
      </c>
      <c r="I32" s="27">
        <v>68.130962491999995</v>
      </c>
      <c r="J32" s="27">
        <v>189.5989338</v>
      </c>
      <c r="K32" s="27">
        <v>171.04194164</v>
      </c>
      <c r="L32" s="64">
        <v>12.174552974999999</v>
      </c>
      <c r="M32" s="64">
        <v>29.460892144999999</v>
      </c>
      <c r="N32" s="64">
        <v>13.491364519999999</v>
      </c>
      <c r="O32" s="27"/>
      <c r="P32" s="29" t="s">
        <v>31</v>
      </c>
      <c r="Q32" s="27">
        <v>9.7907771780070103</v>
      </c>
      <c r="R32" s="27">
        <v>12.034967372036601</v>
      </c>
      <c r="S32" s="27">
        <v>67.660880958380801</v>
      </c>
      <c r="T32" s="27">
        <v>67.660880958380801</v>
      </c>
      <c r="U32" s="27">
        <v>32.353503465335002</v>
      </c>
      <c r="V32" s="27">
        <v>191.04905193680301</v>
      </c>
      <c r="W32" s="27">
        <v>29.692992762686</v>
      </c>
      <c r="X32" s="27">
        <v>414.66608099217501</v>
      </c>
      <c r="Y32" s="27">
        <v>66171.597366358605</v>
      </c>
      <c r="Z32" s="27">
        <v>320.56984903835001</v>
      </c>
      <c r="AA32" s="27">
        <v>33.5849044595899</v>
      </c>
      <c r="AB32" s="27">
        <v>325.540411787251</v>
      </c>
      <c r="AC32" s="27">
        <v>604.244269862799</v>
      </c>
      <c r="AD32" s="27">
        <v>169.29545038398101</v>
      </c>
      <c r="AE32" s="27">
        <v>169.29545038398101</v>
      </c>
      <c r="AF32" s="27">
        <v>45.240083159002801</v>
      </c>
      <c r="AG32" s="27">
        <v>231.34331920999401</v>
      </c>
      <c r="AH32" s="27">
        <v>10.8831543323672</v>
      </c>
      <c r="AI32" s="27">
        <v>1.5967446898905899</v>
      </c>
      <c r="AJ32" s="27">
        <v>9.2517696581962898</v>
      </c>
      <c r="AK32" s="27">
        <v>13.573970732755001</v>
      </c>
      <c r="AL32" s="27">
        <v>10.5838776186775</v>
      </c>
      <c r="AM32" s="27">
        <v>0</v>
      </c>
      <c r="AN32" s="27">
        <v>5089.5095954188</v>
      </c>
      <c r="AO32" s="27">
        <v>520.26166068222005</v>
      </c>
      <c r="AP32" s="27">
        <v>5655.0113392600197</v>
      </c>
      <c r="AQ32" s="27">
        <v>193.616581877241</v>
      </c>
      <c r="AR32" s="27">
        <v>1.1480561143537399E-2</v>
      </c>
      <c r="AS32" s="27">
        <v>3388.2528107061898</v>
      </c>
      <c r="AT32" s="27">
        <v>0.33158940260255598</v>
      </c>
      <c r="AU32" s="27">
        <v>0.27396359232130102</v>
      </c>
      <c r="AV32" s="27">
        <v>299.33308081592997</v>
      </c>
      <c r="AW32" s="27">
        <v>0.120733305555096</v>
      </c>
      <c r="AX32" s="27">
        <v>0</v>
      </c>
      <c r="AY32" s="27">
        <v>2.2123256314864E-2</v>
      </c>
      <c r="AZ32" s="27">
        <v>632.88657747563298</v>
      </c>
      <c r="BA32" s="27">
        <v>600.64719629208196</v>
      </c>
      <c r="BB32" s="27">
        <v>32.239381183551302</v>
      </c>
      <c r="BC32" s="27">
        <v>0</v>
      </c>
      <c r="BD32" s="27">
        <v>1.0436929167699999E-3</v>
      </c>
      <c r="BE32" s="27">
        <v>70.871082679938397</v>
      </c>
      <c r="BF32" s="27">
        <v>0.111152772885354</v>
      </c>
      <c r="BG32" s="27">
        <v>45.641171908706603</v>
      </c>
      <c r="BH32" s="27">
        <v>2.29611940872038E-2</v>
      </c>
      <c r="BI32" s="27">
        <v>0.74853440588193099</v>
      </c>
      <c r="BJ32" s="27">
        <v>181.03141763807801</v>
      </c>
      <c r="BK32" s="27">
        <v>33.593275698115797</v>
      </c>
      <c r="BL32" s="27">
        <v>0.31067552241273799</v>
      </c>
      <c r="BM32" s="27">
        <v>1.80957221768437</v>
      </c>
      <c r="BN32" s="27">
        <v>6.6133256226679196E-3</v>
      </c>
      <c r="BO32" s="27">
        <v>12.899077440654301</v>
      </c>
      <c r="BP32" s="27">
        <v>1877.3408772606499</v>
      </c>
      <c r="BQ32" s="27">
        <v>0</v>
      </c>
      <c r="BR32" s="27">
        <v>0</v>
      </c>
      <c r="BS32" s="27">
        <v>872.73110729780694</v>
      </c>
      <c r="BT32" s="27">
        <v>209.83176732400301</v>
      </c>
      <c r="BU32" s="27">
        <v>7707.8777071931199</v>
      </c>
      <c r="BV32" s="27">
        <v>1159.79012450704</v>
      </c>
      <c r="BW32" s="29"/>
      <c r="BX32" s="36">
        <f t="shared" si="0"/>
        <v>7.9999986640031419E-3</v>
      </c>
      <c r="BZ32" s="24">
        <f t="shared" si="1"/>
        <v>-2.6531512227841387E-4</v>
      </c>
      <c r="CA32" s="24">
        <f t="shared" si="2"/>
        <v>-8.4372054453430607E-3</v>
      </c>
      <c r="CB32" s="24">
        <f t="shared" si="3"/>
        <v>-1.0907440815473004E-2</v>
      </c>
      <c r="CC32" s="24">
        <f t="shared" si="4"/>
        <v>-9.7122357097086266E-3</v>
      </c>
      <c r="CD32" s="24">
        <f t="shared" si="5"/>
        <v>-9.9582151881309599E-3</v>
      </c>
      <c r="CE32" s="24">
        <f t="shared" si="6"/>
        <v>-6.1349773294654018E-3</v>
      </c>
      <c r="CF32" s="24">
        <f t="shared" si="7"/>
        <v>1.0369626508823898E-2</v>
      </c>
      <c r="CG32" s="24">
        <f t="shared" si="8"/>
        <v>-6.8996755135286858E-3</v>
      </c>
      <c r="CH32" s="24">
        <f t="shared" si="9"/>
        <v>7.6483454191397628E-3</v>
      </c>
      <c r="CI32" s="24">
        <f t="shared" si="10"/>
        <v>-1.0210894703796807E-2</v>
      </c>
      <c r="CJ32" s="24">
        <f t="shared" si="11"/>
        <v>-1.1465357557688776E-2</v>
      </c>
      <c r="CK32" s="24">
        <f t="shared" si="12"/>
        <v>7.8782616814064236E-3</v>
      </c>
      <c r="CL32" s="24">
        <f t="shared" si="13"/>
        <v>6.1228953255649896E-3</v>
      </c>
    </row>
    <row r="33" spans="1:90" x14ac:dyDescent="0.25">
      <c r="A33" s="29" t="s">
        <v>32</v>
      </c>
      <c r="B33" s="27">
        <v>710400.82247000001</v>
      </c>
      <c r="C33" s="27">
        <v>97.955594609000002</v>
      </c>
      <c r="D33" s="27">
        <v>50224.126210000002</v>
      </c>
      <c r="E33" s="27">
        <v>5282.1377885000002</v>
      </c>
      <c r="F33" s="27">
        <v>4998.1776968000004</v>
      </c>
      <c r="G33" s="27">
        <v>106.47286052</v>
      </c>
      <c r="H33" s="27">
        <v>80696.129293999998</v>
      </c>
      <c r="I33" s="27">
        <v>612.29729180000004</v>
      </c>
      <c r="J33" s="27">
        <v>1848.2292536</v>
      </c>
      <c r="K33" s="27">
        <v>1505.987607</v>
      </c>
      <c r="L33" s="64">
        <v>102.33988795</v>
      </c>
      <c r="M33" s="64">
        <v>325.15680841</v>
      </c>
      <c r="N33" s="64">
        <v>148.00271279</v>
      </c>
      <c r="O33" s="27"/>
      <c r="P33" s="29" t="s">
        <v>32</v>
      </c>
      <c r="Q33" s="27">
        <v>91.1213539058393</v>
      </c>
      <c r="R33" s="27">
        <v>101.625537388735</v>
      </c>
      <c r="S33" s="27">
        <v>610.90290691072096</v>
      </c>
      <c r="T33" s="27">
        <v>610.90290691072096</v>
      </c>
      <c r="U33" s="27">
        <v>267.80342715322598</v>
      </c>
      <c r="V33" s="27">
        <v>1865.0598066944999</v>
      </c>
      <c r="W33" s="27">
        <v>328.15389732852799</v>
      </c>
      <c r="X33" s="27">
        <v>4820.4540203898896</v>
      </c>
      <c r="Y33" s="27">
        <v>711008.14511483302</v>
      </c>
      <c r="Z33" s="27">
        <v>3249.5450750407499</v>
      </c>
      <c r="AA33" s="27">
        <v>405.235690741437</v>
      </c>
      <c r="AB33" s="27">
        <v>3553.5865291755399</v>
      </c>
      <c r="AC33" s="27">
        <v>6297.7527867707604</v>
      </c>
      <c r="AD33" s="27">
        <v>1496.3535692831999</v>
      </c>
      <c r="AE33" s="27">
        <v>1496.3535692831999</v>
      </c>
      <c r="AF33" s="27">
        <v>399.29731022007599</v>
      </c>
      <c r="AG33" s="27">
        <v>2525.8533920601499</v>
      </c>
      <c r="AH33" s="27">
        <v>123.21713662121</v>
      </c>
      <c r="AI33" s="27">
        <v>12.955942738878999</v>
      </c>
      <c r="AJ33" s="27">
        <v>107.321106303843</v>
      </c>
      <c r="AK33" s="27">
        <v>149.47560431436801</v>
      </c>
      <c r="AL33" s="27">
        <v>97.576074587873407</v>
      </c>
      <c r="AM33" s="27">
        <v>0</v>
      </c>
      <c r="AN33" s="27">
        <v>44920.930343424901</v>
      </c>
      <c r="AO33" s="27">
        <v>4591.9165807415202</v>
      </c>
      <c r="AP33" s="27">
        <v>49912.144234386498</v>
      </c>
      <c r="AQ33" s="27">
        <v>2112.09873909621</v>
      </c>
      <c r="AR33" s="27">
        <v>0.20435243916070001</v>
      </c>
      <c r="AS33" s="27">
        <v>36176.265121910001</v>
      </c>
      <c r="AT33" s="27">
        <v>3.13672364578338</v>
      </c>
      <c r="AU33" s="27">
        <v>4.1170034818697303</v>
      </c>
      <c r="AV33" s="27">
        <v>2225.1226011232502</v>
      </c>
      <c r="AW33" s="27">
        <v>0.97651011535684595</v>
      </c>
      <c r="AX33" s="27">
        <v>0</v>
      </c>
      <c r="AY33" s="27">
        <v>0.253004616698909</v>
      </c>
      <c r="AZ33" s="27">
        <v>5251.6420877650999</v>
      </c>
      <c r="BA33" s="27">
        <v>4967.9256151382397</v>
      </c>
      <c r="BB33" s="27">
        <v>283.71647262686201</v>
      </c>
      <c r="BC33" s="27">
        <v>0</v>
      </c>
      <c r="BD33" s="27">
        <v>1.8577464993358501E-2</v>
      </c>
      <c r="BE33" s="27">
        <v>678.21972805987696</v>
      </c>
      <c r="BF33" s="27">
        <v>1.97850333625445</v>
      </c>
      <c r="BG33" s="27">
        <v>409.922712566896</v>
      </c>
      <c r="BH33" s="27">
        <v>0.40870443499396403</v>
      </c>
      <c r="BI33" s="27">
        <v>7.68346744159129</v>
      </c>
      <c r="BJ33" s="27">
        <v>1612.4017851926501</v>
      </c>
      <c r="BK33" s="27">
        <v>492.124809696809</v>
      </c>
      <c r="BL33" s="27">
        <v>3.1072579398909701</v>
      </c>
      <c r="BM33" s="27">
        <v>20.271787068789699</v>
      </c>
      <c r="BN33" s="27">
        <v>0.102896210177637</v>
      </c>
      <c r="BO33" s="27">
        <v>106.388320357148</v>
      </c>
      <c r="BP33" s="27">
        <v>19846.5236112528</v>
      </c>
      <c r="BQ33" s="27">
        <v>0</v>
      </c>
      <c r="BR33" s="27">
        <v>0</v>
      </c>
      <c r="BS33" s="27">
        <v>8978.6296454369003</v>
      </c>
      <c r="BT33" s="27">
        <v>2428.4441469415801</v>
      </c>
      <c r="BU33" s="27">
        <v>81698.710541179506</v>
      </c>
      <c r="BV33" s="27">
        <v>12732.1444395504</v>
      </c>
      <c r="BW33" s="29"/>
      <c r="BX33" s="36">
        <f t="shared" si="0"/>
        <v>8.0000031324036752E-3</v>
      </c>
      <c r="BZ33" s="24">
        <f t="shared" si="1"/>
        <v>8.5490138190071801E-4</v>
      </c>
      <c r="CA33" s="24">
        <f t="shared" si="2"/>
        <v>-3.8744088343446725E-3</v>
      </c>
      <c r="CB33" s="24">
        <f t="shared" si="3"/>
        <v>-6.2117949908979389E-3</v>
      </c>
      <c r="CC33" s="24">
        <f t="shared" si="4"/>
        <v>-5.7733633532419367E-3</v>
      </c>
      <c r="CD33" s="24">
        <f t="shared" si="5"/>
        <v>-6.052622274940145E-3</v>
      </c>
      <c r="CE33" s="24">
        <f t="shared" si="6"/>
        <v>-7.9400668338495137E-4</v>
      </c>
      <c r="CF33" s="24">
        <f t="shared" si="7"/>
        <v>1.2424155358515467E-2</v>
      </c>
      <c r="CG33" s="24">
        <f t="shared" si="8"/>
        <v>-2.2773004355122009E-3</v>
      </c>
      <c r="CH33" s="24">
        <f t="shared" si="9"/>
        <v>9.1063124673073943E-3</v>
      </c>
      <c r="CI33" s="24">
        <f t="shared" si="10"/>
        <v>-6.3971560403419002E-3</v>
      </c>
      <c r="CJ33" s="24">
        <f t="shared" si="11"/>
        <v>-6.9801772854589817E-3</v>
      </c>
      <c r="CK33" s="24">
        <f t="shared" si="12"/>
        <v>9.2173647944928574E-3</v>
      </c>
      <c r="CL33" s="24">
        <f t="shared" si="13"/>
        <v>9.9517873463433361E-3</v>
      </c>
    </row>
    <row r="34" spans="1:90" x14ac:dyDescent="0.25">
      <c r="A34" s="29" t="s">
        <v>33</v>
      </c>
      <c r="B34" s="27">
        <v>408164.95354999998</v>
      </c>
      <c r="C34" s="27">
        <v>57.101837953</v>
      </c>
      <c r="D34" s="27">
        <v>30384.454342000001</v>
      </c>
      <c r="E34" s="27">
        <v>3473.4443618999999</v>
      </c>
      <c r="F34" s="27">
        <v>3289.3966248000002</v>
      </c>
      <c r="G34" s="27">
        <v>74.414519608000006</v>
      </c>
      <c r="H34" s="27">
        <v>44509.229814999999</v>
      </c>
      <c r="I34" s="27">
        <v>354.70213572</v>
      </c>
      <c r="J34" s="27">
        <v>1091.2291379000001</v>
      </c>
      <c r="K34" s="27">
        <v>893.85872000999996</v>
      </c>
      <c r="L34" s="64">
        <v>62.280100628</v>
      </c>
      <c r="M34" s="64">
        <v>173.85494245999999</v>
      </c>
      <c r="N34" s="64">
        <v>75.894948208000002</v>
      </c>
      <c r="O34" s="27"/>
      <c r="P34" s="29" t="s">
        <v>33</v>
      </c>
      <c r="Q34" s="27">
        <v>52.1687185896347</v>
      </c>
      <c r="R34" s="27">
        <v>61.7048640739118</v>
      </c>
      <c r="S34" s="27">
        <v>353.09612795803997</v>
      </c>
      <c r="T34" s="27">
        <v>353.09612795803997</v>
      </c>
      <c r="U34" s="27">
        <v>159.472788602539</v>
      </c>
      <c r="V34" s="27">
        <v>1100.60749405206</v>
      </c>
      <c r="W34" s="27">
        <v>175.20654881767999</v>
      </c>
      <c r="X34" s="27">
        <v>2672.9341952613599</v>
      </c>
      <c r="Y34" s="27">
        <v>407591.10979259998</v>
      </c>
      <c r="Z34" s="27">
        <v>1815.1238219393199</v>
      </c>
      <c r="AA34" s="27">
        <v>223.169230986873</v>
      </c>
      <c r="AB34" s="27">
        <v>1919.1259260777499</v>
      </c>
      <c r="AC34" s="27">
        <v>3628.8670159895501</v>
      </c>
      <c r="AD34" s="27">
        <v>886.62406275167996</v>
      </c>
      <c r="AE34" s="27">
        <v>886.62406275167996</v>
      </c>
      <c r="AF34" s="27">
        <v>241.23487476336101</v>
      </c>
      <c r="AG34" s="27">
        <v>1424.9423689610801</v>
      </c>
      <c r="AH34" s="27">
        <v>65.927704189802697</v>
      </c>
      <c r="AI34" s="27">
        <v>7.8564640303135498</v>
      </c>
      <c r="AJ34" s="27">
        <v>59.0455686486901</v>
      </c>
      <c r="AK34" s="27">
        <v>76.478616025807298</v>
      </c>
      <c r="AL34" s="27">
        <v>56.756634239873897</v>
      </c>
      <c r="AM34" s="27">
        <v>0</v>
      </c>
      <c r="AN34" s="27">
        <v>27138.897831004699</v>
      </c>
      <c r="AO34" s="27">
        <v>2774.1998685582298</v>
      </c>
      <c r="AP34" s="27">
        <v>30154.332574326199</v>
      </c>
      <c r="AQ34" s="27">
        <v>1142.84951881137</v>
      </c>
      <c r="AR34" s="27">
        <v>0.15965829385406499</v>
      </c>
      <c r="AS34" s="27">
        <v>19788.367435904602</v>
      </c>
      <c r="AT34" s="27">
        <v>2.1854087181776598</v>
      </c>
      <c r="AU34" s="27">
        <v>3.1597953489089798</v>
      </c>
      <c r="AV34" s="27">
        <v>1482.6995792699299</v>
      </c>
      <c r="AW34" s="27">
        <v>0.65576304281927</v>
      </c>
      <c r="AX34" s="27">
        <v>0</v>
      </c>
      <c r="AY34" s="27">
        <v>0.18714399091695699</v>
      </c>
      <c r="AZ34" s="27">
        <v>3441.40375839529</v>
      </c>
      <c r="BA34" s="27">
        <v>3258.3944695291798</v>
      </c>
      <c r="BB34" s="27">
        <v>183.009288866107</v>
      </c>
      <c r="BC34" s="27">
        <v>0</v>
      </c>
      <c r="BD34" s="27">
        <v>1.45144051885778E-2</v>
      </c>
      <c r="BE34" s="27">
        <v>431.38757257891098</v>
      </c>
      <c r="BF34" s="27">
        <v>1.54578222148734</v>
      </c>
      <c r="BG34" s="27">
        <v>267.00329881997601</v>
      </c>
      <c r="BH34" s="27">
        <v>0.31931639009683699</v>
      </c>
      <c r="BI34" s="27">
        <v>5.4447866178342803</v>
      </c>
      <c r="BJ34" s="27">
        <v>1046.69198553767</v>
      </c>
      <c r="BK34" s="27">
        <v>352.88938278945199</v>
      </c>
      <c r="BL34" s="27">
        <v>2.0124581772185302</v>
      </c>
      <c r="BM34" s="27">
        <v>14.8481222663513</v>
      </c>
      <c r="BN34" s="27">
        <v>7.9283849821149999E-2</v>
      </c>
      <c r="BO34" s="27">
        <v>74.134319727067805</v>
      </c>
      <c r="BP34" s="27">
        <v>10969.5867151273</v>
      </c>
      <c r="BQ34" s="27">
        <v>0</v>
      </c>
      <c r="BR34" s="27">
        <v>0</v>
      </c>
      <c r="BS34" s="27">
        <v>5051.6749241461503</v>
      </c>
      <c r="BT34" s="27">
        <v>1229.99928035516</v>
      </c>
      <c r="BU34" s="27">
        <v>45018.164807178196</v>
      </c>
      <c r="BV34" s="27">
        <v>6706.0904093747504</v>
      </c>
      <c r="BW34" s="29"/>
      <c r="BX34" s="36">
        <f t="shared" si="0"/>
        <v>8.0000071024205286E-3</v>
      </c>
      <c r="BZ34" s="24">
        <f t="shared" si="1"/>
        <v>-1.4059113905028169E-3</v>
      </c>
      <c r="CA34" s="24">
        <f t="shared" si="2"/>
        <v>-6.0454045876813575E-3</v>
      </c>
      <c r="CB34" s="24">
        <f t="shared" si="3"/>
        <v>-7.5736679383347511E-3</v>
      </c>
      <c r="CC34" s="24">
        <f t="shared" si="4"/>
        <v>-9.2244470232951872E-3</v>
      </c>
      <c r="CD34" s="24">
        <f t="shared" si="5"/>
        <v>-9.4248759900473662E-3</v>
      </c>
      <c r="CE34" s="24">
        <f t="shared" si="6"/>
        <v>-3.7653925928466028E-3</v>
      </c>
      <c r="CF34" s="24">
        <f t="shared" si="7"/>
        <v>1.1434369776640849E-2</v>
      </c>
      <c r="CG34" s="24">
        <f t="shared" si="8"/>
        <v>-4.5277645670219573E-3</v>
      </c>
      <c r="CH34" s="24">
        <f t="shared" si="9"/>
        <v>8.5943051063573968E-3</v>
      </c>
      <c r="CI34" s="24">
        <f t="shared" si="10"/>
        <v>-8.0937368471821376E-3</v>
      </c>
      <c r="CJ34" s="24">
        <f t="shared" si="11"/>
        <v>-9.2362817061599888E-3</v>
      </c>
      <c r="CK34" s="24">
        <f t="shared" si="12"/>
        <v>7.7743338127472068E-3</v>
      </c>
      <c r="CL34" s="24">
        <f t="shared" si="13"/>
        <v>7.6904699402083792E-3</v>
      </c>
    </row>
    <row r="35" spans="1:90" x14ac:dyDescent="0.25">
      <c r="A35" s="29" t="s">
        <v>34</v>
      </c>
      <c r="B35" s="27">
        <v>54408.251226</v>
      </c>
      <c r="C35" s="27">
        <v>32.487742468</v>
      </c>
      <c r="D35" s="27">
        <v>25553.348008000001</v>
      </c>
      <c r="E35" s="27">
        <v>2120.1159155999999</v>
      </c>
      <c r="F35" s="27">
        <v>2047.7769075000001</v>
      </c>
      <c r="G35" s="27">
        <v>36.265008627999997</v>
      </c>
      <c r="H35" s="27">
        <v>8326.1101558999999</v>
      </c>
      <c r="I35" s="27">
        <v>215.89300125</v>
      </c>
      <c r="J35" s="27">
        <v>195.98624171</v>
      </c>
      <c r="K35" s="27">
        <v>589.62046105000002</v>
      </c>
      <c r="L35" s="64">
        <v>50.194842731999998</v>
      </c>
      <c r="M35" s="64">
        <v>27.480235107999999</v>
      </c>
      <c r="N35" s="64">
        <v>21.838801557</v>
      </c>
      <c r="O35" s="27"/>
      <c r="P35" s="29" t="s">
        <v>34</v>
      </c>
      <c r="Q35" s="27">
        <v>27.488207128282301</v>
      </c>
      <c r="R35" s="27">
        <v>49.669738829659302</v>
      </c>
      <c r="S35" s="27">
        <v>213.90623864016101</v>
      </c>
      <c r="T35" s="27">
        <v>213.90623864016101</v>
      </c>
      <c r="U35" s="27">
        <v>135.82827421931501</v>
      </c>
      <c r="V35" s="27">
        <v>196.509186750635</v>
      </c>
      <c r="W35" s="27">
        <v>27.6643611167449</v>
      </c>
      <c r="X35" s="27">
        <v>391.09840764679899</v>
      </c>
      <c r="Y35" s="27">
        <v>54350.571215352997</v>
      </c>
      <c r="Z35" s="27">
        <v>573.98512134952296</v>
      </c>
      <c r="AA35" s="27">
        <v>34.9165458909509</v>
      </c>
      <c r="AB35" s="27">
        <v>302.79003507303997</v>
      </c>
      <c r="AC35" s="27">
        <v>485.84451652267398</v>
      </c>
      <c r="AD35" s="27">
        <v>583.57972072741904</v>
      </c>
      <c r="AE35" s="27">
        <v>583.57972072741904</v>
      </c>
      <c r="AF35" s="27">
        <v>202.21707299613601</v>
      </c>
      <c r="AG35" s="27">
        <v>217.83804161687999</v>
      </c>
      <c r="AH35" s="27">
        <v>11.483389246000501</v>
      </c>
      <c r="AI35" s="27">
        <v>6.5207942500283798</v>
      </c>
      <c r="AJ35" s="27">
        <v>7.9087108289956296</v>
      </c>
      <c r="AK35" s="27">
        <v>21.859947928889</v>
      </c>
      <c r="AL35" s="27">
        <v>32.174308376791899</v>
      </c>
      <c r="AM35" s="27">
        <v>0</v>
      </c>
      <c r="AN35" s="27">
        <v>22749.399934522698</v>
      </c>
      <c r="AO35" s="27">
        <v>2325.4955934897498</v>
      </c>
      <c r="AP35" s="27">
        <v>25277.112601008499</v>
      </c>
      <c r="AQ35" s="27">
        <v>225.129971671048</v>
      </c>
      <c r="AR35" s="27">
        <v>7.0685885949613404E-3</v>
      </c>
      <c r="AS35" s="27">
        <v>3331.1760212536501</v>
      </c>
      <c r="AT35" s="27">
        <v>1.1670969714005399</v>
      </c>
      <c r="AU35" s="27">
        <v>0.50598297943638804</v>
      </c>
      <c r="AV35" s="27">
        <v>1454.6905188026601</v>
      </c>
      <c r="AW35" s="27">
        <v>0.50664560767649403</v>
      </c>
      <c r="AX35" s="27">
        <v>0</v>
      </c>
      <c r="AY35" s="27">
        <v>7.6145752961082794E-2</v>
      </c>
      <c r="AZ35" s="27">
        <v>2099.2959461948199</v>
      </c>
      <c r="BA35" s="27">
        <v>2027.48303184989</v>
      </c>
      <c r="BB35" s="27">
        <v>71.812914344924096</v>
      </c>
      <c r="BC35" s="27">
        <v>0</v>
      </c>
      <c r="BD35" s="27">
        <v>6.4259190076555403E-4</v>
      </c>
      <c r="BE35" s="27">
        <v>53.848232242596602</v>
      </c>
      <c r="BF35" s="27">
        <v>6.84367749733516E-2</v>
      </c>
      <c r="BG35" s="27">
        <v>101.800769622513</v>
      </c>
      <c r="BH35" s="27">
        <v>1.4137175380104301E-2</v>
      </c>
      <c r="BI35" s="27">
        <v>2.34685411046258</v>
      </c>
      <c r="BJ35" s="27">
        <v>406.25967393640701</v>
      </c>
      <c r="BK35" s="27">
        <v>26.745204875159899</v>
      </c>
      <c r="BL35" s="27">
        <v>0.20612964224496599</v>
      </c>
      <c r="BM35" s="27">
        <v>5.9740437209609896</v>
      </c>
      <c r="BN35" s="27">
        <v>1.06533297177532E-2</v>
      </c>
      <c r="BO35" s="27">
        <v>35.936422899408598</v>
      </c>
      <c r="BP35" s="27">
        <v>1756.7490836311699</v>
      </c>
      <c r="BQ35" s="27">
        <v>0</v>
      </c>
      <c r="BR35" s="27">
        <v>0</v>
      </c>
      <c r="BS35" s="27">
        <v>806.13845893691803</v>
      </c>
      <c r="BT35" s="27">
        <v>227.745608288298</v>
      </c>
      <c r="BU35" s="27">
        <v>8384.6596101125997</v>
      </c>
      <c r="BV35" s="27">
        <v>1128.21220235582</v>
      </c>
      <c r="BW35" s="29"/>
      <c r="BX35" s="36">
        <f t="shared" ref="BX35:BX51" si="14">AF35/(AF35+AN35+AO35+1E-50)</f>
        <v>8.0000068120148864E-3</v>
      </c>
      <c r="BZ35" s="24">
        <f t="shared" ref="BZ35:BZ51" si="15">+(Y35-B35)/B35</f>
        <v>-1.0601335155473659E-3</v>
      </c>
      <c r="CA35" s="24">
        <f t="shared" ref="CA35:CA51" si="16">+(AL35-C35)/C35</f>
        <v>-9.6477645843453096E-3</v>
      </c>
      <c r="CB35" s="24">
        <f t="shared" ref="CB35:CB51" si="17">+(AP35-D35)/D35</f>
        <v>-1.0810145383102857E-2</v>
      </c>
      <c r="CC35" s="24">
        <f t="shared" ref="CC35:CC51" si="18">+(AZ35-E35)/E35</f>
        <v>-9.8202033445364215E-3</v>
      </c>
      <c r="CD35" s="24">
        <f t="shared" ref="CD35:CD51" si="19">+(BA35-F35)/F35</f>
        <v>-9.9101985063820078E-3</v>
      </c>
      <c r="CE35" s="24">
        <f t="shared" ref="CE35:CE51" si="20">+(BO35-G35)/G35</f>
        <v>-9.0606824876831825E-3</v>
      </c>
      <c r="CF35" s="24">
        <f t="shared" ref="CF35:CF51" si="21">+(BU35-H35)/H35</f>
        <v>7.0320297373330856E-3</v>
      </c>
      <c r="CG35" s="24">
        <f t="shared" ref="CG35:CG51" si="22">+(T35-I35)/I35</f>
        <v>-9.2025336548004037E-3</v>
      </c>
      <c r="CH35" s="24">
        <f t="shared" ref="CH35:CH51" si="23">+(V35-J35)/J35</f>
        <v>2.6682742424786817E-3</v>
      </c>
      <c r="CI35" s="24">
        <f t="shared" ref="CI35:CI51" si="24">+(AD35-K35)/K35</f>
        <v>-1.024513347420743E-2</v>
      </c>
      <c r="CJ35" s="24">
        <f t="shared" ref="CJ35:CJ51" si="25">+(R35-L35)/L35</f>
        <v>-1.0461311835248246E-2</v>
      </c>
      <c r="CK35" s="24">
        <f t="shared" ref="CK35:CK51" si="26">+(W35-M35)/M35</f>
        <v>6.7003068940737834E-3</v>
      </c>
      <c r="CL35" s="24">
        <f t="shared" ref="CL35:CL51" si="27">+(AK35-N35)/N35</f>
        <v>9.6829360502254428E-4</v>
      </c>
    </row>
    <row r="36" spans="1:90" x14ac:dyDescent="0.25">
      <c r="A36" s="29" t="s">
        <v>35</v>
      </c>
      <c r="B36" s="27">
        <v>532730.33473999996</v>
      </c>
      <c r="C36" s="27">
        <v>90.124826233999997</v>
      </c>
      <c r="D36" s="27">
        <v>48986.182118999997</v>
      </c>
      <c r="E36" s="27">
        <v>4934.0776646000004</v>
      </c>
      <c r="F36" s="27">
        <v>4684.9081459999998</v>
      </c>
      <c r="G36" s="27">
        <v>113.58314819</v>
      </c>
      <c r="H36" s="27">
        <v>54014.179725000002</v>
      </c>
      <c r="I36" s="27">
        <v>515.50616477999995</v>
      </c>
      <c r="J36" s="27">
        <v>1335.4382015000001</v>
      </c>
      <c r="K36" s="27">
        <v>1336.5078679000001</v>
      </c>
      <c r="L36" s="64">
        <v>88.983176627999995</v>
      </c>
      <c r="M36" s="64">
        <v>224.02123069999999</v>
      </c>
      <c r="N36" s="64">
        <v>102.89457548999999</v>
      </c>
      <c r="O36" s="27"/>
      <c r="P36" s="29" t="s">
        <v>35</v>
      </c>
      <c r="Q36" s="27">
        <v>72.090685316553703</v>
      </c>
      <c r="R36" s="27">
        <v>88.064873764504497</v>
      </c>
      <c r="S36" s="27">
        <v>511.81534933261901</v>
      </c>
      <c r="T36" s="27">
        <v>511.81534933261901</v>
      </c>
      <c r="U36" s="27">
        <v>234.319092813753</v>
      </c>
      <c r="V36" s="27">
        <v>1341.39655047419</v>
      </c>
      <c r="W36" s="27">
        <v>225.105265022206</v>
      </c>
      <c r="X36" s="27">
        <v>3597.7351175880699</v>
      </c>
      <c r="Y36" s="27">
        <v>531495.221835898</v>
      </c>
      <c r="Z36" s="27">
        <v>2429.16694463763</v>
      </c>
      <c r="AA36" s="27">
        <v>306.21235777077499</v>
      </c>
      <c r="AB36" s="27">
        <v>2472.8290658492901</v>
      </c>
      <c r="AC36" s="27">
        <v>4030.8679908292702</v>
      </c>
      <c r="AD36" s="27">
        <v>1323.1315083137199</v>
      </c>
      <c r="AE36" s="27">
        <v>1323.1315083137199</v>
      </c>
      <c r="AF36" s="27">
        <v>388.07473123894198</v>
      </c>
      <c r="AG36" s="27">
        <v>1608.27431785413</v>
      </c>
      <c r="AH36" s="27">
        <v>79.640784188416404</v>
      </c>
      <c r="AI36" s="27">
        <v>11.7870163257417</v>
      </c>
      <c r="AJ36" s="27">
        <v>66.342265438338302</v>
      </c>
      <c r="AK36" s="27">
        <v>103.180434407878</v>
      </c>
      <c r="AL36" s="27">
        <v>89.318056317179</v>
      </c>
      <c r="AM36" s="27">
        <v>0</v>
      </c>
      <c r="AN36" s="27">
        <v>43658.373608514201</v>
      </c>
      <c r="AO36" s="27">
        <v>4462.8589356636103</v>
      </c>
      <c r="AP36" s="27">
        <v>48509.307275416802</v>
      </c>
      <c r="AQ36" s="27">
        <v>1445.8657445489</v>
      </c>
      <c r="AR36" s="27">
        <v>0.23589873726968499</v>
      </c>
      <c r="AS36" s="27">
        <v>23360.939693318302</v>
      </c>
      <c r="AT36" s="27">
        <v>3.2131196468195502</v>
      </c>
      <c r="AU36" s="27">
        <v>4.6959050025077502</v>
      </c>
      <c r="AV36" s="27">
        <v>2255.2875557135499</v>
      </c>
      <c r="AW36" s="27">
        <v>0.97260457238600695</v>
      </c>
      <c r="AX36" s="27">
        <v>0</v>
      </c>
      <c r="AY36" s="27">
        <v>0.281557545484107</v>
      </c>
      <c r="AZ36" s="27">
        <v>4883.5827354467301</v>
      </c>
      <c r="BA36" s="27">
        <v>4636.1235707228898</v>
      </c>
      <c r="BB36" s="27">
        <v>247.459164723843</v>
      </c>
      <c r="BC36" s="27">
        <v>0</v>
      </c>
      <c r="BD36" s="27">
        <v>2.14453260150906E-2</v>
      </c>
      <c r="BE36" s="27">
        <v>550.39227145510495</v>
      </c>
      <c r="BF36" s="27">
        <v>2.2839276276613898</v>
      </c>
      <c r="BG36" s="27">
        <v>363.37981656442702</v>
      </c>
      <c r="BH36" s="27">
        <v>0.47179721668678298</v>
      </c>
      <c r="BI36" s="27">
        <v>7.9786429205729803</v>
      </c>
      <c r="BJ36" s="27">
        <v>1422.0163891708901</v>
      </c>
      <c r="BK36" s="27">
        <v>513.14686454935998</v>
      </c>
      <c r="BL36" s="27">
        <v>2.6001527318022202</v>
      </c>
      <c r="BM36" s="27">
        <v>22.174811068304599</v>
      </c>
      <c r="BN36" s="27">
        <v>0.117675423403164</v>
      </c>
      <c r="BO36" s="27">
        <v>112.85644953300501</v>
      </c>
      <c r="BP36" s="27">
        <v>12801.3110029292</v>
      </c>
      <c r="BQ36" s="27">
        <v>0</v>
      </c>
      <c r="BR36" s="27">
        <v>0</v>
      </c>
      <c r="BS36" s="27">
        <v>6002.0799989704501</v>
      </c>
      <c r="BT36" s="27">
        <v>1511.37980605863</v>
      </c>
      <c r="BU36" s="27">
        <v>54383.129105860397</v>
      </c>
      <c r="BV36" s="27">
        <v>8239.8739855740496</v>
      </c>
      <c r="BW36" s="29"/>
      <c r="BX36" s="36">
        <f t="shared" si="14"/>
        <v>8.0000056285200374E-3</v>
      </c>
      <c r="BZ36" s="24">
        <f t="shared" si="15"/>
        <v>-2.3184579956475704E-3</v>
      </c>
      <c r="CA36" s="24">
        <f t="shared" si="16"/>
        <v>-8.9516945611223756E-3</v>
      </c>
      <c r="CB36" s="24">
        <f t="shared" si="17"/>
        <v>-9.7348848788571356E-3</v>
      </c>
      <c r="CC36" s="24">
        <f t="shared" si="18"/>
        <v>-1.02339145400063E-2</v>
      </c>
      <c r="CD36" s="24">
        <f t="shared" si="19"/>
        <v>-1.0413133781238064E-2</v>
      </c>
      <c r="CE36" s="24">
        <f t="shared" si="20"/>
        <v>-6.3979443128252475E-3</v>
      </c>
      <c r="CF36" s="24">
        <f t="shared" si="21"/>
        <v>6.8306023110748021E-3</v>
      </c>
      <c r="CG36" s="24">
        <f t="shared" si="22"/>
        <v>-7.1595951698386635E-3</v>
      </c>
      <c r="CH36" s="24">
        <f t="shared" si="23"/>
        <v>4.4617182341326802E-3</v>
      </c>
      <c r="CI36" s="24">
        <f t="shared" si="24"/>
        <v>-1.0008440584265234E-2</v>
      </c>
      <c r="CJ36" s="24">
        <f t="shared" si="25"/>
        <v>-1.0319960449765951E-2</v>
      </c>
      <c r="CK36" s="24">
        <f t="shared" si="26"/>
        <v>4.8389803002988705E-3</v>
      </c>
      <c r="CL36" s="24">
        <f t="shared" si="27"/>
        <v>2.7781728678766353E-3</v>
      </c>
    </row>
    <row r="37" spans="1:90" x14ac:dyDescent="0.25">
      <c r="A37" s="29" t="s">
        <v>36</v>
      </c>
      <c r="B37" s="27">
        <v>164574.77729</v>
      </c>
      <c r="C37" s="27">
        <v>31.319167318000002</v>
      </c>
      <c r="D37" s="27">
        <v>19294.328880000001</v>
      </c>
      <c r="E37" s="27">
        <v>1883.1618903999999</v>
      </c>
      <c r="F37" s="27">
        <v>1795.6664387000001</v>
      </c>
      <c r="G37" s="27">
        <v>38.664720430000003</v>
      </c>
      <c r="H37" s="27">
        <v>19842.120000999999</v>
      </c>
      <c r="I37" s="27">
        <v>197.64908288000001</v>
      </c>
      <c r="J37" s="27">
        <v>491.75210649000002</v>
      </c>
      <c r="K37" s="27">
        <v>508.50919978000002</v>
      </c>
      <c r="L37" s="64">
        <v>37.955936127999998</v>
      </c>
      <c r="M37" s="64">
        <v>73.027874100000005</v>
      </c>
      <c r="N37" s="64">
        <v>34.774593351999997</v>
      </c>
      <c r="O37" s="27"/>
      <c r="P37" s="29" t="s">
        <v>36</v>
      </c>
      <c r="Q37" s="27">
        <v>27.8783699788459</v>
      </c>
      <c r="R37" s="27">
        <v>37.582911757202702</v>
      </c>
      <c r="S37" s="27">
        <v>196.53461783927901</v>
      </c>
      <c r="T37" s="27">
        <v>196.53461783927901</v>
      </c>
      <c r="U37" s="27">
        <v>101.093099809867</v>
      </c>
      <c r="V37" s="27">
        <v>497.11318452111601</v>
      </c>
      <c r="W37" s="27">
        <v>73.804637449903495</v>
      </c>
      <c r="X37" s="27">
        <v>1070.25369342709</v>
      </c>
      <c r="Y37" s="27">
        <v>164637.87778589799</v>
      </c>
      <c r="Z37" s="27">
        <v>852.095104937869</v>
      </c>
      <c r="AA37" s="27">
        <v>88.467079546441198</v>
      </c>
      <c r="AB37" s="27">
        <v>809.81689910514694</v>
      </c>
      <c r="AC37" s="27">
        <v>1623.90494850752</v>
      </c>
      <c r="AD37" s="27">
        <v>504.039093262108</v>
      </c>
      <c r="AE37" s="27">
        <v>504.039093262108</v>
      </c>
      <c r="AF37" s="27">
        <v>153.02558709392201</v>
      </c>
      <c r="AG37" s="27">
        <v>631.17465986779303</v>
      </c>
      <c r="AH37" s="27">
        <v>28.722129763134401</v>
      </c>
      <c r="AI37" s="27">
        <v>4.9240390803110596</v>
      </c>
      <c r="AJ37" s="27">
        <v>25.538849370492201</v>
      </c>
      <c r="AK37" s="27">
        <v>35.079333221828698</v>
      </c>
      <c r="AL37" s="27">
        <v>31.101332993601002</v>
      </c>
      <c r="AM37" s="27">
        <v>0</v>
      </c>
      <c r="AN37" s="27">
        <v>17215.407283012799</v>
      </c>
      <c r="AO37" s="27">
        <v>1759.79663756786</v>
      </c>
      <c r="AP37" s="27">
        <v>19128.229507674601</v>
      </c>
      <c r="AQ37" s="27">
        <v>500.59214312345301</v>
      </c>
      <c r="AR37" s="27">
        <v>4.3979329578861998E-2</v>
      </c>
      <c r="AS37" s="27">
        <v>8816.5035260583008</v>
      </c>
      <c r="AT37" s="27">
        <v>1.0680809813874701</v>
      </c>
      <c r="AU37" s="27">
        <v>1.0166520835331201</v>
      </c>
      <c r="AV37" s="27">
        <v>978.98882366882106</v>
      </c>
      <c r="AW37" s="27">
        <v>0.38427440433869597</v>
      </c>
      <c r="AX37" s="27">
        <v>0</v>
      </c>
      <c r="AY37" s="27">
        <v>7.86616784889521E-2</v>
      </c>
      <c r="AZ37" s="27">
        <v>1865.18390379524</v>
      </c>
      <c r="BA37" s="27">
        <v>1778.1678847318799</v>
      </c>
      <c r="BB37" s="27">
        <v>87.016019063366301</v>
      </c>
      <c r="BC37" s="27">
        <v>0</v>
      </c>
      <c r="BD37" s="27">
        <v>3.9981129184234699E-3</v>
      </c>
      <c r="BE37" s="27">
        <v>168.79738379161901</v>
      </c>
      <c r="BF37" s="27">
        <v>0.42579978009997899</v>
      </c>
      <c r="BG37" s="27">
        <v>124.731354266219</v>
      </c>
      <c r="BH37" s="27">
        <v>8.7958693882725106E-2</v>
      </c>
      <c r="BI37" s="27">
        <v>2.43088132122995</v>
      </c>
      <c r="BJ37" s="27">
        <v>493.05210453215102</v>
      </c>
      <c r="BK37" s="27">
        <v>111.094067884688</v>
      </c>
      <c r="BL37" s="27">
        <v>0.75498764298351495</v>
      </c>
      <c r="BM37" s="27">
        <v>6.2782510903509197</v>
      </c>
      <c r="BN37" s="27">
        <v>2.4693354277242199E-2</v>
      </c>
      <c r="BO37" s="27">
        <v>38.497412263209803</v>
      </c>
      <c r="BP37" s="27">
        <v>4893.6840860541497</v>
      </c>
      <c r="BQ37" s="27">
        <v>0</v>
      </c>
      <c r="BR37" s="27">
        <v>0</v>
      </c>
      <c r="BS37" s="27">
        <v>2252.3666483019701</v>
      </c>
      <c r="BT37" s="27">
        <v>534.72860316241997</v>
      </c>
      <c r="BU37" s="27">
        <v>20122.1344334397</v>
      </c>
      <c r="BV37" s="27">
        <v>2918.57742672841</v>
      </c>
      <c r="BW37" s="29"/>
      <c r="BX37" s="36">
        <f t="shared" si="14"/>
        <v>7.9999869842907034E-3</v>
      </c>
      <c r="BZ37" s="24">
        <f t="shared" si="15"/>
        <v>3.8341535037777835E-4</v>
      </c>
      <c r="CA37" s="24">
        <f t="shared" si="16"/>
        <v>-6.9553038299905402E-3</v>
      </c>
      <c r="CB37" s="24">
        <f t="shared" si="17"/>
        <v>-8.6087146828710843E-3</v>
      </c>
      <c r="CC37" s="24">
        <f t="shared" si="18"/>
        <v>-9.5467026475038116E-3</v>
      </c>
      <c r="CD37" s="24">
        <f t="shared" si="19"/>
        <v>-9.7448800016491487E-3</v>
      </c>
      <c r="CE37" s="24">
        <f t="shared" si="20"/>
        <v>-4.3271531496807377E-3</v>
      </c>
      <c r="CF37" s="24">
        <f t="shared" si="21"/>
        <v>1.4112122718015438E-2</v>
      </c>
      <c r="CG37" s="24">
        <f t="shared" si="22"/>
        <v>-5.6386046648019784E-3</v>
      </c>
      <c r="CH37" s="24">
        <f t="shared" si="23"/>
        <v>1.0901993017136194E-2</v>
      </c>
      <c r="CI37" s="24">
        <f t="shared" si="24"/>
        <v>-8.7906109069923501E-3</v>
      </c>
      <c r="CJ37" s="24">
        <f t="shared" si="25"/>
        <v>-9.8278269185440234E-3</v>
      </c>
      <c r="CK37" s="24">
        <f t="shared" si="26"/>
        <v>1.0636532412813178E-2</v>
      </c>
      <c r="CL37" s="24">
        <f t="shared" si="27"/>
        <v>8.7632906801820183E-3</v>
      </c>
    </row>
    <row r="38" spans="1:90" x14ac:dyDescent="0.25">
      <c r="A38" s="29" t="s">
        <v>37</v>
      </c>
      <c r="B38" s="27">
        <v>179638.55183000001</v>
      </c>
      <c r="C38" s="27">
        <v>29.713382304</v>
      </c>
      <c r="D38" s="27">
        <v>16247.716148</v>
      </c>
      <c r="E38" s="27">
        <v>1780.3900911999999</v>
      </c>
      <c r="F38" s="27">
        <v>1688.3008104999999</v>
      </c>
      <c r="G38" s="27">
        <v>37.054548754000002</v>
      </c>
      <c r="H38" s="27">
        <v>22378.056049999999</v>
      </c>
      <c r="I38" s="27">
        <v>189.95032778000001</v>
      </c>
      <c r="J38" s="27">
        <v>517.72778598000002</v>
      </c>
      <c r="K38" s="27">
        <v>472.55819479000002</v>
      </c>
      <c r="L38" s="64">
        <v>33.423126678000003</v>
      </c>
      <c r="M38" s="64">
        <v>86.725851867000003</v>
      </c>
      <c r="N38" s="64">
        <v>41.684422544</v>
      </c>
      <c r="O38" s="27"/>
      <c r="P38" s="29" t="s">
        <v>37</v>
      </c>
      <c r="Q38" s="27">
        <v>27.341757868132301</v>
      </c>
      <c r="R38" s="27">
        <v>33.132168371077597</v>
      </c>
      <c r="S38" s="27">
        <v>189.13626516723099</v>
      </c>
      <c r="T38" s="27">
        <v>189.13626516723099</v>
      </c>
      <c r="U38" s="27">
        <v>88.135615028538794</v>
      </c>
      <c r="V38" s="27">
        <v>522.29386763235505</v>
      </c>
      <c r="W38" s="27">
        <v>87.523734266507503</v>
      </c>
      <c r="X38" s="27">
        <v>1235.5469060282201</v>
      </c>
      <c r="Y38" s="27">
        <v>179654.43930708701</v>
      </c>
      <c r="Z38" s="27">
        <v>910.99084970653701</v>
      </c>
      <c r="AA38" s="27">
        <v>105.168422842132</v>
      </c>
      <c r="AB38" s="27">
        <v>947.08837262092197</v>
      </c>
      <c r="AC38" s="27">
        <v>1731.4568651402601</v>
      </c>
      <c r="AD38" s="27">
        <v>468.81116856301702</v>
      </c>
      <c r="AE38" s="27">
        <v>468.81116856301702</v>
      </c>
      <c r="AF38" s="27">
        <v>128.934022343843</v>
      </c>
      <c r="AG38" s="27">
        <v>678.49832550021301</v>
      </c>
      <c r="AH38" s="27">
        <v>32.741994188315701</v>
      </c>
      <c r="AI38" s="27">
        <v>4.3022569296520503</v>
      </c>
      <c r="AJ38" s="27">
        <v>27.884778222006702</v>
      </c>
      <c r="AK38" s="27">
        <v>42.031890040761198</v>
      </c>
      <c r="AL38" s="27">
        <v>29.528631872330301</v>
      </c>
      <c r="AM38" s="27">
        <v>0</v>
      </c>
      <c r="AN38" s="27">
        <v>14505.0789874612</v>
      </c>
      <c r="AO38" s="27">
        <v>1482.7440598466601</v>
      </c>
      <c r="AP38" s="27">
        <v>16116.7570696517</v>
      </c>
      <c r="AQ38" s="27">
        <v>570.83453372502299</v>
      </c>
      <c r="AR38" s="27">
        <v>5.3587285173365903E-2</v>
      </c>
      <c r="AS38" s="27">
        <v>10025.606893746501</v>
      </c>
      <c r="AT38" s="27">
        <v>1.00970651311474</v>
      </c>
      <c r="AU38" s="27">
        <v>1.1343793078589199</v>
      </c>
      <c r="AV38" s="27">
        <v>802.31342782343097</v>
      </c>
      <c r="AW38" s="27">
        <v>0.33654129808142702</v>
      </c>
      <c r="AX38" s="27">
        <v>0</v>
      </c>
      <c r="AY38" s="27">
        <v>7.6500422196134205E-2</v>
      </c>
      <c r="AZ38" s="27">
        <v>1766.3284386611999</v>
      </c>
      <c r="BA38" s="27">
        <v>1674.5670945516799</v>
      </c>
      <c r="BB38" s="27">
        <v>91.761344109525595</v>
      </c>
      <c r="BC38" s="27">
        <v>0</v>
      </c>
      <c r="BD38" s="27">
        <v>4.8715695998059897E-3</v>
      </c>
      <c r="BE38" s="27">
        <v>208.382653405865</v>
      </c>
      <c r="BF38" s="27">
        <v>0.51882135930378004</v>
      </c>
      <c r="BG38" s="27">
        <v>131.653429013927</v>
      </c>
      <c r="BH38" s="27">
        <v>0.107174430176865</v>
      </c>
      <c r="BI38" s="27">
        <v>2.3929477648991102</v>
      </c>
      <c r="BJ38" s="27">
        <v>519.45824433825499</v>
      </c>
      <c r="BK38" s="27">
        <v>128.06732209220499</v>
      </c>
      <c r="BL38" s="27">
        <v>0.94036350060902696</v>
      </c>
      <c r="BM38" s="27">
        <v>6.1563953065802401</v>
      </c>
      <c r="BN38" s="27">
        <v>2.8051212609335401E-2</v>
      </c>
      <c r="BO38" s="27">
        <v>36.914689783450903</v>
      </c>
      <c r="BP38" s="27">
        <v>5515.1451430604002</v>
      </c>
      <c r="BQ38" s="27">
        <v>0</v>
      </c>
      <c r="BR38" s="27">
        <v>0</v>
      </c>
      <c r="BS38" s="27">
        <v>2504.1267460243098</v>
      </c>
      <c r="BT38" s="27">
        <v>663.11298335410902</v>
      </c>
      <c r="BU38" s="27">
        <v>22640.854624029202</v>
      </c>
      <c r="BV38" s="27">
        <v>3504.5887004128399</v>
      </c>
      <c r="BW38" s="29"/>
      <c r="BX38" s="36">
        <f t="shared" si="14"/>
        <v>7.9999978771554056E-3</v>
      </c>
      <c r="BZ38" s="24">
        <f t="shared" si="15"/>
        <v>8.8441355851262427E-5</v>
      </c>
      <c r="CA38" s="24">
        <f t="shared" si="16"/>
        <v>-6.2177516440067946E-3</v>
      </c>
      <c r="CB38" s="24">
        <f t="shared" si="17"/>
        <v>-8.0601530181471231E-3</v>
      </c>
      <c r="CC38" s="24">
        <f t="shared" si="18"/>
        <v>-7.8980739155441494E-3</v>
      </c>
      <c r="CD38" s="24">
        <f t="shared" si="19"/>
        <v>-8.1346380117253217E-3</v>
      </c>
      <c r="CE38" s="24">
        <f t="shared" si="20"/>
        <v>-3.7744076031691384E-3</v>
      </c>
      <c r="CF38" s="24">
        <f t="shared" si="21"/>
        <v>1.1743583689397473E-2</v>
      </c>
      <c r="CG38" s="24">
        <f t="shared" si="22"/>
        <v>-4.2856604791536154E-3</v>
      </c>
      <c r="CH38" s="24">
        <f t="shared" si="23"/>
        <v>8.8194641585866377E-3</v>
      </c>
      <c r="CI38" s="24">
        <f t="shared" si="24"/>
        <v>-7.9292376437321878E-3</v>
      </c>
      <c r="CJ38" s="24">
        <f t="shared" si="25"/>
        <v>-8.7052988706147021E-3</v>
      </c>
      <c r="CK38" s="24">
        <f t="shared" si="26"/>
        <v>9.200052606356722E-3</v>
      </c>
      <c r="CL38" s="24">
        <f t="shared" si="27"/>
        <v>8.3356677520104328E-3</v>
      </c>
    </row>
    <row r="39" spans="1:90" x14ac:dyDescent="0.25">
      <c r="A39" s="29" t="s">
        <v>38</v>
      </c>
      <c r="B39" s="27">
        <v>497012.44649</v>
      </c>
      <c r="C39" s="27">
        <v>68.778628839999996</v>
      </c>
      <c r="D39" s="27">
        <v>35582.131564000003</v>
      </c>
      <c r="E39" s="27">
        <v>4136.2503500000003</v>
      </c>
      <c r="F39" s="27">
        <v>3913.3604323</v>
      </c>
      <c r="G39" s="27">
        <v>87.774411592999996</v>
      </c>
      <c r="H39" s="27">
        <v>54621.870775000003</v>
      </c>
      <c r="I39" s="27">
        <v>438.48531163000001</v>
      </c>
      <c r="J39" s="27">
        <v>1293.4835688000001</v>
      </c>
      <c r="K39" s="27">
        <v>1097.5870259000001</v>
      </c>
      <c r="L39" s="64">
        <v>74.822610991000005</v>
      </c>
      <c r="M39" s="64">
        <v>220.52927700999999</v>
      </c>
      <c r="N39" s="64">
        <v>99.267257631000007</v>
      </c>
      <c r="O39" s="27"/>
      <c r="P39" s="29" t="s">
        <v>130</v>
      </c>
      <c r="Q39" s="27">
        <v>64.104247055412699</v>
      </c>
      <c r="R39" s="27">
        <v>74.130558623403303</v>
      </c>
      <c r="S39" s="27">
        <v>436.31878377244902</v>
      </c>
      <c r="T39" s="27">
        <v>436.31878377244902</v>
      </c>
      <c r="U39" s="27">
        <v>195.17330271203201</v>
      </c>
      <c r="V39" s="27">
        <v>1301.4027685747501</v>
      </c>
      <c r="W39" s="27">
        <v>221.925916913018</v>
      </c>
      <c r="X39" s="27">
        <v>3361.7829924447101</v>
      </c>
      <c r="Y39" s="27">
        <v>496308.15102983301</v>
      </c>
      <c r="Z39" s="27">
        <v>2258.4955516773798</v>
      </c>
      <c r="AA39" s="27">
        <v>285.40834676426499</v>
      </c>
      <c r="AB39" s="27">
        <v>2415.97005126369</v>
      </c>
      <c r="AC39" s="27">
        <v>4175.4282214530604</v>
      </c>
      <c r="AD39" s="27">
        <v>1088.2925964564399</v>
      </c>
      <c r="AE39" s="27">
        <v>1088.2925964564399</v>
      </c>
      <c r="AF39" s="27">
        <v>281.96336482790099</v>
      </c>
      <c r="AG39" s="27">
        <v>1640.56539100689</v>
      </c>
      <c r="AH39" s="27">
        <v>80.387136590156004</v>
      </c>
      <c r="AI39" s="27">
        <v>9.5260015330412209</v>
      </c>
      <c r="AJ39" s="27">
        <v>67.725021977404793</v>
      </c>
      <c r="AK39" s="27">
        <v>99.905797129118</v>
      </c>
      <c r="AL39" s="27">
        <v>68.318506648809205</v>
      </c>
      <c r="AM39" s="27">
        <v>0</v>
      </c>
      <c r="AN39" s="27">
        <v>31720.8470351912</v>
      </c>
      <c r="AO39" s="27">
        <v>3242.5743541306301</v>
      </c>
      <c r="AP39" s="27">
        <v>35245.384754149803</v>
      </c>
      <c r="AQ39" s="27">
        <v>1419.3346580621901</v>
      </c>
      <c r="AR39" s="27">
        <v>0.202273255510177</v>
      </c>
      <c r="AS39" s="27">
        <v>24190.9553484184</v>
      </c>
      <c r="AT39" s="27">
        <v>2.6360573410054098</v>
      </c>
      <c r="AU39" s="27">
        <v>3.9606877974172798</v>
      </c>
      <c r="AV39" s="27">
        <v>1713.81388140236</v>
      </c>
      <c r="AW39" s="27">
        <v>0.772552915888159</v>
      </c>
      <c r="AX39" s="27">
        <v>0</v>
      </c>
      <c r="AY39" s="27">
        <v>0.229218819424924</v>
      </c>
      <c r="AZ39" s="27">
        <v>4103.4920697939897</v>
      </c>
      <c r="BA39" s="27">
        <v>3881.4683218814898</v>
      </c>
      <c r="BB39" s="27">
        <v>222.02374791249801</v>
      </c>
      <c r="BC39" s="27">
        <v>0</v>
      </c>
      <c r="BD39" s="27">
        <v>1.8388491445515499E-2</v>
      </c>
      <c r="BE39" s="27">
        <v>534.60262434894696</v>
      </c>
      <c r="BF39" s="27">
        <v>1.95837166763118</v>
      </c>
      <c r="BG39" s="27">
        <v>324.49323423557399</v>
      </c>
      <c r="BH39" s="27">
        <v>0.40454651146127801</v>
      </c>
      <c r="BI39" s="27">
        <v>6.6339955091849996</v>
      </c>
      <c r="BJ39" s="27">
        <v>1270.9605680208499</v>
      </c>
      <c r="BK39" s="27">
        <v>441.26393952464298</v>
      </c>
      <c r="BL39" s="27">
        <v>2.5023585441778602</v>
      </c>
      <c r="BM39" s="27">
        <v>18.179946453038799</v>
      </c>
      <c r="BN39" s="27">
        <v>9.9616567568908104E-2</v>
      </c>
      <c r="BO39" s="27">
        <v>87.330307149258303</v>
      </c>
      <c r="BP39" s="27">
        <v>13294.7662742503</v>
      </c>
      <c r="BQ39" s="27">
        <v>0</v>
      </c>
      <c r="BR39" s="27">
        <v>0</v>
      </c>
      <c r="BS39" s="27">
        <v>6117.2780435158102</v>
      </c>
      <c r="BT39" s="27">
        <v>1588.9344896797199</v>
      </c>
      <c r="BU39" s="27">
        <v>55110.0869985725</v>
      </c>
      <c r="BV39" s="27">
        <v>8544.8046518602096</v>
      </c>
      <c r="BW39" s="29"/>
      <c r="BX39" s="36">
        <f t="shared" si="14"/>
        <v>8.0000081370853269E-3</v>
      </c>
      <c r="BZ39" s="24">
        <f t="shared" si="15"/>
        <v>-1.4170579934986846E-3</v>
      </c>
      <c r="CA39" s="24">
        <f t="shared" si="16"/>
        <v>-6.6899006123133896E-3</v>
      </c>
      <c r="CB39" s="24">
        <f t="shared" si="17"/>
        <v>-9.4639302101535965E-3</v>
      </c>
      <c r="CC39" s="24">
        <f t="shared" si="18"/>
        <v>-7.9198011324460964E-3</v>
      </c>
      <c r="CD39" s="24">
        <f t="shared" si="19"/>
        <v>-8.1495458877950001E-3</v>
      </c>
      <c r="CE39" s="24">
        <f t="shared" si="20"/>
        <v>-5.059611744262729E-3</v>
      </c>
      <c r="CF39" s="24">
        <f t="shared" si="21"/>
        <v>8.9381087949838203E-3</v>
      </c>
      <c r="CG39" s="24">
        <f t="shared" si="22"/>
        <v>-4.9409359905289944E-3</v>
      </c>
      <c r="CH39" s="24">
        <f t="shared" si="23"/>
        <v>6.1223814246800972E-3</v>
      </c>
      <c r="CI39" s="24">
        <f t="shared" si="24"/>
        <v>-8.4680569505993352E-3</v>
      </c>
      <c r="CJ39" s="24">
        <f t="shared" si="25"/>
        <v>-9.2492410840881376E-3</v>
      </c>
      <c r="CK39" s="24">
        <f t="shared" si="26"/>
        <v>6.3331269296941538E-3</v>
      </c>
      <c r="CL39" s="24">
        <f t="shared" si="27"/>
        <v>6.4325288454285291E-3</v>
      </c>
    </row>
    <row r="40" spans="1:90" x14ac:dyDescent="0.25">
      <c r="A40" s="29" t="s">
        <v>39</v>
      </c>
      <c r="B40" s="27">
        <v>39061.072843000002</v>
      </c>
      <c r="C40" s="27">
        <v>5.0965464332000003</v>
      </c>
      <c r="D40" s="27">
        <v>2727.7379033000002</v>
      </c>
      <c r="E40" s="27">
        <v>258.3393241</v>
      </c>
      <c r="F40" s="27">
        <v>244.71029609000001</v>
      </c>
      <c r="G40" s="27">
        <v>6.8428100289999998</v>
      </c>
      <c r="H40" s="27">
        <v>3619.9980255</v>
      </c>
      <c r="I40" s="27">
        <v>30.106352489999999</v>
      </c>
      <c r="J40" s="27">
        <v>91.157716551999997</v>
      </c>
      <c r="K40" s="27">
        <v>76.706410812000001</v>
      </c>
      <c r="L40" s="64">
        <v>4.9281698045000004</v>
      </c>
      <c r="M40" s="64">
        <v>16.412206680000001</v>
      </c>
      <c r="N40" s="64">
        <v>6.5643168456999996</v>
      </c>
      <c r="O40" s="27"/>
      <c r="P40" s="29" t="s">
        <v>39</v>
      </c>
      <c r="Q40" s="27">
        <v>4.5637655976752303</v>
      </c>
      <c r="R40" s="27">
        <v>4.89306161055244</v>
      </c>
      <c r="S40" s="27">
        <v>30.057102018270101</v>
      </c>
      <c r="T40" s="27">
        <v>30.057102018270101</v>
      </c>
      <c r="U40" s="27">
        <v>12.8694146386349</v>
      </c>
      <c r="V40" s="27">
        <v>92.134323894858198</v>
      </c>
      <c r="W40" s="27">
        <v>16.598700003552899</v>
      </c>
      <c r="X40" s="27">
        <v>269.16126246686099</v>
      </c>
      <c r="Y40" s="27">
        <v>39149.551838709704</v>
      </c>
      <c r="Z40" s="27">
        <v>168.50337643562199</v>
      </c>
      <c r="AA40" s="27">
        <v>22.106965922115101</v>
      </c>
      <c r="AB40" s="27">
        <v>183.819892871707</v>
      </c>
      <c r="AC40" s="27">
        <v>276.886009250575</v>
      </c>
      <c r="AD40" s="27">
        <v>76.2514063857096</v>
      </c>
      <c r="AE40" s="27">
        <v>76.2514063857096</v>
      </c>
      <c r="AF40" s="27">
        <v>21.7508206462849</v>
      </c>
      <c r="AG40" s="27">
        <v>115.18383709651199</v>
      </c>
      <c r="AH40" s="27">
        <v>5.8730895704763499</v>
      </c>
      <c r="AI40" s="27">
        <v>0.63642625412898302</v>
      </c>
      <c r="AJ40" s="27">
        <v>5.0911088535282198</v>
      </c>
      <c r="AK40" s="27">
        <v>6.6363760750197498</v>
      </c>
      <c r="AL40" s="27">
        <v>5.0834739540446501</v>
      </c>
      <c r="AM40" s="27">
        <v>0</v>
      </c>
      <c r="AN40" s="27">
        <v>2446.9727444788</v>
      </c>
      <c r="AO40" s="27">
        <v>250.13478289433701</v>
      </c>
      <c r="AP40" s="27">
        <v>2718.8583480194202</v>
      </c>
      <c r="AQ40" s="27">
        <v>103.751687037373</v>
      </c>
      <c r="AR40" s="27">
        <v>1.7417935040813001E-2</v>
      </c>
      <c r="AS40" s="27">
        <v>1559.6334007738201</v>
      </c>
      <c r="AT40" s="27">
        <v>0.18733585652320101</v>
      </c>
      <c r="AU40" s="27">
        <v>0.33220986017185</v>
      </c>
      <c r="AV40" s="27">
        <v>108.405143052409</v>
      </c>
      <c r="AW40" s="27">
        <v>5.0384991705109801E-2</v>
      </c>
      <c r="AX40" s="27">
        <v>0</v>
      </c>
      <c r="AY40" s="27">
        <v>1.80979745035467E-2</v>
      </c>
      <c r="AZ40" s="27">
        <v>256.34174224933099</v>
      </c>
      <c r="BA40" s="27">
        <v>242.759535775459</v>
      </c>
      <c r="BB40" s="27">
        <v>13.5822064738724</v>
      </c>
      <c r="BC40" s="27">
        <v>0</v>
      </c>
      <c r="BD40" s="27">
        <v>1.5834450084602301E-3</v>
      </c>
      <c r="BE40" s="27">
        <v>32.262966870043002</v>
      </c>
      <c r="BF40" s="27">
        <v>0.168637534791691</v>
      </c>
      <c r="BG40" s="27">
        <v>20.3077909136504</v>
      </c>
      <c r="BH40" s="27">
        <v>3.4835904694191303E-2</v>
      </c>
      <c r="BI40" s="27">
        <v>0.48819343022646899</v>
      </c>
      <c r="BJ40" s="27">
        <v>78.905006035152596</v>
      </c>
      <c r="BK40" s="27">
        <v>36.824480478138398</v>
      </c>
      <c r="BL40" s="27">
        <v>0.15750222060549901</v>
      </c>
      <c r="BM40" s="27">
        <v>1.4140242861158301</v>
      </c>
      <c r="BN40" s="27">
        <v>8.4054648169887992E-3</v>
      </c>
      <c r="BO40" s="27">
        <v>6.8435619160369701</v>
      </c>
      <c r="BP40" s="27">
        <v>848.88964795618904</v>
      </c>
      <c r="BQ40" s="27">
        <v>0</v>
      </c>
      <c r="BR40" s="27">
        <v>0</v>
      </c>
      <c r="BS40" s="27">
        <v>401.56309581421601</v>
      </c>
      <c r="BT40" s="27">
        <v>101.099188481952</v>
      </c>
      <c r="BU40" s="27">
        <v>3670.3263670585402</v>
      </c>
      <c r="BV40" s="27">
        <v>555.41288702475197</v>
      </c>
      <c r="BW40" s="29"/>
      <c r="BX40" s="36">
        <f t="shared" si="14"/>
        <v>7.999983030425064E-3</v>
      </c>
      <c r="BZ40" s="24">
        <f t="shared" si="15"/>
        <v>2.2651450477392063E-3</v>
      </c>
      <c r="CA40" s="24">
        <f t="shared" si="16"/>
        <v>-2.5649681262969203E-3</v>
      </c>
      <c r="CB40" s="24">
        <f t="shared" si="17"/>
        <v>-3.2552817005759888E-3</v>
      </c>
      <c r="CC40" s="24">
        <f t="shared" si="18"/>
        <v>-7.7323955910628918E-3</v>
      </c>
      <c r="CD40" s="24">
        <f t="shared" si="19"/>
        <v>-7.9717132695698266E-3</v>
      </c>
      <c r="CE40" s="24">
        <f t="shared" si="20"/>
        <v>1.0987986423468586E-4</v>
      </c>
      <c r="CF40" s="24">
        <f t="shared" si="21"/>
        <v>1.3902864367333109E-2</v>
      </c>
      <c r="CG40" s="24">
        <f t="shared" si="22"/>
        <v>-1.6358830498067584E-3</v>
      </c>
      <c r="CH40" s="24">
        <f t="shared" si="23"/>
        <v>1.0713380937982426E-2</v>
      </c>
      <c r="CI40" s="24">
        <f t="shared" si="24"/>
        <v>-5.9317653045398355E-3</v>
      </c>
      <c r="CJ40" s="24">
        <f t="shared" si="25"/>
        <v>-7.1239821962917043E-3</v>
      </c>
      <c r="CK40" s="24">
        <f t="shared" si="26"/>
        <v>1.1363086462965424E-2</v>
      </c>
      <c r="CL40" s="24">
        <f t="shared" si="27"/>
        <v>1.0977414864877076E-2</v>
      </c>
    </row>
    <row r="41" spans="1:90" x14ac:dyDescent="0.25">
      <c r="A41" s="29" t="s">
        <v>40</v>
      </c>
      <c r="B41" s="27">
        <v>206255.37549000001</v>
      </c>
      <c r="C41" s="27">
        <v>33.289295183999997</v>
      </c>
      <c r="D41" s="27">
        <v>18016.057844999999</v>
      </c>
      <c r="E41" s="27">
        <v>1882.4583640000001</v>
      </c>
      <c r="F41" s="27">
        <v>1785.7800909</v>
      </c>
      <c r="G41" s="27">
        <v>42.611365863000003</v>
      </c>
      <c r="H41" s="27">
        <v>24641.271645000001</v>
      </c>
      <c r="I41" s="27">
        <v>202.19526619000001</v>
      </c>
      <c r="J41" s="27">
        <v>599.90958660000001</v>
      </c>
      <c r="K41" s="27">
        <v>512.10031489999994</v>
      </c>
      <c r="L41" s="64">
        <v>35.326226570000003</v>
      </c>
      <c r="M41" s="64">
        <v>90.687713088999999</v>
      </c>
      <c r="N41" s="64">
        <v>42.01352421</v>
      </c>
      <c r="O41" s="27"/>
      <c r="P41" s="29" t="s">
        <v>40</v>
      </c>
      <c r="Q41" s="27">
        <v>28.906526289372898</v>
      </c>
      <c r="R41" s="27">
        <v>34.994897609831398</v>
      </c>
      <c r="S41" s="27">
        <v>201.31294838931001</v>
      </c>
      <c r="T41" s="27">
        <v>201.31294838931001</v>
      </c>
      <c r="U41" s="27">
        <v>93.090103258850206</v>
      </c>
      <c r="V41" s="27">
        <v>607.46688365093303</v>
      </c>
      <c r="W41" s="27">
        <v>91.741057037389496</v>
      </c>
      <c r="X41" s="27">
        <v>1362.21082615007</v>
      </c>
      <c r="Y41" s="27">
        <v>206437.34949497599</v>
      </c>
      <c r="Z41" s="27">
        <v>972.14726854189996</v>
      </c>
      <c r="AA41" s="27">
        <v>115.481892527629</v>
      </c>
      <c r="AB41" s="27">
        <v>1002.04477556082</v>
      </c>
      <c r="AC41" s="27">
        <v>2091.2416486822399</v>
      </c>
      <c r="AD41" s="27">
        <v>507.817846719665</v>
      </c>
      <c r="AE41" s="27">
        <v>507.817846719665</v>
      </c>
      <c r="AF41" s="27">
        <v>143.12807918869899</v>
      </c>
      <c r="AG41" s="27">
        <v>813.09559103335005</v>
      </c>
      <c r="AH41" s="27">
        <v>36.310216619601299</v>
      </c>
      <c r="AI41" s="27">
        <v>4.6095876163296303</v>
      </c>
      <c r="AJ41" s="27">
        <v>33.728037663784797</v>
      </c>
      <c r="AK41" s="27">
        <v>42.432581779821099</v>
      </c>
      <c r="AL41" s="27">
        <v>33.0891464819193</v>
      </c>
      <c r="AM41" s="27">
        <v>0</v>
      </c>
      <c r="AN41" s="27">
        <v>16101.894793234</v>
      </c>
      <c r="AO41" s="27">
        <v>1645.9767496596601</v>
      </c>
      <c r="AP41" s="27">
        <v>17890.999622082301</v>
      </c>
      <c r="AQ41" s="27">
        <v>616.59209444655698</v>
      </c>
      <c r="AR41" s="27">
        <v>7.6721292779311806E-2</v>
      </c>
      <c r="AS41" s="27">
        <v>11097.801575981701</v>
      </c>
      <c r="AT41" s="27">
        <v>1.1581437044263301</v>
      </c>
      <c r="AU41" s="27">
        <v>1.55268992201149</v>
      </c>
      <c r="AV41" s="27">
        <v>845.76778727602402</v>
      </c>
      <c r="AW41" s="27">
        <v>0.36243371429201299</v>
      </c>
      <c r="AX41" s="27">
        <v>0</v>
      </c>
      <c r="AY41" s="27">
        <v>9.6287848123591105E-2</v>
      </c>
      <c r="AZ41" s="27">
        <v>1864.0134231245499</v>
      </c>
      <c r="BA41" s="27">
        <v>1767.8713427991499</v>
      </c>
      <c r="BB41" s="27">
        <v>96.142080325402105</v>
      </c>
      <c r="BC41" s="27">
        <v>0</v>
      </c>
      <c r="BD41" s="27">
        <v>6.9746755424747904E-3</v>
      </c>
      <c r="BE41" s="27">
        <v>217.76766269283499</v>
      </c>
      <c r="BF41" s="27">
        <v>0.742801880211864</v>
      </c>
      <c r="BG41" s="27">
        <v>139.78142876039601</v>
      </c>
      <c r="BH41" s="27">
        <v>0.15344261049289801</v>
      </c>
      <c r="BI41" s="27">
        <v>2.8316620543769999</v>
      </c>
      <c r="BJ41" s="27">
        <v>548.87975694042495</v>
      </c>
      <c r="BK41" s="27">
        <v>173.89786369458901</v>
      </c>
      <c r="BL41" s="27">
        <v>1.0087921147285199</v>
      </c>
      <c r="BM41" s="27">
        <v>7.6459893384480599</v>
      </c>
      <c r="BN41" s="27">
        <v>3.8767974040575998E-2</v>
      </c>
      <c r="BO41" s="27">
        <v>42.496676074670503</v>
      </c>
      <c r="BP41" s="27">
        <v>6181.7980135602402</v>
      </c>
      <c r="BQ41" s="27">
        <v>0</v>
      </c>
      <c r="BR41" s="27">
        <v>0</v>
      </c>
      <c r="BS41" s="27">
        <v>2814.54393341798</v>
      </c>
      <c r="BT41" s="27">
        <v>676.99258025946199</v>
      </c>
      <c r="BU41" s="27">
        <v>25025.272327584698</v>
      </c>
      <c r="BV41" s="27">
        <v>3651.0229859961501</v>
      </c>
      <c r="BW41" s="29"/>
      <c r="BX41" s="36">
        <f t="shared" si="14"/>
        <v>8.0000045951619161E-3</v>
      </c>
      <c r="BZ41" s="24">
        <f t="shared" si="15"/>
        <v>8.8227521122138453E-4</v>
      </c>
      <c r="CA41" s="24">
        <f t="shared" si="16"/>
        <v>-6.0124043171960791E-3</v>
      </c>
      <c r="CB41" s="24">
        <f t="shared" si="17"/>
        <v>-6.9414865334929774E-3</v>
      </c>
      <c r="CC41" s="24">
        <f t="shared" si="18"/>
        <v>-9.7983260762574444E-3</v>
      </c>
      <c r="CD41" s="24">
        <f t="shared" si="19"/>
        <v>-1.0028529376102735E-2</v>
      </c>
      <c r="CE41" s="24">
        <f t="shared" si="20"/>
        <v>-2.6915304404519533E-3</v>
      </c>
      <c r="CF41" s="24">
        <f t="shared" si="21"/>
        <v>1.558363903117053E-2</v>
      </c>
      <c r="CG41" s="24">
        <f t="shared" si="22"/>
        <v>-4.3636916794130192E-3</v>
      </c>
      <c r="CH41" s="24">
        <f t="shared" si="23"/>
        <v>1.259739337349842E-2</v>
      </c>
      <c r="CI41" s="24">
        <f t="shared" si="24"/>
        <v>-8.3625572094623707E-3</v>
      </c>
      <c r="CJ41" s="24">
        <f t="shared" si="25"/>
        <v>-9.3791211895237845E-3</v>
      </c>
      <c r="CK41" s="24">
        <f t="shared" si="26"/>
        <v>1.1615067934900461E-2</v>
      </c>
      <c r="CL41" s="24">
        <f t="shared" si="27"/>
        <v>9.9743493958394398E-3</v>
      </c>
    </row>
    <row r="42" spans="1:90" x14ac:dyDescent="0.25">
      <c r="A42" s="29" t="s">
        <v>41</v>
      </c>
      <c r="B42" s="27">
        <v>49779.444284999998</v>
      </c>
      <c r="C42" s="27">
        <v>23.822947632000002</v>
      </c>
      <c r="D42" s="27">
        <v>18188.404629000001</v>
      </c>
      <c r="E42" s="27">
        <v>1541.1053703</v>
      </c>
      <c r="F42" s="27">
        <v>1486.0703799999999</v>
      </c>
      <c r="G42" s="27">
        <v>26.948712892</v>
      </c>
      <c r="H42" s="27">
        <v>7592.9392245999998</v>
      </c>
      <c r="I42" s="27">
        <v>158.07103760000001</v>
      </c>
      <c r="J42" s="27">
        <v>176.07685142</v>
      </c>
      <c r="K42" s="27">
        <v>427.40594822999998</v>
      </c>
      <c r="L42" s="64">
        <v>35.845213219000001</v>
      </c>
      <c r="M42" s="64">
        <v>25.509952494</v>
      </c>
      <c r="N42" s="64">
        <v>18.127787995999999</v>
      </c>
      <c r="O42" s="27"/>
      <c r="P42" s="29" t="s">
        <v>41</v>
      </c>
      <c r="Q42" s="27">
        <v>20.3686078574123</v>
      </c>
      <c r="R42" s="27">
        <v>35.4818769855762</v>
      </c>
      <c r="S42" s="27">
        <v>156.73683382412801</v>
      </c>
      <c r="T42" s="27">
        <v>156.73683382412801</v>
      </c>
      <c r="U42" s="27">
        <v>96.799284465731802</v>
      </c>
      <c r="V42" s="27">
        <v>176.97624873206101</v>
      </c>
      <c r="W42" s="27">
        <v>25.7227327837536</v>
      </c>
      <c r="X42" s="27">
        <v>362.19661205291902</v>
      </c>
      <c r="Y42" s="27">
        <v>49801.173172836803</v>
      </c>
      <c r="Z42" s="27">
        <v>454.317541357859</v>
      </c>
      <c r="AA42" s="27">
        <v>32.286203423248303</v>
      </c>
      <c r="AB42" s="27">
        <v>279.59306212348002</v>
      </c>
      <c r="AC42" s="27">
        <v>492.01710580111597</v>
      </c>
      <c r="AD42" s="27">
        <v>423.207065868119</v>
      </c>
      <c r="AE42" s="27">
        <v>423.207065868119</v>
      </c>
      <c r="AF42" s="27">
        <v>143.97688786498901</v>
      </c>
      <c r="AG42" s="27">
        <v>208.925825716622</v>
      </c>
      <c r="AH42" s="27">
        <v>10.543755295075901</v>
      </c>
      <c r="AI42" s="27">
        <v>4.6484215787231902</v>
      </c>
      <c r="AJ42" s="27">
        <v>7.85653802840985</v>
      </c>
      <c r="AK42" s="27">
        <v>18.182478123154301</v>
      </c>
      <c r="AL42" s="27">
        <v>23.6070839977512</v>
      </c>
      <c r="AM42" s="27">
        <v>0</v>
      </c>
      <c r="AN42" s="27">
        <v>16197.3911167402</v>
      </c>
      <c r="AO42" s="27">
        <v>1655.73506746253</v>
      </c>
      <c r="AP42" s="27">
        <v>17997.103072067701</v>
      </c>
      <c r="AQ42" s="27">
        <v>198.633637255466</v>
      </c>
      <c r="AR42" s="27">
        <v>1.0556341355511799E-2</v>
      </c>
      <c r="AS42" s="27">
        <v>3162.9677824414998</v>
      </c>
      <c r="AT42" s="27">
        <v>0.85826528756538001</v>
      </c>
      <c r="AU42" s="27">
        <v>0.45288928906452303</v>
      </c>
      <c r="AV42" s="27">
        <v>1023.91741320678</v>
      </c>
      <c r="AW42" s="27">
        <v>0.36180784316319098</v>
      </c>
      <c r="AX42" s="27">
        <v>0</v>
      </c>
      <c r="AY42" s="27">
        <v>5.7596998958316097E-2</v>
      </c>
      <c r="AZ42" s="27">
        <v>1526.7155760712001</v>
      </c>
      <c r="BA42" s="27">
        <v>1472.0219202016699</v>
      </c>
      <c r="BB42" s="27">
        <v>54.693655869530403</v>
      </c>
      <c r="BC42" s="27">
        <v>0</v>
      </c>
      <c r="BD42" s="27">
        <v>9.5965972868819395E-4</v>
      </c>
      <c r="BE42" s="27">
        <v>52.118124237063</v>
      </c>
      <c r="BF42" s="27">
        <v>0.102204529506109</v>
      </c>
      <c r="BG42" s="27">
        <v>77.8034529230532</v>
      </c>
      <c r="BH42" s="27">
        <v>2.1112653183529201E-2</v>
      </c>
      <c r="BI42" s="27">
        <v>1.7644485662792</v>
      </c>
      <c r="BJ42" s="27">
        <v>309.80448231617498</v>
      </c>
      <c r="BK42" s="27">
        <v>30.873049213355099</v>
      </c>
      <c r="BL42" s="27">
        <v>0.21291965982682601</v>
      </c>
      <c r="BM42" s="27">
        <v>4.5256841912068602</v>
      </c>
      <c r="BN42" s="27">
        <v>1.0002498760451201E-2</v>
      </c>
      <c r="BO42" s="27">
        <v>26.7270769706289</v>
      </c>
      <c r="BP42" s="27">
        <v>1694.8443094824199</v>
      </c>
      <c r="BQ42" s="27">
        <v>0</v>
      </c>
      <c r="BR42" s="27">
        <v>0</v>
      </c>
      <c r="BS42" s="27">
        <v>769.885523467903</v>
      </c>
      <c r="BT42" s="27">
        <v>213.14995570264</v>
      </c>
      <c r="BU42" s="27">
        <v>7660.8958134228396</v>
      </c>
      <c r="BV42" s="27">
        <v>1072.1758452701599</v>
      </c>
      <c r="BW42" s="29"/>
      <c r="BX42" s="36">
        <f t="shared" si="14"/>
        <v>8.0000035165908086E-3</v>
      </c>
      <c r="BZ42" s="24">
        <f t="shared" si="15"/>
        <v>4.3650322234217709E-4</v>
      </c>
      <c r="CA42" s="24">
        <f t="shared" si="16"/>
        <v>-9.0611639492857859E-3</v>
      </c>
      <c r="CB42" s="24">
        <f t="shared" si="17"/>
        <v>-1.0517775518765633E-2</v>
      </c>
      <c r="CC42" s="24">
        <f t="shared" si="18"/>
        <v>-9.3373201509243543E-3</v>
      </c>
      <c r="CD42" s="24">
        <f t="shared" si="19"/>
        <v>-9.4534283082406828E-3</v>
      </c>
      <c r="CE42" s="24">
        <f t="shared" si="20"/>
        <v>-8.2243601859328247E-3</v>
      </c>
      <c r="CF42" s="24">
        <f t="shared" si="21"/>
        <v>8.9499713895602618E-3</v>
      </c>
      <c r="CG42" s="24">
        <f t="shared" si="22"/>
        <v>-8.4405327891135338E-3</v>
      </c>
      <c r="CH42" s="24">
        <f t="shared" si="23"/>
        <v>5.1079815705907866E-3</v>
      </c>
      <c r="CI42" s="24">
        <f t="shared" si="24"/>
        <v>-9.8241083898566416E-3</v>
      </c>
      <c r="CJ42" s="24">
        <f t="shared" si="25"/>
        <v>-1.0136255326588841E-2</v>
      </c>
      <c r="CK42" s="24">
        <f t="shared" si="26"/>
        <v>8.3410696199315033E-3</v>
      </c>
      <c r="CL42" s="24">
        <f t="shared" si="27"/>
        <v>3.0169222613575246E-3</v>
      </c>
    </row>
    <row r="43" spans="1:90" x14ac:dyDescent="0.25">
      <c r="A43" s="29" t="s">
        <v>42</v>
      </c>
      <c r="B43" s="27">
        <v>259835.45438000001</v>
      </c>
      <c r="C43" s="27">
        <v>43.123974681999997</v>
      </c>
      <c r="D43" s="27">
        <v>24299.248887999998</v>
      </c>
      <c r="E43" s="27">
        <v>2538.9441059000001</v>
      </c>
      <c r="F43" s="27">
        <v>2411.1510607999999</v>
      </c>
      <c r="G43" s="27">
        <v>54.783655015999997</v>
      </c>
      <c r="H43" s="27">
        <v>32637.097632000001</v>
      </c>
      <c r="I43" s="27">
        <v>273.58978294000002</v>
      </c>
      <c r="J43" s="27">
        <v>781.12812900999995</v>
      </c>
      <c r="K43" s="27">
        <v>695.27124487000003</v>
      </c>
      <c r="L43" s="64">
        <v>48.717815109</v>
      </c>
      <c r="M43" s="64">
        <v>121.43410799999999</v>
      </c>
      <c r="N43" s="64">
        <v>57.052066271000001</v>
      </c>
      <c r="O43" s="27"/>
      <c r="P43" s="29" t="s">
        <v>42</v>
      </c>
      <c r="Q43" s="27">
        <v>39.160577765080099</v>
      </c>
      <c r="R43" s="27">
        <v>48.2797507541679</v>
      </c>
      <c r="S43" s="27">
        <v>272.50954781422001</v>
      </c>
      <c r="T43" s="27">
        <v>272.50954781422001</v>
      </c>
      <c r="U43" s="27">
        <v>128.25763940473499</v>
      </c>
      <c r="V43" s="27">
        <v>790.47782241918196</v>
      </c>
      <c r="W43" s="27">
        <v>122.879589026834</v>
      </c>
      <c r="X43" s="27">
        <v>1855.0265613686199</v>
      </c>
      <c r="Y43" s="27">
        <v>260275.78848327501</v>
      </c>
      <c r="Z43" s="27">
        <v>1304.55322643912</v>
      </c>
      <c r="AA43" s="27">
        <v>159.165580250679</v>
      </c>
      <c r="AB43" s="27">
        <v>1337.69601452506</v>
      </c>
      <c r="AC43" s="27">
        <v>2668.2862578295399</v>
      </c>
      <c r="AD43" s="27">
        <v>689.74990134242501</v>
      </c>
      <c r="AE43" s="27">
        <v>689.74990134242501</v>
      </c>
      <c r="AF43" s="27">
        <v>192.85462276029699</v>
      </c>
      <c r="AG43" s="27">
        <v>1031.6267618920899</v>
      </c>
      <c r="AH43" s="27">
        <v>47.362826414450502</v>
      </c>
      <c r="AI43" s="27">
        <v>6.2718488477851801</v>
      </c>
      <c r="AJ43" s="27">
        <v>42.2584143729243</v>
      </c>
      <c r="AK43" s="27">
        <v>57.640195789383498</v>
      </c>
      <c r="AL43" s="27">
        <v>42.866669901177701</v>
      </c>
      <c r="AM43" s="27">
        <v>0</v>
      </c>
      <c r="AN43" s="27">
        <v>21696.1225702585</v>
      </c>
      <c r="AO43" s="27">
        <v>2217.8245616869699</v>
      </c>
      <c r="AP43" s="27">
        <v>24106.801754705801</v>
      </c>
      <c r="AQ43" s="27">
        <v>817.31727205250195</v>
      </c>
      <c r="AR43" s="27">
        <v>0.114042963166278</v>
      </c>
      <c r="AS43" s="27">
        <v>14664.603674237</v>
      </c>
      <c r="AT43" s="27">
        <v>1.6248479339936099</v>
      </c>
      <c r="AU43" s="27">
        <v>2.2894314223669898</v>
      </c>
      <c r="AV43" s="27">
        <v>1169.47858829235</v>
      </c>
      <c r="AW43" s="27">
        <v>0.50037759861549702</v>
      </c>
      <c r="AX43" s="27">
        <v>0</v>
      </c>
      <c r="AY43" s="27">
        <v>0.13968219725855199</v>
      </c>
      <c r="AZ43" s="27">
        <v>2518.4911314013598</v>
      </c>
      <c r="BA43" s="27">
        <v>2391.0905259096398</v>
      </c>
      <c r="BB43" s="27">
        <v>127.40060549171299</v>
      </c>
      <c r="BC43" s="27">
        <v>0</v>
      </c>
      <c r="BD43" s="27">
        <v>1.03675734673743E-2</v>
      </c>
      <c r="BE43" s="27">
        <v>282.21552999663697</v>
      </c>
      <c r="BF43" s="27">
        <v>1.1041431290199899</v>
      </c>
      <c r="BG43" s="27">
        <v>186.44116172555701</v>
      </c>
      <c r="BH43" s="27">
        <v>0.22808586484564899</v>
      </c>
      <c r="BI43" s="27">
        <v>4.0034459672503298</v>
      </c>
      <c r="BJ43" s="27">
        <v>730.53436943953</v>
      </c>
      <c r="BK43" s="27">
        <v>252.63969358169899</v>
      </c>
      <c r="BL43" s="27">
        <v>1.3241834310531999</v>
      </c>
      <c r="BM43" s="27">
        <v>11.025003994334099</v>
      </c>
      <c r="BN43" s="27">
        <v>5.7264380198085198E-2</v>
      </c>
      <c r="BO43" s="27">
        <v>54.605692818995003</v>
      </c>
      <c r="BP43" s="27">
        <v>8134.2006098699003</v>
      </c>
      <c r="BQ43" s="27">
        <v>0</v>
      </c>
      <c r="BR43" s="27">
        <v>0</v>
      </c>
      <c r="BS43" s="27">
        <v>3708.08028381232</v>
      </c>
      <c r="BT43" s="27">
        <v>917.87578611257402</v>
      </c>
      <c r="BU43" s="27">
        <v>33119.675341082497</v>
      </c>
      <c r="BV43" s="27">
        <v>4938.3236803474201</v>
      </c>
      <c r="BW43" s="29"/>
      <c r="BX43" s="36">
        <f t="shared" si="14"/>
        <v>8.000008658247286E-3</v>
      </c>
      <c r="BZ43" s="24">
        <f t="shared" si="15"/>
        <v>1.6946652038910377E-3</v>
      </c>
      <c r="CA43" s="24">
        <f t="shared" si="16"/>
        <v>-5.9666295307815075E-3</v>
      </c>
      <c r="CB43" s="24">
        <f t="shared" si="17"/>
        <v>-7.9198799181499028E-3</v>
      </c>
      <c r="CC43" s="24">
        <f t="shared" si="18"/>
        <v>-8.0557009707742881E-3</v>
      </c>
      <c r="CD43" s="24">
        <f t="shared" si="19"/>
        <v>-8.3198996597517675E-3</v>
      </c>
      <c r="CE43" s="24">
        <f t="shared" si="20"/>
        <v>-3.2484542506888091E-3</v>
      </c>
      <c r="CF43" s="24">
        <f t="shared" si="21"/>
        <v>1.4786171078194722E-2</v>
      </c>
      <c r="CG43" s="24">
        <f t="shared" si="22"/>
        <v>-3.9483752432995988E-3</v>
      </c>
      <c r="CH43" s="24">
        <f t="shared" si="23"/>
        <v>1.1969474740375552E-2</v>
      </c>
      <c r="CI43" s="24">
        <f t="shared" si="24"/>
        <v>-7.9412798505817585E-3</v>
      </c>
      <c r="CJ43" s="24">
        <f t="shared" si="25"/>
        <v>-8.9918719435998166E-3</v>
      </c>
      <c r="CK43" s="24">
        <f t="shared" si="26"/>
        <v>1.1903418657581795E-2</v>
      </c>
      <c r="CL43" s="24">
        <f t="shared" si="27"/>
        <v>1.0308645362463361E-2</v>
      </c>
    </row>
    <row r="44" spans="1:90" x14ac:dyDescent="0.25">
      <c r="A44" s="29" t="s">
        <v>43</v>
      </c>
      <c r="B44" s="27">
        <v>654649.16751000006</v>
      </c>
      <c r="C44" s="27">
        <v>240.59344913000001</v>
      </c>
      <c r="D44" s="27">
        <v>124532.41722</v>
      </c>
      <c r="E44" s="27">
        <v>11104.056755</v>
      </c>
      <c r="F44" s="27">
        <v>10660.792605000001</v>
      </c>
      <c r="G44" s="27">
        <v>265.77777279999998</v>
      </c>
      <c r="H44" s="27">
        <v>75555.345373999997</v>
      </c>
      <c r="I44" s="27">
        <v>1232.0598987999999</v>
      </c>
      <c r="J44" s="27">
        <v>1925.2620973999999</v>
      </c>
      <c r="K44" s="27">
        <v>3408.7037341</v>
      </c>
      <c r="L44" s="64">
        <v>233.18658203000001</v>
      </c>
      <c r="M44" s="64">
        <v>261.11164081999999</v>
      </c>
      <c r="N44" s="64">
        <v>173.47191296</v>
      </c>
      <c r="O44" s="27"/>
      <c r="P44" s="29" t="s">
        <v>43</v>
      </c>
      <c r="Q44" s="27">
        <v>141.31802051002299</v>
      </c>
      <c r="R44" s="27">
        <v>229.82349696141401</v>
      </c>
      <c r="S44" s="27">
        <v>1217.39584697192</v>
      </c>
      <c r="T44" s="27">
        <v>1217.39584697192</v>
      </c>
      <c r="U44" s="27">
        <v>613.77514390280896</v>
      </c>
      <c r="V44" s="27">
        <v>1938.0682579812101</v>
      </c>
      <c r="W44" s="27">
        <v>263.30218125872301</v>
      </c>
      <c r="X44" s="27">
        <v>4812.5130837071301</v>
      </c>
      <c r="Y44" s="27">
        <v>654820.95413702796</v>
      </c>
      <c r="Z44" s="27">
        <v>3849.8372883874499</v>
      </c>
      <c r="AA44" s="27">
        <v>461.065710237372</v>
      </c>
      <c r="AB44" s="27">
        <v>2883.42031635696</v>
      </c>
      <c r="AC44" s="27">
        <v>5668.7285806400896</v>
      </c>
      <c r="AD44" s="27">
        <v>3361.73355821529</v>
      </c>
      <c r="AE44" s="27">
        <v>3361.73355821529</v>
      </c>
      <c r="AF44" s="27">
        <v>981.96262538115104</v>
      </c>
      <c r="AG44" s="27">
        <v>2254.6185711796602</v>
      </c>
      <c r="AH44" s="27">
        <v>101.578850888508</v>
      </c>
      <c r="AI44" s="27">
        <v>32.676990885085097</v>
      </c>
      <c r="AJ44" s="27">
        <v>90.333698763969196</v>
      </c>
      <c r="AK44" s="27">
        <v>173.262926304139</v>
      </c>
      <c r="AL44" s="27">
        <v>237.43900986248599</v>
      </c>
      <c r="AM44" s="27">
        <v>0</v>
      </c>
      <c r="AN44" s="27">
        <v>110470.729964781</v>
      </c>
      <c r="AO44" s="27">
        <v>11292.5518723237</v>
      </c>
      <c r="AP44" s="27">
        <v>122745.24446248601</v>
      </c>
      <c r="AQ44" s="27">
        <v>1918.4032897669099</v>
      </c>
      <c r="AR44" s="27">
        <v>0.38489538399113599</v>
      </c>
      <c r="AS44" s="27">
        <v>31793.416776557799</v>
      </c>
      <c r="AT44" s="27">
        <v>7.24831007192578</v>
      </c>
      <c r="AU44" s="27">
        <v>8.4726356335256803</v>
      </c>
      <c r="AV44" s="27">
        <v>6608.0340101522797</v>
      </c>
      <c r="AW44" s="27">
        <v>2.5231305158264199</v>
      </c>
      <c r="AX44" s="27">
        <v>0</v>
      </c>
      <c r="AY44" s="27">
        <v>0.60968830205525903</v>
      </c>
      <c r="AZ44" s="27">
        <v>10958.6328407703</v>
      </c>
      <c r="BA44" s="27">
        <v>10519.4844456315</v>
      </c>
      <c r="BB44" s="27">
        <v>439.14839513880798</v>
      </c>
      <c r="BC44" s="27">
        <v>0</v>
      </c>
      <c r="BD44" s="27">
        <v>3.4990563588683597E-2</v>
      </c>
      <c r="BE44" s="27">
        <v>632.88877419930895</v>
      </c>
      <c r="BF44" s="27">
        <v>3.7264976625826001</v>
      </c>
      <c r="BG44" s="27">
        <v>647.752751269035</v>
      </c>
      <c r="BH44" s="27">
        <v>0.76979226737655404</v>
      </c>
      <c r="BI44" s="27">
        <v>16.830667302810301</v>
      </c>
      <c r="BJ44" s="27">
        <v>2539.61074021285</v>
      </c>
      <c r="BK44" s="27">
        <v>1109.1431921287499</v>
      </c>
      <c r="BL44" s="27">
        <v>3.0427888009612101</v>
      </c>
      <c r="BM44" s="27">
        <v>47.346954034072397</v>
      </c>
      <c r="BN44" s="27">
        <v>0.20781925937377699</v>
      </c>
      <c r="BO44" s="27">
        <v>262.53560672189201</v>
      </c>
      <c r="BP44" s="27">
        <v>17426.254567582298</v>
      </c>
      <c r="BQ44" s="27">
        <v>0</v>
      </c>
      <c r="BR44" s="27">
        <v>0</v>
      </c>
      <c r="BS44" s="27">
        <v>8109.4055684239802</v>
      </c>
      <c r="BT44" s="27">
        <v>1949.2594067683799</v>
      </c>
      <c r="BU44" s="27">
        <v>76259.966682760394</v>
      </c>
      <c r="BV44" s="27">
        <v>10260.1642613925</v>
      </c>
      <c r="BW44" s="29"/>
      <c r="BX44" s="36">
        <f t="shared" si="14"/>
        <v>8.0000054558632162E-3</v>
      </c>
      <c r="BZ44" s="24">
        <f t="shared" si="15"/>
        <v>2.6241021229936947E-4</v>
      </c>
      <c r="CA44" s="24">
        <f t="shared" si="16"/>
        <v>-1.3111077125834716E-2</v>
      </c>
      <c r="CB44" s="24">
        <f t="shared" si="17"/>
        <v>-1.4351064545360599E-2</v>
      </c>
      <c r="CC44" s="24">
        <f t="shared" si="18"/>
        <v>-1.3096467123532747E-2</v>
      </c>
      <c r="CD44" s="24">
        <f t="shared" si="19"/>
        <v>-1.3254939346838567E-2</v>
      </c>
      <c r="CE44" s="24">
        <f t="shared" si="20"/>
        <v>-1.2198785639413602E-2</v>
      </c>
      <c r="CF44" s="24">
        <f t="shared" si="21"/>
        <v>9.3258962059204701E-3</v>
      </c>
      <c r="CG44" s="24">
        <f t="shared" si="22"/>
        <v>-1.1902060802695036E-2</v>
      </c>
      <c r="CH44" s="24">
        <f t="shared" si="23"/>
        <v>6.6516452998812252E-3</v>
      </c>
      <c r="CI44" s="24">
        <f t="shared" si="24"/>
        <v>-1.3779483213759415E-2</v>
      </c>
      <c r="CJ44" s="24">
        <f t="shared" si="25"/>
        <v>-1.4422292394822844E-2</v>
      </c>
      <c r="CK44" s="24">
        <f t="shared" si="26"/>
        <v>8.3892867887613281E-3</v>
      </c>
      <c r="CL44" s="24">
        <f t="shared" si="27"/>
        <v>-1.2047290670575942E-3</v>
      </c>
    </row>
    <row r="45" spans="1:90" x14ac:dyDescent="0.25">
      <c r="A45" s="29" t="s">
        <v>44</v>
      </c>
      <c r="B45" s="27">
        <v>104174.81001</v>
      </c>
      <c r="C45" s="27">
        <v>17.788158264</v>
      </c>
      <c r="D45" s="27">
        <v>9210.7169087000002</v>
      </c>
      <c r="E45" s="27">
        <v>1107.2196166000001</v>
      </c>
      <c r="F45" s="27">
        <v>1047.8191459</v>
      </c>
      <c r="G45" s="27">
        <v>22.005870458</v>
      </c>
      <c r="H45" s="27">
        <v>16801.168816000001</v>
      </c>
      <c r="I45" s="27">
        <v>123.61701608</v>
      </c>
      <c r="J45" s="27">
        <v>357.63904879</v>
      </c>
      <c r="K45" s="27">
        <v>297.19894628999998</v>
      </c>
      <c r="L45" s="64">
        <v>21.350479010000001</v>
      </c>
      <c r="M45" s="64">
        <v>59.526895719000002</v>
      </c>
      <c r="N45" s="64">
        <v>31.215941072</v>
      </c>
      <c r="O45" s="27"/>
      <c r="P45" s="29" t="s">
        <v>44</v>
      </c>
      <c r="Q45" s="27">
        <v>17.5254436191608</v>
      </c>
      <c r="R45" s="27">
        <v>21.182779883599199</v>
      </c>
      <c r="S45" s="27">
        <v>123.28456381312</v>
      </c>
      <c r="T45" s="27">
        <v>123.28456381312</v>
      </c>
      <c r="U45" s="27">
        <v>55.709419658311099</v>
      </c>
      <c r="V45" s="27">
        <v>361.58862532851498</v>
      </c>
      <c r="W45" s="27">
        <v>60.234584496520597</v>
      </c>
      <c r="X45" s="27">
        <v>789.42271233483496</v>
      </c>
      <c r="Y45" s="27">
        <v>104452.427054239</v>
      </c>
      <c r="Z45" s="27">
        <v>595.22776113093698</v>
      </c>
      <c r="AA45" s="27">
        <v>70.620615466253696</v>
      </c>
      <c r="AB45" s="27">
        <v>637.15770982164997</v>
      </c>
      <c r="AC45" s="27">
        <v>1331.67848568874</v>
      </c>
      <c r="AD45" s="27">
        <v>295.07299528562697</v>
      </c>
      <c r="AE45" s="27">
        <v>295.07299528562697</v>
      </c>
      <c r="AF45" s="27">
        <v>73.017196537861594</v>
      </c>
      <c r="AG45" s="27">
        <v>508.13367664027697</v>
      </c>
      <c r="AH45" s="27">
        <v>23.763356103222701</v>
      </c>
      <c r="AI45" s="27">
        <v>2.6873369232890698</v>
      </c>
      <c r="AJ45" s="27">
        <v>20.642252998765599</v>
      </c>
      <c r="AK45" s="27">
        <v>31.556920496549999</v>
      </c>
      <c r="AL45" s="27">
        <v>17.693924318964701</v>
      </c>
      <c r="AM45" s="27">
        <v>0</v>
      </c>
      <c r="AN45" s="27">
        <v>8214.4196743332304</v>
      </c>
      <c r="AO45" s="27">
        <v>839.69742885519395</v>
      </c>
      <c r="AP45" s="27">
        <v>9127.1342997262891</v>
      </c>
      <c r="AQ45" s="27">
        <v>400.23374981712601</v>
      </c>
      <c r="AR45" s="27">
        <v>3.2291240745547997E-2</v>
      </c>
      <c r="AS45" s="27">
        <v>7773.6784467765601</v>
      </c>
      <c r="AT45" s="27">
        <v>0.61178815864459801</v>
      </c>
      <c r="AU45" s="27">
        <v>0.67885748254214895</v>
      </c>
      <c r="AV45" s="27">
        <v>472.53979224744597</v>
      </c>
      <c r="AW45" s="27">
        <v>0.20235634749251699</v>
      </c>
      <c r="AX45" s="27">
        <v>0</v>
      </c>
      <c r="AY45" s="27">
        <v>4.5225024531931203E-2</v>
      </c>
      <c r="AZ45" s="27">
        <v>1101.3376548040001</v>
      </c>
      <c r="BA45" s="27">
        <v>1041.90163053112</v>
      </c>
      <c r="BB45" s="27">
        <v>59.436024272888098</v>
      </c>
      <c r="BC45" s="27">
        <v>0</v>
      </c>
      <c r="BD45" s="27">
        <v>2.9355558308713199E-3</v>
      </c>
      <c r="BE45" s="27">
        <v>141.17852751974499</v>
      </c>
      <c r="BF45" s="27">
        <v>0.31263795536158401</v>
      </c>
      <c r="BG45" s="27">
        <v>84.953945369466993</v>
      </c>
      <c r="BH45" s="27">
        <v>6.4582528781781001E-2</v>
      </c>
      <c r="BI45" s="27">
        <v>1.4548213638893901</v>
      </c>
      <c r="BJ45" s="27">
        <v>335.50349281568703</v>
      </c>
      <c r="BK45" s="27">
        <v>78.995581194895493</v>
      </c>
      <c r="BL45" s="27">
        <v>0.63361771358653396</v>
      </c>
      <c r="BM45" s="27">
        <v>3.6699476753914499</v>
      </c>
      <c r="BN45" s="27">
        <v>1.6811531976388398E-2</v>
      </c>
      <c r="BO45" s="27">
        <v>21.940381282318398</v>
      </c>
      <c r="BP45" s="27">
        <v>4292.4011894348596</v>
      </c>
      <c r="BQ45" s="27">
        <v>0</v>
      </c>
      <c r="BR45" s="27">
        <v>0</v>
      </c>
      <c r="BS45" s="27">
        <v>1885.4043539868501</v>
      </c>
      <c r="BT45" s="27">
        <v>528.51578892733005</v>
      </c>
      <c r="BU45" s="27">
        <v>17031.9528411514</v>
      </c>
      <c r="BV45" s="27">
        <v>2700.4668412783299</v>
      </c>
      <c r="BW45" s="29"/>
      <c r="BX45" s="36">
        <f t="shared" si="14"/>
        <v>8.0000133820810893E-3</v>
      </c>
      <c r="BZ45" s="24">
        <f t="shared" si="15"/>
        <v>2.6649152920206931E-3</v>
      </c>
      <c r="CA45" s="24">
        <f t="shared" si="16"/>
        <v>-5.2975661469131007E-3</v>
      </c>
      <c r="CB45" s="24">
        <f t="shared" si="17"/>
        <v>-9.0744954819708974E-3</v>
      </c>
      <c r="CC45" s="24">
        <f t="shared" si="18"/>
        <v>-5.3123713740387867E-3</v>
      </c>
      <c r="CD45" s="24">
        <f t="shared" si="19"/>
        <v>-5.6474587165491153E-3</v>
      </c>
      <c r="CE45" s="24">
        <f t="shared" si="20"/>
        <v>-2.9759866035107994E-3</v>
      </c>
      <c r="CF45" s="24">
        <f t="shared" si="21"/>
        <v>1.3736188694897223E-2</v>
      </c>
      <c r="CG45" s="24">
        <f t="shared" si="22"/>
        <v>-2.6893730120847387E-3</v>
      </c>
      <c r="CH45" s="24">
        <f t="shared" si="23"/>
        <v>1.1043471208967743E-2</v>
      </c>
      <c r="CI45" s="24">
        <f t="shared" si="24"/>
        <v>-7.1532925365709495E-3</v>
      </c>
      <c r="CJ45" s="24">
        <f t="shared" si="25"/>
        <v>-7.8545837928158807E-3</v>
      </c>
      <c r="CK45" s="24">
        <f t="shared" si="26"/>
        <v>1.1888555063601479E-2</v>
      </c>
      <c r="CL45" s="24">
        <f t="shared" si="27"/>
        <v>1.0923246675905935E-2</v>
      </c>
    </row>
    <row r="46" spans="1:90" x14ac:dyDescent="0.25">
      <c r="A46" s="29" t="s">
        <v>45</v>
      </c>
      <c r="B46" s="27">
        <v>36293.180808999998</v>
      </c>
      <c r="C46" s="27">
        <v>5.8232234198999997</v>
      </c>
      <c r="D46" s="27">
        <v>2632.5955755</v>
      </c>
      <c r="E46" s="27">
        <v>365.62396709000001</v>
      </c>
      <c r="F46" s="27">
        <v>343.61445275</v>
      </c>
      <c r="G46" s="27">
        <v>7.4236308236999999</v>
      </c>
      <c r="H46" s="27">
        <v>7263.4676645</v>
      </c>
      <c r="I46" s="27">
        <v>40.757377056999999</v>
      </c>
      <c r="J46" s="27">
        <v>131.91863921999999</v>
      </c>
      <c r="K46" s="27">
        <v>89.292707012999998</v>
      </c>
      <c r="L46" s="64">
        <v>6.4762026773999999</v>
      </c>
      <c r="M46" s="64">
        <v>24.149565265</v>
      </c>
      <c r="N46" s="64">
        <v>13.980856059000001</v>
      </c>
      <c r="O46" s="27"/>
      <c r="P46" s="29" t="s">
        <v>45</v>
      </c>
      <c r="Q46" s="27">
        <v>5.8888770307570102</v>
      </c>
      <c r="R46" s="27">
        <v>6.4666550669540097</v>
      </c>
      <c r="S46" s="27">
        <v>40.891217339574297</v>
      </c>
      <c r="T46" s="27">
        <v>40.891217339574297</v>
      </c>
      <c r="U46" s="27">
        <v>16.641075001984099</v>
      </c>
      <c r="V46" s="27">
        <v>133.57330449803999</v>
      </c>
      <c r="W46" s="27">
        <v>24.468352769643399</v>
      </c>
      <c r="X46" s="27">
        <v>285.65848190223602</v>
      </c>
      <c r="Y46" s="27">
        <v>36495.664390394399</v>
      </c>
      <c r="Z46" s="27">
        <v>213.68397998816101</v>
      </c>
      <c r="AA46" s="27">
        <v>28.0707015682699</v>
      </c>
      <c r="AB46" s="27">
        <v>249.76576678668599</v>
      </c>
      <c r="AC46" s="27">
        <v>576.60275398745205</v>
      </c>
      <c r="AD46" s="27">
        <v>89.137671112531706</v>
      </c>
      <c r="AE46" s="27">
        <v>89.137671112531706</v>
      </c>
      <c r="AF46" s="27">
        <v>20.945041011480502</v>
      </c>
      <c r="AG46" s="27">
        <v>219.07783848116901</v>
      </c>
      <c r="AH46" s="27">
        <v>10.3233383286386</v>
      </c>
      <c r="AI46" s="27">
        <v>0.76055913444776901</v>
      </c>
      <c r="AJ46" s="27">
        <v>9.1471451824675203</v>
      </c>
      <c r="AK46" s="27">
        <v>14.170806378909701</v>
      </c>
      <c r="AL46" s="27">
        <v>5.8266477012957596</v>
      </c>
      <c r="AM46" s="27">
        <v>0</v>
      </c>
      <c r="AN46" s="27">
        <v>2356.31644129918</v>
      </c>
      <c r="AO46" s="27">
        <v>240.868250643474</v>
      </c>
      <c r="AP46" s="27">
        <v>2618.1297329541298</v>
      </c>
      <c r="AQ46" s="27">
        <v>164.060780403666</v>
      </c>
      <c r="AR46" s="27">
        <v>1.26143814436967E-2</v>
      </c>
      <c r="AS46" s="27">
        <v>3478.89647771623</v>
      </c>
      <c r="AT46" s="27">
        <v>0.19765975451534101</v>
      </c>
      <c r="AU46" s="27">
        <v>0.24900616412308299</v>
      </c>
      <c r="AV46" s="27">
        <v>125.609275947022</v>
      </c>
      <c r="AW46" s="27">
        <v>5.9928971268263902E-2</v>
      </c>
      <c r="AX46" s="27">
        <v>0</v>
      </c>
      <c r="AY46" s="27">
        <v>1.46662900510921E-2</v>
      </c>
      <c r="AZ46" s="27">
        <v>365.86643799155502</v>
      </c>
      <c r="BA46" s="27">
        <v>343.72728251609999</v>
      </c>
      <c r="BB46" s="27">
        <v>22.139155475454199</v>
      </c>
      <c r="BC46" s="27">
        <v>0</v>
      </c>
      <c r="BD46" s="27">
        <v>1.14677654392433E-3</v>
      </c>
      <c r="BE46" s="27">
        <v>59.238183611942397</v>
      </c>
      <c r="BF46" s="27">
        <v>0.122130646340051</v>
      </c>
      <c r="BG46" s="27">
        <v>31.582336072576101</v>
      </c>
      <c r="BH46" s="27">
        <v>2.52289348368855E-2</v>
      </c>
      <c r="BI46" s="27">
        <v>0.48919487866311701</v>
      </c>
      <c r="BJ46" s="27">
        <v>124.644785021798</v>
      </c>
      <c r="BK46" s="27">
        <v>28.7783798416067</v>
      </c>
      <c r="BL46" s="27">
        <v>0.26632839321637802</v>
      </c>
      <c r="BM46" s="27">
        <v>1.2085451324702201</v>
      </c>
      <c r="BN46" s="27">
        <v>6.2515392891196401E-3</v>
      </c>
      <c r="BO46" s="27">
        <v>7.4392074683774503</v>
      </c>
      <c r="BP46" s="27">
        <v>1912.83698220971</v>
      </c>
      <c r="BQ46" s="27">
        <v>0</v>
      </c>
      <c r="BR46" s="27">
        <v>0</v>
      </c>
      <c r="BS46" s="27">
        <v>800.867468196608</v>
      </c>
      <c r="BT46" s="27">
        <v>253.91737773045099</v>
      </c>
      <c r="BU46" s="27">
        <v>7370.9181572667003</v>
      </c>
      <c r="BV46" s="27">
        <v>1227.2076273677301</v>
      </c>
      <c r="BW46" s="29"/>
      <c r="BX46" s="36">
        <f t="shared" si="14"/>
        <v>8.0000012023267557E-3</v>
      </c>
      <c r="BZ46" s="24">
        <f t="shared" si="15"/>
        <v>5.5791081652503995E-3</v>
      </c>
      <c r="CA46" s="24">
        <f t="shared" si="16"/>
        <v>5.8803881438893892E-4</v>
      </c>
      <c r="CB46" s="24">
        <f t="shared" si="17"/>
        <v>-5.4948973858708616E-3</v>
      </c>
      <c r="CC46" s="24">
        <f t="shared" si="18"/>
        <v>6.6317015124810999E-4</v>
      </c>
      <c r="CD46" s="24">
        <f t="shared" si="19"/>
        <v>3.2836152611450932E-4</v>
      </c>
      <c r="CE46" s="24">
        <f t="shared" si="20"/>
        <v>2.0982515223846782E-3</v>
      </c>
      <c r="CF46" s="24">
        <f t="shared" si="21"/>
        <v>1.479327749910166E-2</v>
      </c>
      <c r="CG46" s="24">
        <f t="shared" si="22"/>
        <v>3.2838296337646847E-3</v>
      </c>
      <c r="CH46" s="24">
        <f t="shared" si="23"/>
        <v>1.2543074184388176E-2</v>
      </c>
      <c r="CI46" s="24">
        <f t="shared" si="24"/>
        <v>-1.7362661034088741E-3</v>
      </c>
      <c r="CJ46" s="24">
        <f t="shared" si="25"/>
        <v>-1.4742606001675123E-3</v>
      </c>
      <c r="CK46" s="24">
        <f t="shared" si="26"/>
        <v>1.3200548380281556E-2</v>
      </c>
      <c r="CL46" s="24">
        <f t="shared" si="27"/>
        <v>1.3586458447758782E-2</v>
      </c>
    </row>
    <row r="47" spans="1:90" x14ac:dyDescent="0.25">
      <c r="A47" s="29" t="s">
        <v>46</v>
      </c>
      <c r="B47" s="27">
        <v>330883.54213000002</v>
      </c>
      <c r="C47" s="27">
        <v>50.992128989000001</v>
      </c>
      <c r="D47" s="27">
        <v>27094.805359999998</v>
      </c>
      <c r="E47" s="27">
        <v>3017.2570516000001</v>
      </c>
      <c r="F47" s="27">
        <v>2860.4988257999998</v>
      </c>
      <c r="G47" s="27">
        <v>63.747182256999999</v>
      </c>
      <c r="H47" s="27">
        <v>33519.122117999999</v>
      </c>
      <c r="I47" s="27">
        <v>311.14763425000001</v>
      </c>
      <c r="J47" s="27">
        <v>838.11098205999997</v>
      </c>
      <c r="K47" s="27">
        <v>788.06433675999995</v>
      </c>
      <c r="L47" s="64">
        <v>54.856659589000003</v>
      </c>
      <c r="M47" s="64">
        <v>137.01429121000001</v>
      </c>
      <c r="N47" s="64">
        <v>61.089507591999997</v>
      </c>
      <c r="O47" s="27"/>
      <c r="P47" s="29" t="s">
        <v>46</v>
      </c>
      <c r="Q47" s="27">
        <v>44.551931817251699</v>
      </c>
      <c r="R47" s="27">
        <v>54.222170555279497</v>
      </c>
      <c r="S47" s="27">
        <v>308.73753092164299</v>
      </c>
      <c r="T47" s="27">
        <v>308.73753092164299</v>
      </c>
      <c r="U47" s="27">
        <v>145.07920765832699</v>
      </c>
      <c r="V47" s="27">
        <v>842.37785308636796</v>
      </c>
      <c r="W47" s="27">
        <v>137.65156789771899</v>
      </c>
      <c r="X47" s="27">
        <v>2008.2734869870001</v>
      </c>
      <c r="Y47" s="27">
        <v>329737.37142346898</v>
      </c>
      <c r="Z47" s="27">
        <v>1486.42224137833</v>
      </c>
      <c r="AA47" s="27">
        <v>164.240551523384</v>
      </c>
      <c r="AB47" s="27">
        <v>1515.8178707362199</v>
      </c>
      <c r="AC47" s="27">
        <v>2618.35924666655</v>
      </c>
      <c r="AD47" s="27">
        <v>779.68658804125005</v>
      </c>
      <c r="AE47" s="27">
        <v>779.68658804125005</v>
      </c>
      <c r="AF47" s="27">
        <v>214.63205244817701</v>
      </c>
      <c r="AG47" s="27">
        <v>1047.0084514405301</v>
      </c>
      <c r="AH47" s="27">
        <v>50.417924228464202</v>
      </c>
      <c r="AI47" s="27">
        <v>7.2202462395328402</v>
      </c>
      <c r="AJ47" s="27">
        <v>43.676277038947703</v>
      </c>
      <c r="AK47" s="27">
        <v>61.302982921438002</v>
      </c>
      <c r="AL47" s="27">
        <v>50.538523813114203</v>
      </c>
      <c r="AM47" s="27">
        <v>0</v>
      </c>
      <c r="AN47" s="27">
        <v>24146.107628807698</v>
      </c>
      <c r="AO47" s="27">
        <v>2468.26882017449</v>
      </c>
      <c r="AP47" s="27">
        <v>26829.008501430399</v>
      </c>
      <c r="AQ47" s="27">
        <v>892.63361670845995</v>
      </c>
      <c r="AR47" s="27">
        <v>8.9023400298726199E-2</v>
      </c>
      <c r="AS47" s="27">
        <v>14623.3221824352</v>
      </c>
      <c r="AT47" s="27">
        <v>1.6955166510689601</v>
      </c>
      <c r="AU47" s="27">
        <v>1.88793218957544</v>
      </c>
      <c r="AV47" s="27">
        <v>1349.05241517441</v>
      </c>
      <c r="AW47" s="27">
        <v>0.56624039969796602</v>
      </c>
      <c r="AX47" s="27">
        <v>0</v>
      </c>
      <c r="AY47" s="27">
        <v>0.12771644121099801</v>
      </c>
      <c r="AZ47" s="27">
        <v>2981.98407569863</v>
      </c>
      <c r="BA47" s="27">
        <v>2826.5879679344998</v>
      </c>
      <c r="BB47" s="27">
        <v>155.39610776412701</v>
      </c>
      <c r="BC47" s="27">
        <v>0</v>
      </c>
      <c r="BD47" s="27">
        <v>8.0930463699245402E-3</v>
      </c>
      <c r="BE47" s="27">
        <v>354.16075854759498</v>
      </c>
      <c r="BF47" s="27">
        <v>0.86190716910001797</v>
      </c>
      <c r="BG47" s="27">
        <v>222.78041503331701</v>
      </c>
      <c r="BH47" s="27">
        <v>0.178046826689153</v>
      </c>
      <c r="BI47" s="27">
        <v>4.0139948745845597</v>
      </c>
      <c r="BJ47" s="27">
        <v>879.23264016711005</v>
      </c>
      <c r="BK47" s="27">
        <v>210.130584431952</v>
      </c>
      <c r="BL47" s="27">
        <v>1.59593467561743</v>
      </c>
      <c r="BM47" s="27">
        <v>10.290665657500901</v>
      </c>
      <c r="BN47" s="27">
        <v>4.6667680356266797E-2</v>
      </c>
      <c r="BO47" s="27">
        <v>63.338028737247598</v>
      </c>
      <c r="BP47" s="27">
        <v>8047.9205613926197</v>
      </c>
      <c r="BQ47" s="27">
        <v>0</v>
      </c>
      <c r="BR47" s="27">
        <v>0</v>
      </c>
      <c r="BS47" s="27">
        <v>3756.0473965802698</v>
      </c>
      <c r="BT47" s="27">
        <v>921.32374142126002</v>
      </c>
      <c r="BU47" s="27">
        <v>33785.927119936903</v>
      </c>
      <c r="BV47" s="27">
        <v>5040.1357911702298</v>
      </c>
      <c r="BW47" s="29"/>
      <c r="BX47" s="36">
        <f t="shared" si="14"/>
        <v>7.9999994199090162E-3</v>
      </c>
      <c r="BZ47" s="24">
        <f t="shared" si="15"/>
        <v>-3.4639701302542174E-3</v>
      </c>
      <c r="CA47" s="24">
        <f t="shared" si="16"/>
        <v>-8.8955920233032334E-3</v>
      </c>
      <c r="CB47" s="24">
        <f t="shared" si="17"/>
        <v>-9.8098825600716512E-3</v>
      </c>
      <c r="CC47" s="24">
        <f t="shared" si="18"/>
        <v>-1.1690411290170118E-2</v>
      </c>
      <c r="CD47" s="24">
        <f t="shared" si="19"/>
        <v>-1.1854875646039155E-2</v>
      </c>
      <c r="CE47" s="24">
        <f t="shared" si="20"/>
        <v>-6.4183781190967444E-3</v>
      </c>
      <c r="CF47" s="24">
        <f t="shared" si="21"/>
        <v>7.959784895250217E-3</v>
      </c>
      <c r="CG47" s="24">
        <f t="shared" si="22"/>
        <v>-7.7458513678447631E-3</v>
      </c>
      <c r="CH47" s="24">
        <f t="shared" si="23"/>
        <v>5.0910572915778005E-3</v>
      </c>
      <c r="CI47" s="24">
        <f t="shared" si="24"/>
        <v>-1.0630792852768429E-2</v>
      </c>
      <c r="CJ47" s="24">
        <f t="shared" si="25"/>
        <v>-1.1566308238129307E-2</v>
      </c>
      <c r="CK47" s="24">
        <f t="shared" si="26"/>
        <v>4.6511694662729362E-3</v>
      </c>
      <c r="CL47" s="24">
        <f t="shared" si="27"/>
        <v>3.4944680003601877E-3</v>
      </c>
    </row>
    <row r="48" spans="1:90" x14ac:dyDescent="0.25">
      <c r="A48" s="29" t="s">
        <v>47</v>
      </c>
      <c r="B48" s="27">
        <v>286869.08338999999</v>
      </c>
      <c r="C48" s="27">
        <v>48.348488346000003</v>
      </c>
      <c r="D48" s="27">
        <v>26792.743447000001</v>
      </c>
      <c r="E48" s="27">
        <v>2814.3564178000001</v>
      </c>
      <c r="F48" s="27">
        <v>2671.4601937000002</v>
      </c>
      <c r="G48" s="27">
        <v>52.017477554999999</v>
      </c>
      <c r="H48" s="27">
        <v>34319.687812999997</v>
      </c>
      <c r="I48" s="27">
        <v>305.15014561999999</v>
      </c>
      <c r="J48" s="27">
        <v>796.64601977999996</v>
      </c>
      <c r="K48" s="27">
        <v>763.49494838999999</v>
      </c>
      <c r="L48" s="64">
        <v>54.231752634000003</v>
      </c>
      <c r="M48" s="64">
        <v>135.54664385000001</v>
      </c>
      <c r="N48" s="64">
        <v>65.014122407000002</v>
      </c>
      <c r="O48" s="27"/>
      <c r="P48" s="29" t="s">
        <v>47</v>
      </c>
      <c r="Q48" s="27">
        <v>43.711544983827899</v>
      </c>
      <c r="R48" s="27">
        <v>53.7480567825233</v>
      </c>
      <c r="S48" s="27">
        <v>303.76576468317302</v>
      </c>
      <c r="T48" s="27">
        <v>303.76576468317302</v>
      </c>
      <c r="U48" s="27">
        <v>143.27166267157099</v>
      </c>
      <c r="V48" s="27">
        <v>803.60339334978198</v>
      </c>
      <c r="W48" s="27">
        <v>136.81829844232399</v>
      </c>
      <c r="X48" s="27">
        <v>1942.72219394849</v>
      </c>
      <c r="Y48" s="27">
        <v>286908.85453926102</v>
      </c>
      <c r="Z48" s="27">
        <v>1442.3330893165</v>
      </c>
      <c r="AA48" s="27">
        <v>164.455751785134</v>
      </c>
      <c r="AB48" s="27">
        <v>1483.33674450582</v>
      </c>
      <c r="AC48" s="27">
        <v>2630.0159254202299</v>
      </c>
      <c r="AD48" s="27">
        <v>757.26735010409504</v>
      </c>
      <c r="AE48" s="27">
        <v>757.26735010409504</v>
      </c>
      <c r="AF48" s="27">
        <v>212.69702516002701</v>
      </c>
      <c r="AG48" s="27">
        <v>1044.5546206622</v>
      </c>
      <c r="AH48" s="27">
        <v>51.070668854229503</v>
      </c>
      <c r="AI48" s="27">
        <v>7.0050796312342003</v>
      </c>
      <c r="AJ48" s="27">
        <v>43.482077572255903</v>
      </c>
      <c r="AK48" s="27">
        <v>65.568678527389594</v>
      </c>
      <c r="AL48" s="27">
        <v>48.0529033566471</v>
      </c>
      <c r="AM48" s="27">
        <v>0</v>
      </c>
      <c r="AN48" s="27">
        <v>23928.367928283598</v>
      </c>
      <c r="AO48" s="27">
        <v>2446.0172915932199</v>
      </c>
      <c r="AP48" s="27">
        <v>26587.0822450368</v>
      </c>
      <c r="AQ48" s="27">
        <v>891.26492291517195</v>
      </c>
      <c r="AR48" s="27">
        <v>8.1477749643126707E-2</v>
      </c>
      <c r="AS48" s="27">
        <v>15285.0347822573</v>
      </c>
      <c r="AT48" s="27">
        <v>1.59664813615745</v>
      </c>
      <c r="AU48" s="27">
        <v>1.7470788087325</v>
      </c>
      <c r="AV48" s="27">
        <v>1302.9950892485999</v>
      </c>
      <c r="AW48" s="27">
        <v>0.53953965828359096</v>
      </c>
      <c r="AX48" s="27">
        <v>0</v>
      </c>
      <c r="AY48" s="27">
        <v>0.120452012687599</v>
      </c>
      <c r="AZ48" s="27">
        <v>2790.5521328525701</v>
      </c>
      <c r="BA48" s="27">
        <v>2648.24675321005</v>
      </c>
      <c r="BB48" s="27">
        <v>142.30537964251999</v>
      </c>
      <c r="BC48" s="27">
        <v>0</v>
      </c>
      <c r="BD48" s="27">
        <v>7.4070929909555404E-3</v>
      </c>
      <c r="BE48" s="27">
        <v>315.40192616720901</v>
      </c>
      <c r="BF48" s="27">
        <v>0.78885200648158804</v>
      </c>
      <c r="BG48" s="27">
        <v>204.156770680732</v>
      </c>
      <c r="BH48" s="27">
        <v>0.16295576277165</v>
      </c>
      <c r="BI48" s="27">
        <v>3.75783805883033</v>
      </c>
      <c r="BJ48" s="27">
        <v>805.747754107486</v>
      </c>
      <c r="BK48" s="27">
        <v>195.809798201174</v>
      </c>
      <c r="BL48" s="27">
        <v>1.42177124743023</v>
      </c>
      <c r="BM48" s="27">
        <v>9.6781066482580602</v>
      </c>
      <c r="BN48" s="27">
        <v>4.3085823751494903E-2</v>
      </c>
      <c r="BO48" s="27">
        <v>51.826701663717898</v>
      </c>
      <c r="BP48" s="27">
        <v>8380.5623737053193</v>
      </c>
      <c r="BQ48" s="27">
        <v>0</v>
      </c>
      <c r="BR48" s="27">
        <v>0</v>
      </c>
      <c r="BS48" s="27">
        <v>3812.9798470995602</v>
      </c>
      <c r="BT48" s="27">
        <v>1017.52636380217</v>
      </c>
      <c r="BU48" s="27">
        <v>34732.1489671897</v>
      </c>
      <c r="BV48" s="27">
        <v>5364.0613443011298</v>
      </c>
      <c r="BW48" s="29"/>
      <c r="BX48" s="36">
        <f t="shared" si="14"/>
        <v>8.0000138112083473E-3</v>
      </c>
      <c r="BZ48" s="24">
        <f t="shared" si="15"/>
        <v>1.3863867374990215E-4</v>
      </c>
      <c r="CA48" s="24">
        <f t="shared" si="16"/>
        <v>-6.1136345615934434E-3</v>
      </c>
      <c r="CB48" s="24">
        <f t="shared" si="17"/>
        <v>-7.6760038541790008E-3</v>
      </c>
      <c r="CC48" s="24">
        <f t="shared" si="18"/>
        <v>-8.4581628669612371E-3</v>
      </c>
      <c r="CD48" s="24">
        <f t="shared" si="19"/>
        <v>-8.6894203195292188E-3</v>
      </c>
      <c r="CE48" s="24">
        <f t="shared" si="20"/>
        <v>-3.6675344566715396E-3</v>
      </c>
      <c r="CF48" s="24">
        <f t="shared" si="21"/>
        <v>1.2018208220223561E-2</v>
      </c>
      <c r="CG48" s="24">
        <f t="shared" si="22"/>
        <v>-4.5367205511706544E-3</v>
      </c>
      <c r="CH48" s="24">
        <f t="shared" si="23"/>
        <v>8.733331237509169E-3</v>
      </c>
      <c r="CI48" s="24">
        <f t="shared" si="24"/>
        <v>-8.1566987431118329E-3</v>
      </c>
      <c r="CJ48" s="24">
        <f t="shared" si="25"/>
        <v>-8.9190525473347056E-3</v>
      </c>
      <c r="CK48" s="24">
        <f t="shared" si="26"/>
        <v>9.3816752389032573E-3</v>
      </c>
      <c r="CL48" s="24">
        <f t="shared" si="27"/>
        <v>8.5297793749790421E-3</v>
      </c>
    </row>
    <row r="49" spans="1:90" x14ac:dyDescent="0.25">
      <c r="A49" s="29" t="s">
        <v>48</v>
      </c>
      <c r="B49" s="27">
        <v>76177.909555000006</v>
      </c>
      <c r="C49" s="27">
        <v>10.177126768000001</v>
      </c>
      <c r="D49" s="27">
        <v>5055.9657870000001</v>
      </c>
      <c r="E49" s="27">
        <v>692.00265444000001</v>
      </c>
      <c r="F49" s="27">
        <v>651.84932215000003</v>
      </c>
      <c r="G49" s="27">
        <v>12.896563717999999</v>
      </c>
      <c r="H49" s="27">
        <v>11755.629956000001</v>
      </c>
      <c r="I49" s="27">
        <v>76.490987892000007</v>
      </c>
      <c r="J49" s="27">
        <v>265.63637394</v>
      </c>
      <c r="K49" s="27">
        <v>177.94000123999999</v>
      </c>
      <c r="L49" s="64">
        <v>12.491060182</v>
      </c>
      <c r="M49" s="64">
        <v>43.609753320000003</v>
      </c>
      <c r="N49" s="64">
        <v>20.401794248000002</v>
      </c>
      <c r="O49" s="27"/>
      <c r="P49" s="29" t="s">
        <v>48</v>
      </c>
      <c r="Q49" s="27">
        <v>11.4057866343384</v>
      </c>
      <c r="R49" s="27">
        <v>12.425305035364101</v>
      </c>
      <c r="S49" s="27">
        <v>76.517594811392001</v>
      </c>
      <c r="T49" s="27">
        <v>76.517594811392001</v>
      </c>
      <c r="U49" s="27">
        <v>32.118943891846698</v>
      </c>
      <c r="V49" s="27">
        <v>268.846667297409</v>
      </c>
      <c r="W49" s="27">
        <v>44.145366840990199</v>
      </c>
      <c r="X49" s="27">
        <v>571.11402177514606</v>
      </c>
      <c r="Y49" s="27">
        <v>76557.587641770893</v>
      </c>
      <c r="Z49" s="27">
        <v>420.95106239036699</v>
      </c>
      <c r="AA49" s="27">
        <v>48.330088094429797</v>
      </c>
      <c r="AB49" s="27">
        <v>473.279612092018</v>
      </c>
      <c r="AC49" s="27">
        <v>948.77352578190005</v>
      </c>
      <c r="AD49" s="27">
        <v>177.244677173273</v>
      </c>
      <c r="AE49" s="27">
        <v>177.244677173273</v>
      </c>
      <c r="AF49" s="27">
        <v>40.1868462291594</v>
      </c>
      <c r="AG49" s="27">
        <v>358.52714856410898</v>
      </c>
      <c r="AH49" s="27">
        <v>16.734938164287598</v>
      </c>
      <c r="AI49" s="27">
        <v>1.5604373600930299</v>
      </c>
      <c r="AJ49" s="27">
        <v>14.5529502413161</v>
      </c>
      <c r="AK49" s="27">
        <v>20.6391828493738</v>
      </c>
      <c r="AL49" s="27">
        <v>10.1555349365344</v>
      </c>
      <c r="AM49" s="27">
        <v>0</v>
      </c>
      <c r="AN49" s="27">
        <v>4521.0202977562403</v>
      </c>
      <c r="AO49" s="27">
        <v>462.14873208661999</v>
      </c>
      <c r="AP49" s="27">
        <v>5023.3558760720198</v>
      </c>
      <c r="AQ49" s="27">
        <v>284.95602663739999</v>
      </c>
      <c r="AR49" s="27">
        <v>2.0442119093679899E-2</v>
      </c>
      <c r="AS49" s="27">
        <v>5413.3974771857902</v>
      </c>
      <c r="AT49" s="27">
        <v>0.367096210805954</v>
      </c>
      <c r="AU49" s="27">
        <v>0.41712140346235799</v>
      </c>
      <c r="AV49" s="27">
        <v>257.99945327579201</v>
      </c>
      <c r="AW49" s="27">
        <v>0.117198430419374</v>
      </c>
      <c r="AX49" s="27">
        <v>0</v>
      </c>
      <c r="AY49" s="27">
        <v>2.6287712021252501E-2</v>
      </c>
      <c r="AZ49" s="27">
        <v>690.66057057176101</v>
      </c>
      <c r="BA49" s="27">
        <v>650.38137459078598</v>
      </c>
      <c r="BB49" s="27">
        <v>40.279195980974002</v>
      </c>
      <c r="BC49" s="27">
        <v>0</v>
      </c>
      <c r="BD49" s="27">
        <v>1.8583803006002001E-3</v>
      </c>
      <c r="BE49" s="27">
        <v>103.875638816779</v>
      </c>
      <c r="BF49" s="27">
        <v>0.19791693204803801</v>
      </c>
      <c r="BG49" s="27">
        <v>57.3035878900113</v>
      </c>
      <c r="BH49" s="27">
        <v>4.0884207609252703E-2</v>
      </c>
      <c r="BI49" s="27">
        <v>0.88736838880713398</v>
      </c>
      <c r="BJ49" s="27">
        <v>226.48439358013999</v>
      </c>
      <c r="BK49" s="27">
        <v>51.303850664655997</v>
      </c>
      <c r="BL49" s="27">
        <v>0.46403112992388501</v>
      </c>
      <c r="BM49" s="27">
        <v>2.1676999281293199</v>
      </c>
      <c r="BN49" s="27">
        <v>1.03961854417786E-2</v>
      </c>
      <c r="BO49" s="27">
        <v>12.893442744313401</v>
      </c>
      <c r="BP49" s="27">
        <v>3000.31572823849</v>
      </c>
      <c r="BQ49" s="27">
        <v>0</v>
      </c>
      <c r="BR49" s="27">
        <v>0</v>
      </c>
      <c r="BS49" s="27">
        <v>1346.44903085487</v>
      </c>
      <c r="BT49" s="27">
        <v>354.52033486651499</v>
      </c>
      <c r="BU49" s="27">
        <v>11918.4581451413</v>
      </c>
      <c r="BV49" s="27">
        <v>1878.56995059308</v>
      </c>
      <c r="BW49" s="29"/>
      <c r="BX49" s="36">
        <f t="shared" si="14"/>
        <v>7.9999998448414215E-3</v>
      </c>
      <c r="BZ49" s="24">
        <f t="shared" si="15"/>
        <v>4.9840969513184428E-3</v>
      </c>
      <c r="CA49" s="24">
        <f t="shared" si="16"/>
        <v>-2.12160386303652E-3</v>
      </c>
      <c r="CB49" s="24">
        <f t="shared" si="17"/>
        <v>-6.449788685640943E-3</v>
      </c>
      <c r="CC49" s="24">
        <f t="shared" si="18"/>
        <v>-1.9394201158448973E-3</v>
      </c>
      <c r="CD49" s="24">
        <f t="shared" si="19"/>
        <v>-2.2519737450555442E-3</v>
      </c>
      <c r="CE49" s="24">
        <f t="shared" si="20"/>
        <v>-2.4200040839118318E-4</v>
      </c>
      <c r="CF49" s="24">
        <f t="shared" si="21"/>
        <v>1.3851081545671863E-2</v>
      </c>
      <c r="CG49" s="24">
        <f t="shared" si="22"/>
        <v>3.4784384572940537E-4</v>
      </c>
      <c r="CH49" s="24">
        <f t="shared" si="23"/>
        <v>1.2085292800051991E-2</v>
      </c>
      <c r="CI49" s="24">
        <f t="shared" si="24"/>
        <v>-3.9076321337614848E-3</v>
      </c>
      <c r="CJ49" s="24">
        <f t="shared" si="25"/>
        <v>-5.264176593325072E-3</v>
      </c>
      <c r="CK49" s="24">
        <f t="shared" si="26"/>
        <v>1.2281966308315646E-2</v>
      </c>
      <c r="CL49" s="24">
        <f t="shared" si="27"/>
        <v>1.1635672749570511E-2</v>
      </c>
    </row>
    <row r="50" spans="1:90" x14ac:dyDescent="0.25">
      <c r="A50" s="29" t="s">
        <v>49</v>
      </c>
      <c r="B50" s="27">
        <v>341940.47122000001</v>
      </c>
      <c r="C50" s="27">
        <v>64.249794698000002</v>
      </c>
      <c r="D50" s="27">
        <v>33034.899538999998</v>
      </c>
      <c r="E50" s="27">
        <v>3646.7857715999999</v>
      </c>
      <c r="F50" s="27">
        <v>3443.1713872</v>
      </c>
      <c r="G50" s="27">
        <v>82.042053758999998</v>
      </c>
      <c r="H50" s="27">
        <v>68607.383512</v>
      </c>
      <c r="I50" s="27">
        <v>422.22055081000002</v>
      </c>
      <c r="J50" s="27">
        <v>1283.5427152</v>
      </c>
      <c r="K50" s="27">
        <v>961.90756141999998</v>
      </c>
      <c r="L50" s="64">
        <v>68.992929287999999</v>
      </c>
      <c r="M50" s="64">
        <v>227.33637067999999</v>
      </c>
      <c r="N50" s="64">
        <v>131.82381605</v>
      </c>
      <c r="O50" s="27"/>
      <c r="P50" s="29" t="s">
        <v>49</v>
      </c>
      <c r="Q50" s="27">
        <v>59.707755930431198</v>
      </c>
      <c r="R50" s="27">
        <v>68.667571719483007</v>
      </c>
      <c r="S50" s="27">
        <v>422.75857230480398</v>
      </c>
      <c r="T50" s="27">
        <v>422.75857230480398</v>
      </c>
      <c r="U50" s="27">
        <v>177.876763376957</v>
      </c>
      <c r="V50" s="27">
        <v>1303.1729017241</v>
      </c>
      <c r="W50" s="27">
        <v>230.99092489359401</v>
      </c>
      <c r="X50" s="27">
        <v>2794.6169229878701</v>
      </c>
      <c r="Y50" s="27">
        <v>344482.99408521899</v>
      </c>
      <c r="Z50" s="27">
        <v>2096.8587002761301</v>
      </c>
      <c r="AA50" s="27">
        <v>272.52265120635201</v>
      </c>
      <c r="AB50" s="27">
        <v>2372.3595386017901</v>
      </c>
      <c r="AC50" s="27">
        <v>5551.8063634013697</v>
      </c>
      <c r="AD50" s="27">
        <v>957.55931335225102</v>
      </c>
      <c r="AE50" s="27">
        <v>957.55931335225102</v>
      </c>
      <c r="AF50" s="27">
        <v>262.29157179031802</v>
      </c>
      <c r="AG50" s="27">
        <v>2142.0357100421602</v>
      </c>
      <c r="AH50" s="27">
        <v>98.823024749263496</v>
      </c>
      <c r="AI50" s="27">
        <v>8.3493524711696008</v>
      </c>
      <c r="AJ50" s="27">
        <v>89.555038872311599</v>
      </c>
      <c r="AK50" s="27">
        <v>133.787042373156</v>
      </c>
      <c r="AL50" s="27">
        <v>64.1085149813984</v>
      </c>
      <c r="AM50" s="27">
        <v>0</v>
      </c>
      <c r="AN50" s="27">
        <v>29507.777533336601</v>
      </c>
      <c r="AO50" s="27">
        <v>3016.3523719549999</v>
      </c>
      <c r="AP50" s="27">
        <v>32786.421477081902</v>
      </c>
      <c r="AQ50" s="27">
        <v>1572.5152757958399</v>
      </c>
      <c r="AR50" s="27">
        <v>0.13399587137133001</v>
      </c>
      <c r="AS50" s="27">
        <v>32726.489148811899</v>
      </c>
      <c r="AT50" s="27">
        <v>2.0918302602005099</v>
      </c>
      <c r="AU50" s="27">
        <v>2.6873422568715299</v>
      </c>
      <c r="AV50" s="27">
        <v>1441.3831887101301</v>
      </c>
      <c r="AW50" s="27">
        <v>0.64795223465996399</v>
      </c>
      <c r="AX50" s="27">
        <v>0</v>
      </c>
      <c r="AY50" s="27">
        <v>0.16363144320067</v>
      </c>
      <c r="AZ50" s="27">
        <v>3635.0340339395698</v>
      </c>
      <c r="BA50" s="27">
        <v>3430.6061623257301</v>
      </c>
      <c r="BB50" s="27">
        <v>204.42787161383799</v>
      </c>
      <c r="BC50" s="27">
        <v>0</v>
      </c>
      <c r="BD50" s="27">
        <v>1.2181442190953301E-2</v>
      </c>
      <c r="BE50" s="27">
        <v>509.96253661601497</v>
      </c>
      <c r="BF50" s="27">
        <v>1.2973247467716</v>
      </c>
      <c r="BG50" s="27">
        <v>293.82043168703098</v>
      </c>
      <c r="BH50" s="27">
        <v>0.267991908045216</v>
      </c>
      <c r="BI50" s="27">
        <v>5.1330078594773898</v>
      </c>
      <c r="BJ50" s="27">
        <v>1157.38789100348</v>
      </c>
      <c r="BK50" s="27">
        <v>304.06629841880698</v>
      </c>
      <c r="BL50" s="27">
        <v>2.3167347262134999</v>
      </c>
      <c r="BM50" s="27">
        <v>13.232889881225899</v>
      </c>
      <c r="BN50" s="27">
        <v>6.7231678841691594E-2</v>
      </c>
      <c r="BO50" s="27">
        <v>82.098713395834295</v>
      </c>
      <c r="BP50" s="27">
        <v>18038.291524716999</v>
      </c>
      <c r="BQ50" s="27">
        <v>0</v>
      </c>
      <c r="BR50" s="27">
        <v>0</v>
      </c>
      <c r="BS50" s="27">
        <v>7577.89017096105</v>
      </c>
      <c r="BT50" s="27">
        <v>2351.7903917576</v>
      </c>
      <c r="BU50" s="27">
        <v>69808.427830817207</v>
      </c>
      <c r="BV50" s="27">
        <v>11367.0239564355</v>
      </c>
      <c r="BW50" s="29"/>
      <c r="BX50" s="36">
        <f t="shared" si="14"/>
        <v>8.0000060992829834E-3</v>
      </c>
      <c r="BZ50" s="24">
        <f t="shared" si="15"/>
        <v>7.4355716249310472E-3</v>
      </c>
      <c r="CA50" s="24">
        <f t="shared" si="16"/>
        <v>-2.198913121289706E-3</v>
      </c>
      <c r="CB50" s="24">
        <f t="shared" si="17"/>
        <v>-7.5216835947919522E-3</v>
      </c>
      <c r="CC50" s="24">
        <f t="shared" si="18"/>
        <v>-3.2224919138241822E-3</v>
      </c>
      <c r="CD50" s="24">
        <f t="shared" si="19"/>
        <v>-3.6493172895723917E-3</v>
      </c>
      <c r="CE50" s="24">
        <f t="shared" si="20"/>
        <v>6.9061699748199611E-4</v>
      </c>
      <c r="CF50" s="24">
        <f t="shared" si="21"/>
        <v>1.7506050476435005E-2</v>
      </c>
      <c r="CG50" s="24">
        <f t="shared" si="22"/>
        <v>1.2742664793833475E-3</v>
      </c>
      <c r="CH50" s="24">
        <f t="shared" si="23"/>
        <v>1.5293753991694234E-2</v>
      </c>
      <c r="CI50" s="24">
        <f t="shared" si="24"/>
        <v>-4.5204427557778279E-3</v>
      </c>
      <c r="CJ50" s="24">
        <f t="shared" si="25"/>
        <v>-4.7158103283140608E-3</v>
      </c>
      <c r="CK50" s="24">
        <f t="shared" si="26"/>
        <v>1.6075536891271117E-2</v>
      </c>
      <c r="CL50" s="24">
        <f t="shared" si="27"/>
        <v>1.4892804517291117E-2</v>
      </c>
    </row>
    <row r="51" spans="1:90" x14ac:dyDescent="0.25">
      <c r="A51" s="29" t="s">
        <v>50</v>
      </c>
      <c r="B51" s="27">
        <v>31179.99613</v>
      </c>
      <c r="C51" s="27">
        <v>6.3264672791000001</v>
      </c>
      <c r="D51" s="27">
        <v>3396.7217344000001</v>
      </c>
      <c r="E51" s="27">
        <v>409.70781348000003</v>
      </c>
      <c r="F51" s="27">
        <v>387.91470581999999</v>
      </c>
      <c r="G51" s="27">
        <v>7.6361045727999999</v>
      </c>
      <c r="H51" s="27">
        <v>6516.0259284000003</v>
      </c>
      <c r="I51" s="27">
        <v>45.411793459999998</v>
      </c>
      <c r="J51" s="27">
        <v>124.39025667999999</v>
      </c>
      <c r="K51" s="27">
        <v>104.28891435</v>
      </c>
      <c r="L51" s="64">
        <v>8.0495864220000009</v>
      </c>
      <c r="M51" s="64">
        <v>21.645718371000001</v>
      </c>
      <c r="N51" s="64">
        <v>12.630687501000001</v>
      </c>
      <c r="O51" s="27"/>
      <c r="P51" s="29" t="s">
        <v>50</v>
      </c>
      <c r="Q51" s="27">
        <v>6.45039783873752</v>
      </c>
      <c r="R51" s="27">
        <v>8.0075734365662292</v>
      </c>
      <c r="S51" s="27">
        <v>45.403020353145401</v>
      </c>
      <c r="T51" s="27">
        <v>45.403020353145401</v>
      </c>
      <c r="U51" s="27">
        <v>21.1528864482713</v>
      </c>
      <c r="V51" s="27">
        <v>125.92419659190099</v>
      </c>
      <c r="W51" s="27">
        <v>21.938796761369002</v>
      </c>
      <c r="X51" s="27">
        <v>242.95091813778399</v>
      </c>
      <c r="Y51" s="27">
        <v>31380.810979899299</v>
      </c>
      <c r="Z51" s="27">
        <v>209.97589289675</v>
      </c>
      <c r="AA51" s="27">
        <v>22.994665108817902</v>
      </c>
      <c r="AB51" s="27">
        <v>226.06275241438499</v>
      </c>
      <c r="AC51" s="27">
        <v>511.24904395657097</v>
      </c>
      <c r="AD51" s="27">
        <v>103.81192036780099</v>
      </c>
      <c r="AE51" s="27">
        <v>103.81192036780099</v>
      </c>
      <c r="AF51" s="27">
        <v>26.957351302766199</v>
      </c>
      <c r="AG51" s="27">
        <v>194.40276426985599</v>
      </c>
      <c r="AH51" s="27">
        <v>9.1218614538655398</v>
      </c>
      <c r="AI51" s="27">
        <v>0.98776344869458799</v>
      </c>
      <c r="AJ51" s="27">
        <v>7.8787810399243803</v>
      </c>
      <c r="AK51" s="27">
        <v>12.7890087074439</v>
      </c>
      <c r="AL51" s="27">
        <v>6.3103716212238901</v>
      </c>
      <c r="AM51" s="27">
        <v>0</v>
      </c>
      <c r="AN51" s="27">
        <v>3032.7039755286901</v>
      </c>
      <c r="AO51" s="27">
        <v>310.00938642283501</v>
      </c>
      <c r="AP51" s="27">
        <v>3369.6707132542901</v>
      </c>
      <c r="AQ51" s="27">
        <v>148.6964684189</v>
      </c>
      <c r="AR51" s="27">
        <v>3.7157340189707699E-3</v>
      </c>
      <c r="AS51" s="27">
        <v>3088.2800885080701</v>
      </c>
      <c r="AT51" s="27">
        <v>0.191828820361888</v>
      </c>
      <c r="AU51" s="27">
        <v>0.10804204930637</v>
      </c>
      <c r="AV51" s="27">
        <v>181.69979056091</v>
      </c>
      <c r="AW51" s="27">
        <v>7.3639320866195901E-2</v>
      </c>
      <c r="AX51" s="27">
        <v>0</v>
      </c>
      <c r="AY51" s="27">
        <v>1.0751419908838799E-2</v>
      </c>
      <c r="AZ51" s="27">
        <v>408.83847972572499</v>
      </c>
      <c r="BA51" s="27">
        <v>386.95443392470298</v>
      </c>
      <c r="BB51" s="27">
        <v>21.884045801021799</v>
      </c>
      <c r="BC51" s="27">
        <v>0</v>
      </c>
      <c r="BD51" s="27">
        <v>3.3778902450988502E-4</v>
      </c>
      <c r="BE51" s="27">
        <v>50.917760026896403</v>
      </c>
      <c r="BF51" s="27">
        <v>3.5975031520582797E-2</v>
      </c>
      <c r="BG51" s="27">
        <v>30.56969141906</v>
      </c>
      <c r="BH51" s="27">
        <v>7.4314853199733202E-3</v>
      </c>
      <c r="BI51" s="27">
        <v>0.41872578470763899</v>
      </c>
      <c r="BJ51" s="27">
        <v>121.782543692852</v>
      </c>
      <c r="BK51" s="27">
        <v>13.2405569404256</v>
      </c>
      <c r="BL51" s="27">
        <v>0.21822324829004</v>
      </c>
      <c r="BM51" s="27">
        <v>0.91345910900202199</v>
      </c>
      <c r="BN51" s="27">
        <v>2.5184326570655302E-3</v>
      </c>
      <c r="BO51" s="27">
        <v>7.6313423982980302</v>
      </c>
      <c r="BP51" s="27">
        <v>1700.7568495231901</v>
      </c>
      <c r="BQ51" s="27">
        <v>0</v>
      </c>
      <c r="BR51" s="27">
        <v>0</v>
      </c>
      <c r="BS51" s="27">
        <v>721.83450735502004</v>
      </c>
      <c r="BT51" s="27">
        <v>221.14253069997801</v>
      </c>
      <c r="BU51" s="27">
        <v>6610.9081877456001</v>
      </c>
      <c r="BV51" s="27">
        <v>1083.7703779497599</v>
      </c>
      <c r="BW51" s="29"/>
      <c r="BX51" s="36">
        <f t="shared" si="14"/>
        <v>7.9999957256155392E-3</v>
      </c>
      <c r="BZ51" s="24">
        <f t="shared" si="15"/>
        <v>6.4405027204632818E-3</v>
      </c>
      <c r="CA51" s="24">
        <f t="shared" si="16"/>
        <v>-2.5441778430251778E-3</v>
      </c>
      <c r="CB51" s="24">
        <f t="shared" si="17"/>
        <v>-7.9638614113582157E-3</v>
      </c>
      <c r="CC51" s="24">
        <f t="shared" si="18"/>
        <v>-2.121838358148543E-3</v>
      </c>
      <c r="CD51" s="24">
        <f t="shared" si="19"/>
        <v>-2.4754717490462893E-3</v>
      </c>
      <c r="CE51" s="24">
        <f t="shared" si="20"/>
        <v>-6.2363924649914873E-4</v>
      </c>
      <c r="CF51" s="24">
        <f t="shared" si="21"/>
        <v>1.4561369213105321E-2</v>
      </c>
      <c r="CG51" s="24">
        <f t="shared" si="22"/>
        <v>-1.9319005452461064E-4</v>
      </c>
      <c r="CH51" s="24">
        <f t="shared" si="23"/>
        <v>1.2331672534828322E-2</v>
      </c>
      <c r="CI51" s="24">
        <f t="shared" si="24"/>
        <v>-4.5737745490204637E-3</v>
      </c>
      <c r="CJ51" s="24">
        <f t="shared" si="25"/>
        <v>-5.2192725478352074E-3</v>
      </c>
      <c r="CK51" s="24">
        <f t="shared" si="26"/>
        <v>1.3539785806400143E-2</v>
      </c>
      <c r="CL51" s="24">
        <f t="shared" si="27"/>
        <v>1.2534646782399184E-2</v>
      </c>
    </row>
    <row r="52" spans="1:90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64"/>
      <c r="M52" s="64"/>
      <c r="N52" s="64"/>
      <c r="R52" s="27"/>
    </row>
    <row r="53" spans="1:90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64"/>
      <c r="M53" s="64"/>
      <c r="N53" s="64"/>
      <c r="R53" s="27"/>
    </row>
    <row r="54" spans="1:90" s="29" customFormat="1" x14ac:dyDescent="0.25">
      <c r="A54" s="29" t="s">
        <v>231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64"/>
      <c r="M54" s="64"/>
      <c r="N54" s="64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36"/>
    </row>
    <row r="55" spans="1:90" s="29" customFormat="1" x14ac:dyDescent="0.25">
      <c r="A55" s="29" t="s">
        <v>1</v>
      </c>
      <c r="B55" s="27">
        <v>48961.259335000002</v>
      </c>
      <c r="C55" s="27">
        <v>7.8671364627999996</v>
      </c>
      <c r="D55" s="27">
        <v>2702.5796780000001</v>
      </c>
      <c r="E55" s="27">
        <v>539.78000531999999</v>
      </c>
      <c r="F55" s="27">
        <v>502.57855555999998</v>
      </c>
      <c r="G55" s="27">
        <v>9.8641011510999999</v>
      </c>
      <c r="H55" s="27">
        <v>14124.599591</v>
      </c>
      <c r="I55" s="27">
        <v>62.699527430000003</v>
      </c>
      <c r="J55" s="27">
        <v>235.22743166000001</v>
      </c>
      <c r="K55" s="27">
        <v>118.51920364999999</v>
      </c>
      <c r="L55" s="64">
        <v>8.8446794814</v>
      </c>
      <c r="M55" s="64">
        <v>44.707766917000001</v>
      </c>
      <c r="N55" s="64">
        <v>27.450911923</v>
      </c>
      <c r="O55" s="27"/>
      <c r="P55" s="27" t="s">
        <v>1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/>
      <c r="BX55" s="36">
        <f t="shared" ref="BX55" si="28">AF55/(AF55+AN55+AO55+1E-50)</f>
        <v>0</v>
      </c>
      <c r="BZ55" s="24">
        <f t="shared" ref="BZ55" si="29">+(Y55-B55)/B55</f>
        <v>-1</v>
      </c>
      <c r="CA55" s="24">
        <f t="shared" ref="CA55" si="30">+(AL55-C55)/C55</f>
        <v>-1</v>
      </c>
      <c r="CB55" s="24">
        <f t="shared" ref="CB55" si="31">+(AP55-D55)/D55</f>
        <v>-1</v>
      </c>
      <c r="CC55" s="24">
        <f t="shared" ref="CC55" si="32">+(AZ55-E55)/E55</f>
        <v>-1</v>
      </c>
      <c r="CD55" s="24">
        <f t="shared" ref="CD55" si="33">+(BA55-F55)/F55</f>
        <v>-1</v>
      </c>
      <c r="CE55" s="24">
        <f t="shared" ref="CE55" si="34">+(BO55-G55)/G55</f>
        <v>-1</v>
      </c>
      <c r="CF55" s="24">
        <f t="shared" ref="CF55" si="35">+(BU55-H55)/H55</f>
        <v>-1</v>
      </c>
      <c r="CG55" s="24">
        <f t="shared" ref="CG55" si="36">+(T55-I55)/I55</f>
        <v>-1</v>
      </c>
      <c r="CH55" s="24">
        <f t="shared" ref="CH55" si="37">+(V55-J55)/J55</f>
        <v>-1</v>
      </c>
      <c r="CI55" s="24">
        <f t="shared" ref="CI55" si="38">+(AD55-K55)/K55</f>
        <v>-1</v>
      </c>
      <c r="CJ55" s="24">
        <f t="shared" ref="CJ55" si="39">+(R55-L55)/L55</f>
        <v>-1</v>
      </c>
      <c r="CK55" s="24">
        <f t="shared" ref="CK55" si="40">+(W55-M55)/M55</f>
        <v>-1</v>
      </c>
      <c r="CL55" s="24">
        <f t="shared" ref="CL55" si="41">+(AK55-N55)/N55</f>
        <v>-1</v>
      </c>
    </row>
    <row r="56" spans="1:90" s="29" customFormat="1" x14ac:dyDescent="0.25">
      <c r="A56" s="29" t="s">
        <v>11</v>
      </c>
      <c r="B56" s="27">
        <v>47311.252268999997</v>
      </c>
      <c r="C56" s="27">
        <v>6.1942571621000004</v>
      </c>
      <c r="D56" s="27">
        <v>3050.2588743000001</v>
      </c>
      <c r="E56" s="27">
        <v>339.74483593999997</v>
      </c>
      <c r="F56" s="27">
        <v>321.76907088000002</v>
      </c>
      <c r="G56" s="27">
        <v>7.7996937823000003</v>
      </c>
      <c r="H56" s="27">
        <v>4068.9705131000001</v>
      </c>
      <c r="I56" s="27">
        <v>34.841590891999999</v>
      </c>
      <c r="J56" s="27">
        <v>111.19057947</v>
      </c>
      <c r="K56" s="27">
        <v>89.005918846</v>
      </c>
      <c r="L56" s="64">
        <v>6.0570040250000003</v>
      </c>
      <c r="M56" s="64">
        <v>15.999907176000001</v>
      </c>
      <c r="N56" s="64">
        <v>6.3085272301000002</v>
      </c>
      <c r="O56" s="27"/>
      <c r="P56" s="27" t="s">
        <v>11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/>
      <c r="BX56" s="36"/>
    </row>
    <row r="57" spans="1:90" s="29" customFormat="1" x14ac:dyDescent="0.25">
      <c r="A57" s="29" t="s">
        <v>58</v>
      </c>
      <c r="B57" s="27">
        <v>131102.00190999999</v>
      </c>
      <c r="C57" s="27">
        <v>15.884543649999999</v>
      </c>
      <c r="D57" s="27">
        <v>7406.7949865000001</v>
      </c>
      <c r="E57" s="27">
        <v>949.17721201999996</v>
      </c>
      <c r="F57" s="27">
        <v>894.57286842999997</v>
      </c>
      <c r="G57" s="27">
        <v>20.365296533999999</v>
      </c>
      <c r="H57" s="27">
        <v>13884.340178</v>
      </c>
      <c r="I57" s="27">
        <v>92.875886113000007</v>
      </c>
      <c r="J57" s="27">
        <v>357.84889443999998</v>
      </c>
      <c r="K57" s="27">
        <v>227.13737823</v>
      </c>
      <c r="L57" s="64">
        <v>15.094384276</v>
      </c>
      <c r="M57" s="64">
        <v>50.185765115000002</v>
      </c>
      <c r="N57" s="64">
        <v>20.605169512</v>
      </c>
      <c r="O57" s="27"/>
      <c r="P57" s="27" t="s">
        <v>58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/>
      <c r="BX57" s="36">
        <f t="shared" ref="BX57" si="42">AF57/(AF57+AN57+AO57+1E-50)</f>
        <v>0</v>
      </c>
      <c r="BZ57" s="24">
        <f t="shared" ref="BZ57" si="43">+(Y57-B57)/B57</f>
        <v>-1</v>
      </c>
      <c r="CA57" s="24">
        <f t="shared" ref="CA57" si="44">+(AL57-C57)/C57</f>
        <v>-1</v>
      </c>
      <c r="CB57" s="24">
        <f t="shared" ref="CB57" si="45">+(AP57-D57)/D57</f>
        <v>-1</v>
      </c>
      <c r="CC57" s="24">
        <f t="shared" ref="CC57" si="46">+(AZ57-E57)/E57</f>
        <v>-1</v>
      </c>
      <c r="CD57" s="24">
        <f t="shared" ref="CD57" si="47">+(BA57-F57)/F57</f>
        <v>-1</v>
      </c>
      <c r="CE57" s="24">
        <f t="shared" ref="CE57" si="48">+(BO57-G57)/G57</f>
        <v>-1</v>
      </c>
      <c r="CF57" s="24">
        <f t="shared" ref="CF57" si="49">+(BU57-H57)/H57</f>
        <v>-1</v>
      </c>
      <c r="CG57" s="24">
        <f t="shared" ref="CG57" si="50">+(T57-I57)/I57</f>
        <v>-1</v>
      </c>
      <c r="CH57" s="24">
        <f t="shared" ref="CH57" si="51">+(V57-J57)/J57</f>
        <v>-1</v>
      </c>
      <c r="CI57" s="24">
        <f t="shared" ref="CI57" si="52">+(AD57-K57)/K57</f>
        <v>-1</v>
      </c>
      <c r="CJ57" s="24">
        <f t="shared" ref="CJ57" si="53">+(R57-L57)/L57</f>
        <v>-1</v>
      </c>
      <c r="CK57" s="24">
        <f t="shared" ref="CK57" si="54">+(W57-M57)/M57</f>
        <v>-1</v>
      </c>
      <c r="CL57" s="24">
        <f t="shared" ref="CL57" si="55">+(AK57-N57)/N57</f>
        <v>-1</v>
      </c>
    </row>
    <row r="58" spans="1:90" s="29" customFormat="1" x14ac:dyDescent="0.25">
      <c r="A58" s="29" t="s">
        <v>75</v>
      </c>
      <c r="B58" s="27">
        <v>4606.4861848999999</v>
      </c>
      <c r="C58" s="27">
        <v>0.73831149600000001</v>
      </c>
      <c r="D58" s="27">
        <v>374.97792335000003</v>
      </c>
      <c r="E58" s="27">
        <v>40.816876012999998</v>
      </c>
      <c r="F58" s="27">
        <v>38.688898133999999</v>
      </c>
      <c r="G58" s="27">
        <v>0.91992209489999999</v>
      </c>
      <c r="H58" s="27">
        <v>592.73150758999998</v>
      </c>
      <c r="I58" s="27">
        <v>4.4479897041000003</v>
      </c>
      <c r="J58" s="27">
        <v>14.654959934000001</v>
      </c>
      <c r="K58" s="27">
        <v>10.867278374</v>
      </c>
      <c r="L58" s="64">
        <v>0.76590456770000004</v>
      </c>
      <c r="M58" s="64">
        <v>1.9911249861</v>
      </c>
      <c r="N58" s="64">
        <v>0.92009301639999996</v>
      </c>
      <c r="O58" s="27"/>
      <c r="P58" s="27" t="s">
        <v>176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7">
        <v>0</v>
      </c>
      <c r="BW58" s="27"/>
      <c r="BX58" s="36"/>
    </row>
    <row r="59" spans="1:90" s="29" customFormat="1" x14ac:dyDescent="0.25">
      <c r="A59" s="29" t="s">
        <v>237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36"/>
    </row>
    <row r="60" spans="1:90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90" x14ac:dyDescent="0.25">
      <c r="A61" s="2" t="s">
        <v>55</v>
      </c>
      <c r="B61" s="1">
        <f t="shared" ref="B61:K61" si="56">SUM(B3:B58)</f>
        <v>12517098.7941969</v>
      </c>
      <c r="C61" s="1">
        <f t="shared" si="56"/>
        <v>2274.8934836893995</v>
      </c>
      <c r="D61" s="1">
        <f t="shared" si="56"/>
        <v>1306490.809735649</v>
      </c>
      <c r="E61" s="1">
        <f t="shared" si="56"/>
        <v>132952.118646193</v>
      </c>
      <c r="F61" s="1">
        <f t="shared" si="56"/>
        <v>125754.507206624</v>
      </c>
      <c r="G61" s="1">
        <f t="shared" si="56"/>
        <v>2814.6644868584003</v>
      </c>
      <c r="H61" s="1">
        <f t="shared" si="56"/>
        <v>1578985.0826076802</v>
      </c>
      <c r="I61" s="1">
        <f t="shared" si="56"/>
        <v>14742.927439635099</v>
      </c>
      <c r="J61" s="1">
        <f t="shared" si="56"/>
        <v>36508.608694525996</v>
      </c>
      <c r="K61" s="1">
        <f t="shared" si="56"/>
        <v>37247.993391339995</v>
      </c>
      <c r="L61" s="1">
        <f t="shared" ref="L61:N61" si="57">SUM(L3:L58)</f>
        <v>2590.6746899319</v>
      </c>
      <c r="M61" s="1">
        <f t="shared" si="57"/>
        <v>5998.4121791445996</v>
      </c>
      <c r="N61" s="1">
        <f t="shared" si="57"/>
        <v>2899.0110876487997</v>
      </c>
      <c r="Q61" s="1">
        <f t="shared" ref="Q61:BV61" si="58">SUM(Q3:Q58)</f>
        <v>1897.8748174383056</v>
      </c>
      <c r="R61" s="1">
        <f t="shared" si="58"/>
        <v>2536.8844096508797</v>
      </c>
      <c r="S61" s="1">
        <f t="shared" si="58"/>
        <v>14471.726850197101</v>
      </c>
      <c r="T61" s="1">
        <f t="shared" si="58"/>
        <v>14471.726850197101</v>
      </c>
      <c r="U61" s="1">
        <f t="shared" si="58"/>
        <v>6842.8479162276344</v>
      </c>
      <c r="V61" s="1">
        <f t="shared" si="58"/>
        <v>36132.359590796303</v>
      </c>
      <c r="W61" s="1">
        <f t="shared" si="58"/>
        <v>5943.9022966598968</v>
      </c>
      <c r="X61" s="1">
        <f t="shared" si="58"/>
        <v>79181.331516997481</v>
      </c>
      <c r="Y61" s="1">
        <f t="shared" si="58"/>
        <v>12289619.697365347</v>
      </c>
      <c r="Z61" s="1">
        <f t="shared" si="58"/>
        <v>64352.976581159004</v>
      </c>
      <c r="AA61" s="1">
        <f t="shared" si="58"/>
        <v>8290.6935041900833</v>
      </c>
      <c r="AB61" s="1">
        <f t="shared" si="58"/>
        <v>61596.496024779772</v>
      </c>
      <c r="AC61" s="1">
        <f t="shared" si="58"/>
        <v>122490.72757000761</v>
      </c>
      <c r="AD61" s="1">
        <f t="shared" si="58"/>
        <v>36500.679104395735</v>
      </c>
      <c r="AE61" s="1">
        <f t="shared" si="58"/>
        <v>36500.679104395735</v>
      </c>
      <c r="AF61" s="1">
        <f t="shared" si="58"/>
        <v>10246.091734396383</v>
      </c>
      <c r="AG61" s="1">
        <f t="shared" si="58"/>
        <v>48071.183254599149</v>
      </c>
      <c r="AH61" s="1">
        <f t="shared" si="58"/>
        <v>2133.2140654759737</v>
      </c>
      <c r="AI61" s="1">
        <f t="shared" si="58"/>
        <v>418.00745774026745</v>
      </c>
      <c r="AJ61" s="1">
        <f t="shared" si="58"/>
        <v>1865.0070965250331</v>
      </c>
      <c r="AK61" s="1">
        <f t="shared" si="58"/>
        <v>2865.9123927331771</v>
      </c>
      <c r="AL61" s="1">
        <f t="shared" si="58"/>
        <v>2227.0197947079118</v>
      </c>
      <c r="AM61" s="1">
        <f t="shared" si="58"/>
        <v>0</v>
      </c>
      <c r="AN61" s="1">
        <f t="shared" si="58"/>
        <v>1152684.9360176786</v>
      </c>
      <c r="AO61" s="1">
        <f t="shared" si="58"/>
        <v>117830.04040268068</v>
      </c>
      <c r="AP61" s="1">
        <f t="shared" si="58"/>
        <v>1280761.0681547564</v>
      </c>
      <c r="AQ61" s="1">
        <f t="shared" si="58"/>
        <v>39731.48912057931</v>
      </c>
      <c r="AR61" s="1">
        <f t="shared" si="58"/>
        <v>4.0037541499811322</v>
      </c>
      <c r="AS61" s="1">
        <f t="shared" si="58"/>
        <v>698936.84259873244</v>
      </c>
      <c r="AT61" s="1">
        <f t="shared" si="58"/>
        <v>76.020184878938551</v>
      </c>
      <c r="AU61" s="1">
        <f t="shared" si="58"/>
        <v>85.646602331663161</v>
      </c>
      <c r="AV61" s="1">
        <f t="shared" si="58"/>
        <v>62504.651192347614</v>
      </c>
      <c r="AW61" s="1">
        <f t="shared" si="58"/>
        <v>25.632170012290729</v>
      </c>
      <c r="AX61" s="1">
        <f t="shared" si="58"/>
        <v>0</v>
      </c>
      <c r="AY61" s="1">
        <f t="shared" si="58"/>
        <v>5.8809602292487089</v>
      </c>
      <c r="AZ61" s="1">
        <f t="shared" si="58"/>
        <v>130009.63048616354</v>
      </c>
      <c r="BA61" s="1">
        <f t="shared" si="58"/>
        <v>122944.17133512495</v>
      </c>
      <c r="BB61" s="1">
        <f t="shared" si="58"/>
        <v>7065.4591510386372</v>
      </c>
      <c r="BC61" s="1">
        <f t="shared" si="58"/>
        <v>0</v>
      </c>
      <c r="BD61" s="1">
        <f t="shared" si="58"/>
        <v>0.36397802566310206</v>
      </c>
      <c r="BE61" s="1">
        <f t="shared" si="58"/>
        <v>13752.362564048108</v>
      </c>
      <c r="BF61" s="1">
        <f t="shared" si="58"/>
        <v>38.763630117072644</v>
      </c>
      <c r="BG61" s="1">
        <f t="shared" si="58"/>
        <v>9252.8448058212853</v>
      </c>
      <c r="BH61" s="1">
        <f t="shared" si="58"/>
        <v>8.007510828775283</v>
      </c>
      <c r="BI61" s="1">
        <f t="shared" si="58"/>
        <v>179.18814772422363</v>
      </c>
      <c r="BJ61" s="1">
        <f t="shared" si="58"/>
        <v>36476.710177670393</v>
      </c>
      <c r="BK61" s="1">
        <f t="shared" si="58"/>
        <v>9754.9371468269856</v>
      </c>
      <c r="BL61" s="1">
        <f t="shared" si="58"/>
        <v>62.435126603878857</v>
      </c>
      <c r="BM61" s="1">
        <f t="shared" si="58"/>
        <v>469.54728621692271</v>
      </c>
      <c r="BN61" s="1">
        <f t="shared" si="58"/>
        <v>2.1132441188522693</v>
      </c>
      <c r="BO61" s="1">
        <f t="shared" si="58"/>
        <v>2762.4039330893643</v>
      </c>
      <c r="BP61" s="1">
        <f t="shared" si="58"/>
        <v>390571.28133883467</v>
      </c>
      <c r="BQ61" s="1">
        <f t="shared" si="58"/>
        <v>0</v>
      </c>
      <c r="BR61" s="1">
        <f t="shared" si="58"/>
        <v>9.4360122790846308</v>
      </c>
      <c r="BS61" s="1">
        <f t="shared" si="58"/>
        <v>167059.74269754507</v>
      </c>
      <c r="BT61" s="1">
        <f t="shared" si="58"/>
        <v>42980.260367503361</v>
      </c>
      <c r="BU61" s="1">
        <f t="shared" si="58"/>
        <v>1565399.2053994471</v>
      </c>
      <c r="BV61" s="1">
        <f t="shared" si="58"/>
        <v>235142.79746193317</v>
      </c>
      <c r="BW61" s="1"/>
      <c r="BX61" s="36">
        <f>AF61/(AF61+AN61+AO61+1E-50)</f>
        <v>8.0000024900494082E-3</v>
      </c>
      <c r="BY61" s="29"/>
      <c r="BZ61" s="24">
        <f>+(Y61-B61)/B61</f>
        <v>-1.8173468195123228E-2</v>
      </c>
      <c r="CA61" s="24">
        <f>+(AL61-C61)/C61</f>
        <v>-2.1044365076753675E-2</v>
      </c>
      <c r="CB61" s="24">
        <f>+(AP61-D61)/D61</f>
        <v>-1.9693779236073353E-2</v>
      </c>
      <c r="CC61" s="24">
        <f>+(AZ61-E61)/E61</f>
        <v>-2.2131938851308538E-2</v>
      </c>
      <c r="CD61" s="24">
        <f>+(BA61-F61)/F61</f>
        <v>-2.2347794396597297E-2</v>
      </c>
      <c r="CE61" s="24">
        <f>+(BO61-G61)/G61</f>
        <v>-1.8567240967099028E-2</v>
      </c>
      <c r="CF61" s="24">
        <f>+(BU61-H61)/H61</f>
        <v>-8.6041833820216674E-3</v>
      </c>
      <c r="CG61" s="24">
        <f t="shared" ref="CG61" si="59">+(T61-I61)/I61</f>
        <v>-1.8395301106135714E-2</v>
      </c>
      <c r="CH61" s="24">
        <f>+(V61-J61)/J61</f>
        <v>-1.0305763960435636E-2</v>
      </c>
      <c r="CI61" s="24">
        <f>+(AD61-K61)/K61</f>
        <v>-2.0063209287349355E-2</v>
      </c>
      <c r="CJ61" s="24">
        <f>+(R61-L61)/L61</f>
        <v>-2.0763039253853345E-2</v>
      </c>
      <c r="CK61" s="24">
        <f>+(W61-M61)/M61</f>
        <v>-9.0873852707594547E-3</v>
      </c>
      <c r="CL61" s="24">
        <f t="shared" ref="CL61" si="60">+(AK61-N61)/N61</f>
        <v>-1.1417236400591653E-2</v>
      </c>
    </row>
    <row r="62" spans="1:90" x14ac:dyDescent="0.25">
      <c r="A62" s="29" t="s">
        <v>56</v>
      </c>
      <c r="B62" s="27">
        <f>SUM(B2:B51)</f>
        <v>12285117.794498</v>
      </c>
      <c r="C62" s="27">
        <f t="shared" ref="C62:N62" si="61">SUM(C2:C51)</f>
        <v>2244.2092349185</v>
      </c>
      <c r="D62" s="27">
        <f t="shared" si="61"/>
        <v>1292956.1982734993</v>
      </c>
      <c r="E62" s="27">
        <f t="shared" si="61"/>
        <v>131082.5997169</v>
      </c>
      <c r="F62" s="27">
        <f t="shared" si="61"/>
        <v>123996.89781362</v>
      </c>
      <c r="G62" s="27">
        <f t="shared" si="61"/>
        <v>2775.7154732961003</v>
      </c>
      <c r="H62" s="27">
        <f t="shared" si="61"/>
        <v>1546314.4408179901</v>
      </c>
      <c r="I62" s="27">
        <f t="shared" si="61"/>
        <v>14548.062445495998</v>
      </c>
      <c r="J62" s="27">
        <f t="shared" si="61"/>
        <v>35789.686829021994</v>
      </c>
      <c r="K62" s="27">
        <f t="shared" si="61"/>
        <v>36802.463612239997</v>
      </c>
      <c r="L62" s="27">
        <f t="shared" si="61"/>
        <v>2559.9127175818003</v>
      </c>
      <c r="M62" s="27">
        <f t="shared" si="61"/>
        <v>5885.5276149504989</v>
      </c>
      <c r="N62" s="27">
        <f t="shared" si="61"/>
        <v>2843.7263859672994</v>
      </c>
    </row>
    <row r="63" spans="1:90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10176580.557073999</v>
      </c>
      <c r="C63" s="27">
        <f t="shared" ref="C63:N63" si="62">+C3+C5+C8+C9+C11+C12+C14+C15+C16+C17+C18+C19+C20+C21+C22+C23+C24+C25+C26+C28+C30+C31+C33+C34+C35+C36+C37+C39+C40+C41+C42+C43+C44+C46+C47+C49+C50</f>
        <v>1898.1342058559001</v>
      </c>
      <c r="D63" s="27">
        <f t="shared" si="62"/>
        <v>1061202.1841599001</v>
      </c>
      <c r="E63" s="27">
        <f t="shared" si="62"/>
        <v>107371.07907357</v>
      </c>
      <c r="F63" s="27">
        <f t="shared" si="62"/>
        <v>102134.80963469</v>
      </c>
      <c r="G63" s="27">
        <f t="shared" si="62"/>
        <v>2323.7375951527001</v>
      </c>
      <c r="H63" s="27">
        <f t="shared" si="62"/>
        <v>1269034.6835505001</v>
      </c>
      <c r="I63" s="27">
        <f t="shared" si="62"/>
        <v>11644.646927321997</v>
      </c>
      <c r="J63" s="27">
        <f t="shared" si="62"/>
        <v>29452.389506841999</v>
      </c>
      <c r="K63" s="27">
        <f t="shared" si="62"/>
        <v>29591.045703815995</v>
      </c>
      <c r="L63" s="27">
        <f t="shared" si="62"/>
        <v>2113.9310359563997</v>
      </c>
      <c r="M63" s="27">
        <f t="shared" si="62"/>
        <v>4753.8630955390008</v>
      </c>
      <c r="N63" s="27">
        <f t="shared" si="62"/>
        <v>2371.5170459587002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bestFit="1" customWidth="1"/>
    <col min="2" max="2" width="5.7109375" style="27" bestFit="1" customWidth="1"/>
    <col min="3" max="3" width="8.85546875" customWidth="1"/>
    <col min="4" max="4" width="8.42578125" customWidth="1"/>
    <col min="5" max="5" width="9.85546875" customWidth="1"/>
    <col min="6" max="6" width="6.7109375" customWidth="1"/>
    <col min="7" max="7" width="14.5703125" bestFit="1" customWidth="1"/>
    <col min="8" max="8" width="5.7109375" bestFit="1" customWidth="1"/>
    <col min="9" max="9" width="6.7109375" bestFit="1" customWidth="1"/>
    <col min="10" max="10" width="13.42578125" bestFit="1" customWidth="1"/>
    <col min="11" max="11" width="11.5703125" customWidth="1"/>
    <col min="12" max="12" width="8.85546875" customWidth="1"/>
    <col min="13" max="13" width="13.42578125" customWidth="1"/>
    <col min="14" max="14" width="6.7109375" customWidth="1"/>
    <col min="15" max="15" width="8.7109375" customWidth="1"/>
    <col min="16" max="16" width="10.28515625" customWidth="1"/>
    <col min="17" max="17" width="12.7109375" customWidth="1"/>
    <col min="18" max="18" width="10.28515625" customWidth="1"/>
    <col min="19" max="19" width="12.28515625" style="29" bestFit="1" customWidth="1"/>
    <col min="20" max="20" width="7.7109375" customWidth="1"/>
    <col min="21" max="21" width="6.7109375" customWidth="1"/>
    <col min="22" max="22" width="9.28515625" customWidth="1"/>
    <col min="23" max="23" width="6.7109375" style="29" bestFit="1" customWidth="1"/>
    <col min="24" max="24" width="10.85546875" style="29" bestFit="1" customWidth="1"/>
    <col min="25" max="25" width="7.7109375" customWidth="1"/>
    <col min="26" max="27" width="11.85546875" style="29" bestFit="1" customWidth="1"/>
    <col min="28" max="28" width="6.7109375" customWidth="1"/>
    <col min="29" max="29" width="9.7109375" customWidth="1"/>
    <col min="30" max="30" width="15.42578125" bestFit="1" customWidth="1"/>
    <col min="31" max="31" width="8.140625" style="29" bestFit="1" customWidth="1"/>
    <col min="32" max="32" width="6.7109375" customWidth="1"/>
    <col min="33" max="33" width="10.85546875" customWidth="1"/>
    <col min="34" max="34" width="6.7109375" customWidth="1"/>
    <col min="35" max="35" width="5.7109375" customWidth="1"/>
    <col min="36" max="36" width="5.7109375" style="29" customWidth="1"/>
    <col min="37" max="37" width="6.5703125" customWidth="1"/>
    <col min="38" max="38" width="6" style="29" bestFit="1" customWidth="1"/>
    <col min="39" max="39" width="9.140625" customWidth="1"/>
    <col min="40" max="40" width="8.42578125" customWidth="1"/>
    <col min="41" max="41" width="14.140625" bestFit="1" customWidth="1"/>
    <col min="42" max="42" width="6.7109375" bestFit="1" customWidth="1"/>
    <col min="43" max="43" width="9" customWidth="1"/>
    <col min="44" max="44" width="9.28515625" customWidth="1"/>
    <col min="45" max="45" width="7.7109375" customWidth="1"/>
    <col min="46" max="46" width="9.140625" customWidth="1"/>
    <col min="47" max="47" width="12.7109375" bestFit="1" customWidth="1"/>
    <col min="48" max="49" width="9.28515625" customWidth="1"/>
    <col min="50" max="50" width="6.7109375" bestFit="1" customWidth="1"/>
    <col min="51" max="51" width="4.28515625" customWidth="1"/>
    <col min="52" max="52" width="7.7109375" bestFit="1" customWidth="1"/>
    <col min="53" max="53" width="4.5703125" bestFit="1" customWidth="1"/>
    <col min="54" max="54" width="4.140625" customWidth="1"/>
    <col min="55" max="55" width="6.7109375" customWidth="1"/>
    <col min="56" max="56" width="5.7109375" customWidth="1"/>
    <col min="57" max="57" width="5.85546875" customWidth="1"/>
    <col min="58" max="58" width="3.28515625" bestFit="1" customWidth="1"/>
    <col min="59" max="59" width="7.7109375" customWidth="1"/>
    <col min="60" max="60" width="11.5703125" customWidth="1"/>
    <col min="61" max="61" width="9.7109375" customWidth="1"/>
    <col min="62" max="63" width="7.7109375" customWidth="1"/>
    <col min="64" max="64" width="5.7109375" customWidth="1"/>
    <col min="65" max="65" width="5.28515625" customWidth="1"/>
    <col min="66" max="66" width="8.7109375" customWidth="1"/>
    <col min="67" max="67" width="4.85546875" customWidth="1"/>
    <col min="68" max="68" width="7.85546875" customWidth="1"/>
    <col min="69" max="69" width="5.85546875" customWidth="1"/>
    <col min="70" max="70" width="6" customWidth="1"/>
    <col min="71" max="71" width="6.7109375" customWidth="1"/>
    <col min="72" max="72" width="11.42578125" style="29" bestFit="1" customWidth="1"/>
    <col min="73" max="73" width="5.7109375" style="29" bestFit="1" customWidth="1"/>
    <col min="74" max="75" width="5.7109375" customWidth="1"/>
    <col min="76" max="76" width="3.85546875" bestFit="1" customWidth="1"/>
    <col min="77" max="77" width="11.5703125" style="29" bestFit="1" customWidth="1"/>
    <col min="78" max="78" width="6.7109375" customWidth="1"/>
    <col min="79" max="79" width="8.7109375" customWidth="1"/>
    <col min="80" max="80" width="8.7109375" style="29" customWidth="1"/>
    <col min="81" max="81" width="5.28515625" bestFit="1" customWidth="1"/>
    <col min="82" max="82" width="9.7109375" customWidth="1"/>
    <col min="83" max="83" width="9.28515625" style="29" bestFit="1" customWidth="1"/>
    <col min="84" max="84" width="7.7109375" customWidth="1"/>
    <col min="85" max="85" width="9" style="29" bestFit="1" customWidth="1"/>
    <col min="86" max="86" width="11.42578125" style="29" bestFit="1" customWidth="1"/>
    <col min="87" max="87" width="4.85546875" bestFit="1" customWidth="1"/>
    <col min="88" max="88" width="6.7109375" bestFit="1" customWidth="1"/>
    <col min="89" max="89" width="9.28515625" customWidth="1"/>
    <col min="90" max="90" width="7.7109375" customWidth="1"/>
    <col min="91" max="91" width="7.7109375" style="29" bestFit="1" customWidth="1"/>
    <col min="92" max="95" width="7.7109375" style="29" customWidth="1"/>
    <col min="96" max="96" width="6.7109375" bestFit="1" customWidth="1"/>
    <col min="97" max="97" width="9" customWidth="1"/>
    <col min="98" max="98" width="9" style="29" customWidth="1"/>
    <col min="99" max="115" width="9" customWidth="1"/>
  </cols>
  <sheetData>
    <row r="1" spans="1:112" x14ac:dyDescent="0.25">
      <c r="C1" s="29" t="s">
        <v>471</v>
      </c>
      <c r="BI1" s="28"/>
      <c r="CN1" s="29" t="s">
        <v>406</v>
      </c>
    </row>
    <row r="2" spans="1:112" x14ac:dyDescent="0.25">
      <c r="A2" s="29" t="s">
        <v>177</v>
      </c>
      <c r="B2" s="27" t="s">
        <v>392</v>
      </c>
      <c r="C2" s="27" t="s">
        <v>63</v>
      </c>
      <c r="D2" s="27" t="s">
        <v>318</v>
      </c>
      <c r="E2" s="27" t="s">
        <v>178</v>
      </c>
      <c r="F2" s="27" t="s">
        <v>131</v>
      </c>
      <c r="G2" s="27" t="s">
        <v>132</v>
      </c>
      <c r="H2" s="27" t="s">
        <v>133</v>
      </c>
      <c r="I2" s="27" t="s">
        <v>393</v>
      </c>
      <c r="J2" s="27" t="s">
        <v>319</v>
      </c>
      <c r="K2" s="27" t="s">
        <v>320</v>
      </c>
      <c r="L2" s="27" t="s">
        <v>321</v>
      </c>
      <c r="M2" s="27" t="s">
        <v>179</v>
      </c>
      <c r="N2" s="27" t="s">
        <v>134</v>
      </c>
      <c r="O2" s="27" t="s">
        <v>322</v>
      </c>
      <c r="P2" s="27" t="s">
        <v>59</v>
      </c>
      <c r="Q2" s="27" t="s">
        <v>323</v>
      </c>
      <c r="R2" s="27" t="s">
        <v>324</v>
      </c>
      <c r="S2" s="27" t="s">
        <v>464</v>
      </c>
      <c r="T2" s="27" t="s">
        <v>136</v>
      </c>
      <c r="U2" s="27" t="s">
        <v>137</v>
      </c>
      <c r="V2" s="27" t="s">
        <v>325</v>
      </c>
      <c r="W2" s="27" t="s">
        <v>394</v>
      </c>
      <c r="X2" s="27" t="s">
        <v>381</v>
      </c>
      <c r="Y2" s="27" t="s">
        <v>138</v>
      </c>
      <c r="Z2" s="27" t="s">
        <v>465</v>
      </c>
      <c r="AA2" s="27" t="s">
        <v>466</v>
      </c>
      <c r="AB2" s="27" t="s">
        <v>139</v>
      </c>
      <c r="AC2" s="27" t="s">
        <v>65</v>
      </c>
      <c r="AD2" s="27" t="s">
        <v>140</v>
      </c>
      <c r="AE2" s="27" t="s">
        <v>382</v>
      </c>
      <c r="AF2" s="27" t="s">
        <v>141</v>
      </c>
      <c r="AG2" s="27" t="s">
        <v>326</v>
      </c>
      <c r="AH2" s="27" t="s">
        <v>142</v>
      </c>
      <c r="AI2" s="27" t="s">
        <v>143</v>
      </c>
      <c r="AJ2" s="27" t="s">
        <v>395</v>
      </c>
      <c r="AK2" s="27" t="s">
        <v>144</v>
      </c>
      <c r="AL2" s="27" t="s">
        <v>383</v>
      </c>
      <c r="AM2" s="27" t="s">
        <v>327</v>
      </c>
      <c r="AN2" s="27" t="s">
        <v>328</v>
      </c>
      <c r="AO2" s="27" t="s">
        <v>467</v>
      </c>
      <c r="AP2" s="27" t="s">
        <v>57</v>
      </c>
      <c r="AQ2" s="27" t="s">
        <v>329</v>
      </c>
      <c r="AR2" s="27" t="s">
        <v>145</v>
      </c>
      <c r="AS2" s="27" t="s">
        <v>146</v>
      </c>
      <c r="AT2" s="27" t="s">
        <v>330</v>
      </c>
      <c r="AU2" s="27" t="s">
        <v>331</v>
      </c>
      <c r="AV2" s="27" t="s">
        <v>60</v>
      </c>
      <c r="AW2" s="27" t="s">
        <v>332</v>
      </c>
      <c r="AX2" s="27" t="s">
        <v>148</v>
      </c>
      <c r="AY2" s="27" t="s">
        <v>149</v>
      </c>
      <c r="AZ2" s="27" t="s">
        <v>150</v>
      </c>
      <c r="BA2" s="27" t="s">
        <v>151</v>
      </c>
      <c r="BB2" s="27" t="s">
        <v>152</v>
      </c>
      <c r="BC2" s="27" t="s">
        <v>153</v>
      </c>
      <c r="BD2" s="27" t="s">
        <v>154</v>
      </c>
      <c r="BE2" s="27" t="s">
        <v>155</v>
      </c>
      <c r="BF2" s="27" t="s">
        <v>156</v>
      </c>
      <c r="BG2" s="27" t="s">
        <v>54</v>
      </c>
      <c r="BH2" s="27" t="s">
        <v>333</v>
      </c>
      <c r="BI2" s="27" t="s">
        <v>334</v>
      </c>
      <c r="BJ2" s="27" t="s">
        <v>53</v>
      </c>
      <c r="BK2" s="27" t="s">
        <v>157</v>
      </c>
      <c r="BL2" s="27" t="s">
        <v>158</v>
      </c>
      <c r="BM2" s="27" t="s">
        <v>159</v>
      </c>
      <c r="BN2" s="27" t="s">
        <v>160</v>
      </c>
      <c r="BO2" s="27" t="s">
        <v>161</v>
      </c>
      <c r="BP2" s="27" t="s">
        <v>162</v>
      </c>
      <c r="BQ2" s="27" t="s">
        <v>163</v>
      </c>
      <c r="BR2" s="27" t="s">
        <v>164</v>
      </c>
      <c r="BS2" s="27" t="s">
        <v>165</v>
      </c>
      <c r="BT2" s="27" t="s">
        <v>384</v>
      </c>
      <c r="BU2" s="27" t="s">
        <v>396</v>
      </c>
      <c r="BV2" s="27" t="s">
        <v>166</v>
      </c>
      <c r="BW2" s="27" t="s">
        <v>167</v>
      </c>
      <c r="BX2" s="27" t="s">
        <v>168</v>
      </c>
      <c r="BY2" s="27" t="s">
        <v>468</v>
      </c>
      <c r="BZ2" s="27" t="s">
        <v>61</v>
      </c>
      <c r="CA2" s="27" t="s">
        <v>335</v>
      </c>
      <c r="CB2" s="27" t="s">
        <v>385</v>
      </c>
      <c r="CC2" s="27" t="s">
        <v>170</v>
      </c>
      <c r="CD2" s="27" t="s">
        <v>336</v>
      </c>
      <c r="CE2" s="27" t="s">
        <v>386</v>
      </c>
      <c r="CF2" s="27" t="s">
        <v>171</v>
      </c>
      <c r="CG2" s="27" t="s">
        <v>387</v>
      </c>
      <c r="CH2" s="27" t="s">
        <v>388</v>
      </c>
      <c r="CI2" s="27" t="s">
        <v>172</v>
      </c>
      <c r="CJ2" s="27" t="s">
        <v>173</v>
      </c>
      <c r="CK2" s="27" t="s">
        <v>174</v>
      </c>
      <c r="CL2" s="27" t="s">
        <v>175</v>
      </c>
      <c r="CM2" s="27" t="s">
        <v>389</v>
      </c>
      <c r="CN2" s="27" t="s">
        <v>403</v>
      </c>
      <c r="CO2" s="27" t="s">
        <v>404</v>
      </c>
      <c r="CQ2" s="27"/>
      <c r="CS2" s="29" t="s">
        <v>141</v>
      </c>
      <c r="CT2" s="29" t="s">
        <v>60</v>
      </c>
      <c r="CU2" s="29" t="s">
        <v>54</v>
      </c>
      <c r="CV2" s="29" t="s">
        <v>53</v>
      </c>
      <c r="CW2" s="29"/>
      <c r="CX2" s="29"/>
      <c r="CY2" s="29"/>
      <c r="DG2" s="29"/>
      <c r="DH2" s="29"/>
    </row>
    <row r="3" spans="1:112" x14ac:dyDescent="0.25">
      <c r="A3" s="29" t="s">
        <v>0</v>
      </c>
      <c r="B3" s="27">
        <v>69.720036506652804</v>
      </c>
      <c r="C3" s="27">
        <v>638.19269943237305</v>
      </c>
      <c r="D3" s="27">
        <v>58.884003162383998</v>
      </c>
      <c r="E3" s="27">
        <v>58.884154319763098</v>
      </c>
      <c r="F3" s="27">
        <v>638.18768310546795</v>
      </c>
      <c r="G3" s="27">
        <v>638.18976974487305</v>
      </c>
      <c r="H3" s="27">
        <v>234.896751403808</v>
      </c>
      <c r="I3" s="27">
        <v>1611.7076678276001</v>
      </c>
      <c r="J3" s="27">
        <v>1611.7105917930601</v>
      </c>
      <c r="K3" s="27">
        <v>2586.98388671875</v>
      </c>
      <c r="L3" s="27">
        <v>227.19515967369</v>
      </c>
      <c r="M3" s="27">
        <v>227.20085787773101</v>
      </c>
      <c r="N3" s="27">
        <v>2012.84460449218</v>
      </c>
      <c r="O3" s="27">
        <v>2012.8451843261701</v>
      </c>
      <c r="P3" s="27">
        <v>682596.94555664004</v>
      </c>
      <c r="Q3" s="27">
        <v>40219205.296875</v>
      </c>
      <c r="R3" s="27">
        <v>682870.00622558501</v>
      </c>
      <c r="S3" s="27">
        <v>2188.8892288207999</v>
      </c>
      <c r="T3" s="27">
        <v>4007.2889404296802</v>
      </c>
      <c r="U3" s="27">
        <v>1180.8085861206</v>
      </c>
      <c r="V3" s="27">
        <v>3398.5505981445299</v>
      </c>
      <c r="W3" s="27">
        <v>1605.62450027465</v>
      </c>
      <c r="X3" s="27">
        <v>1066.0426614284499</v>
      </c>
      <c r="Y3" s="27">
        <v>3398.5792846679601</v>
      </c>
      <c r="Z3" s="27">
        <v>7253.3258056640598</v>
      </c>
      <c r="AA3" s="27">
        <v>31030.792419433499</v>
      </c>
      <c r="AB3" s="27">
        <v>896.50909423828102</v>
      </c>
      <c r="AC3" s="27">
        <v>896.51078033447197</v>
      </c>
      <c r="AD3" s="27">
        <v>896.49649047851506</v>
      </c>
      <c r="AE3" s="27">
        <v>1324.2730681896201</v>
      </c>
      <c r="AF3" s="27">
        <v>940.95507049560501</v>
      </c>
      <c r="AG3" s="27">
        <v>940.91841697692803</v>
      </c>
      <c r="AH3" s="27">
        <v>1954.6587896347</v>
      </c>
      <c r="AI3" s="27">
        <v>27.468316651880698</v>
      </c>
      <c r="AJ3" s="27">
        <v>59.596097469329798</v>
      </c>
      <c r="AK3" s="27">
        <v>83.764726638793903</v>
      </c>
      <c r="AL3" s="27">
        <v>0</v>
      </c>
      <c r="AM3" s="27">
        <v>1279.97521972656</v>
      </c>
      <c r="AN3" s="27">
        <v>122.57370710372901</v>
      </c>
      <c r="AO3" s="27">
        <v>122.571901321411</v>
      </c>
      <c r="AP3" s="27">
        <v>2348.65293598175</v>
      </c>
      <c r="AQ3" s="27">
        <v>2348.63100337982</v>
      </c>
      <c r="AR3" s="27">
        <v>104972.24243164</v>
      </c>
      <c r="AS3" s="27">
        <v>11706.1778564453</v>
      </c>
      <c r="AT3" s="27">
        <v>11705.710449218701</v>
      </c>
      <c r="AU3" s="27">
        <v>44130.9774780273</v>
      </c>
      <c r="AV3" s="27">
        <v>117614.717285156</v>
      </c>
      <c r="AW3" s="27">
        <v>104968.049560546</v>
      </c>
      <c r="AX3" s="27">
        <v>2417.9175434112499</v>
      </c>
      <c r="AY3" s="27">
        <v>4.7778346147388202</v>
      </c>
      <c r="AZ3" s="27">
        <v>28798.517196655201</v>
      </c>
      <c r="BA3" s="27">
        <v>26.915057629346801</v>
      </c>
      <c r="BB3" s="27">
        <v>7.1012541055679304</v>
      </c>
      <c r="BC3" s="27">
        <v>1496.90588569641</v>
      </c>
      <c r="BD3" s="27">
        <v>55.4887486696243</v>
      </c>
      <c r="BE3" s="27">
        <v>3.5088295936584402</v>
      </c>
      <c r="BF3" s="27">
        <v>1.58431097306311</v>
      </c>
      <c r="BG3" s="27">
        <v>6693.5127677917399</v>
      </c>
      <c r="BH3" s="27">
        <v>323.37216186523398</v>
      </c>
      <c r="BI3" s="27">
        <v>121.823318481445</v>
      </c>
      <c r="BJ3" s="27">
        <v>3441.3356132507301</v>
      </c>
      <c r="BK3" s="27">
        <v>3252.1775188445999</v>
      </c>
      <c r="BL3" s="27">
        <v>37.359048604965203</v>
      </c>
      <c r="BM3" s="27">
        <v>0.47272738814353898</v>
      </c>
      <c r="BN3" s="27">
        <v>228.61400949954901</v>
      </c>
      <c r="BO3" s="27">
        <v>2.6017834767699202</v>
      </c>
      <c r="BP3" s="27">
        <v>243.560855865478</v>
      </c>
      <c r="BQ3" s="27">
        <v>33.045715928077698</v>
      </c>
      <c r="BR3" s="27">
        <v>10.6913040280342</v>
      </c>
      <c r="BS3" s="27">
        <v>1125.7628574371299</v>
      </c>
      <c r="BT3" s="27">
        <v>51.799134492874103</v>
      </c>
      <c r="BU3" s="27">
        <v>238.89582061767501</v>
      </c>
      <c r="BV3" s="27">
        <v>38.8843195717781</v>
      </c>
      <c r="BW3" s="27">
        <v>122.415207028388</v>
      </c>
      <c r="BX3" s="27">
        <v>1.75778309872839</v>
      </c>
      <c r="BY3" s="27">
        <v>3657.9757690429601</v>
      </c>
      <c r="BZ3" s="27">
        <v>733.44857108592896</v>
      </c>
      <c r="CA3" s="27">
        <v>733.44758474826801</v>
      </c>
      <c r="CB3" s="27">
        <v>41.8443876504898</v>
      </c>
      <c r="CC3" s="27">
        <v>5.1588746905326799</v>
      </c>
      <c r="CD3" s="27">
        <v>812.15911865234295</v>
      </c>
      <c r="CE3" s="27">
        <v>66881.362426757798</v>
      </c>
      <c r="CF3" s="27">
        <v>7607.4657917022696</v>
      </c>
      <c r="CG3" s="27">
        <v>6063.2899541854804</v>
      </c>
      <c r="CH3" s="27">
        <v>1347.5177736282301</v>
      </c>
      <c r="CI3" s="27">
        <v>0</v>
      </c>
      <c r="CJ3" s="27">
        <v>691.38980865478504</v>
      </c>
      <c r="CK3" s="27">
        <v>63792.234680175701</v>
      </c>
      <c r="CL3" s="27">
        <v>9833.6772041320801</v>
      </c>
      <c r="CM3" s="27">
        <v>3889.1625566482498</v>
      </c>
      <c r="CN3" s="27">
        <f>AZ3*0.108*92.1006/14.43</f>
        <v>19851.348371143747</v>
      </c>
      <c r="CO3" s="27">
        <f>CL3-AO3*0.966*106.165/128.1705</f>
        <v>9735.6015225746323</v>
      </c>
      <c r="CQ3" s="27"/>
      <c r="CR3" s="27"/>
      <c r="CS3" s="36">
        <f>AF3/AV3</f>
        <v>8.0003174110793163E-3</v>
      </c>
      <c r="CT3" s="51">
        <f>(AV3-AF3-AR3-AS3)/(AV3)</f>
        <v>-3.9604511513711517E-5</v>
      </c>
      <c r="CU3" s="51">
        <f>(BG3-BJ3-BK3)/(BG3)</f>
        <v>-5.4426368167161521E-8</v>
      </c>
      <c r="CV3" s="51">
        <f t="shared" ref="CV3:CV34" si="0">(BJ3-BC3-BR3-BS3-BW3-AY3-BA3-BB3-BE3-BD3-BF3-BL3-BM3-BN3-BO3-BP3-BQ3-BV3-BX3)/BJ3</f>
        <v>-3.252224464546829E-5</v>
      </c>
      <c r="CW3" s="51"/>
      <c r="CX3" s="36"/>
      <c r="CY3" s="36"/>
      <c r="CZ3" s="27"/>
      <c r="DA3" s="27"/>
      <c r="DB3" s="27"/>
      <c r="DC3" s="27"/>
      <c r="DD3" s="27"/>
      <c r="DE3" s="27"/>
      <c r="DF3" s="27"/>
      <c r="DG3" s="27"/>
      <c r="DH3" s="27"/>
    </row>
    <row r="4" spans="1:112" x14ac:dyDescent="0.25">
      <c r="A4" s="29" t="s">
        <v>2</v>
      </c>
      <c r="B4" s="27">
        <v>65.151387214660602</v>
      </c>
      <c r="C4" s="27">
        <v>595.72103118896405</v>
      </c>
      <c r="D4" s="27">
        <v>58.195118904113698</v>
      </c>
      <c r="E4" s="27">
        <v>58.1948947906494</v>
      </c>
      <c r="F4" s="27">
        <v>595.71513366699196</v>
      </c>
      <c r="G4" s="27">
        <v>595.71697998046795</v>
      </c>
      <c r="H4" s="27">
        <v>212.815006256103</v>
      </c>
      <c r="I4" s="27">
        <v>1267.53246974945</v>
      </c>
      <c r="J4" s="27">
        <v>1267.5360918045001</v>
      </c>
      <c r="K4" s="27">
        <v>2040.69458007812</v>
      </c>
      <c r="L4" s="27">
        <v>195.40027666091899</v>
      </c>
      <c r="M4" s="27">
        <v>195.403553724288</v>
      </c>
      <c r="N4" s="27">
        <v>2060.3390502929601</v>
      </c>
      <c r="O4" s="27">
        <v>2060.3412475585901</v>
      </c>
      <c r="P4" s="27">
        <v>549795.55078125</v>
      </c>
      <c r="Q4" s="27">
        <v>35538886.46875</v>
      </c>
      <c r="R4" s="27">
        <v>550015.29028320301</v>
      </c>
      <c r="S4" s="27">
        <v>2649.9000549316402</v>
      </c>
      <c r="T4" s="27">
        <v>3554.81101989746</v>
      </c>
      <c r="U4" s="27">
        <v>1009.4916706085201</v>
      </c>
      <c r="V4" s="27">
        <v>3615.6622924804601</v>
      </c>
      <c r="W4" s="27">
        <v>1356.7684707641599</v>
      </c>
      <c r="X4" s="27">
        <v>855.04124879837002</v>
      </c>
      <c r="Y4" s="27">
        <v>3615.6884155273401</v>
      </c>
      <c r="Z4" s="27">
        <v>6514.5987548828098</v>
      </c>
      <c r="AA4" s="27">
        <v>26169.571655273401</v>
      </c>
      <c r="AB4" s="27">
        <v>851.34451293945301</v>
      </c>
      <c r="AC4" s="27">
        <v>851.34416198730401</v>
      </c>
      <c r="AD4" s="27">
        <v>851.33201599121003</v>
      </c>
      <c r="AE4" s="27">
        <v>1249.1596970558101</v>
      </c>
      <c r="AF4" s="27">
        <v>852.50373077392499</v>
      </c>
      <c r="AG4" s="27">
        <v>852.47175216674805</v>
      </c>
      <c r="AH4" s="27">
        <v>1668.42344284057</v>
      </c>
      <c r="AI4" s="27">
        <v>28.443333938717799</v>
      </c>
      <c r="AJ4" s="27">
        <v>58.681387901306103</v>
      </c>
      <c r="AK4" s="27">
        <v>73.049695968627901</v>
      </c>
      <c r="AL4" s="27">
        <v>0</v>
      </c>
      <c r="AM4" s="27">
        <v>1189.9781951904199</v>
      </c>
      <c r="AN4" s="27">
        <v>111.250123977661</v>
      </c>
      <c r="AO4" s="27">
        <v>111.24842262268</v>
      </c>
      <c r="AP4" s="27">
        <v>2077.85939216613</v>
      </c>
      <c r="AQ4" s="27">
        <v>2077.8343296050998</v>
      </c>
      <c r="AR4" s="27">
        <v>95110.794921875</v>
      </c>
      <c r="AS4" s="27">
        <v>10599.660766601501</v>
      </c>
      <c r="AT4" s="27">
        <v>10599.2321777343</v>
      </c>
      <c r="AU4" s="27">
        <v>37558.683715820298</v>
      </c>
      <c r="AV4" s="27">
        <v>106558.71826171799</v>
      </c>
      <c r="AW4" s="27">
        <v>95106.992675781206</v>
      </c>
      <c r="AX4" s="27">
        <v>2089.3677072525002</v>
      </c>
      <c r="AY4" s="27">
        <v>4.0154807283542997</v>
      </c>
      <c r="AZ4" s="27">
        <v>24580.546630859299</v>
      </c>
      <c r="BA4" s="27">
        <v>22.5982311964035</v>
      </c>
      <c r="BB4" s="27">
        <v>5.97954192012548</v>
      </c>
      <c r="BC4" s="27">
        <v>1333.6725368499699</v>
      </c>
      <c r="BD4" s="27">
        <v>45.349309712648299</v>
      </c>
      <c r="BE4" s="27">
        <v>2.8296442031860298</v>
      </c>
      <c r="BF4" s="27">
        <v>1.52195487916469</v>
      </c>
      <c r="BG4" s="27">
        <v>5603.6785202026304</v>
      </c>
      <c r="BH4" s="27">
        <v>255.087478637695</v>
      </c>
      <c r="BI4" s="27">
        <v>104.32748413085901</v>
      </c>
      <c r="BJ4" s="27">
        <v>2966.58547210693</v>
      </c>
      <c r="BK4" s="27">
        <v>2637.0980472564602</v>
      </c>
      <c r="BL4" s="27">
        <v>29.678583607077599</v>
      </c>
      <c r="BM4" s="27">
        <v>0.38731059432029702</v>
      </c>
      <c r="BN4" s="27">
        <v>185.23399949073701</v>
      </c>
      <c r="BO4" s="27">
        <v>2.2787855826318202</v>
      </c>
      <c r="BP4" s="27">
        <v>207.45295333862299</v>
      </c>
      <c r="BQ4" s="27">
        <v>29.3775327205657</v>
      </c>
      <c r="BR4" s="27">
        <v>9.6642223596572805</v>
      </c>
      <c r="BS4" s="27">
        <v>960.77931976318303</v>
      </c>
      <c r="BT4" s="27">
        <v>45.806536197662297</v>
      </c>
      <c r="BU4" s="27">
        <v>226.909719467163</v>
      </c>
      <c r="BV4" s="27">
        <v>31.0188189819455</v>
      </c>
      <c r="BW4" s="27">
        <v>93.429260492324801</v>
      </c>
      <c r="BX4" s="27">
        <v>1.4149201931431801</v>
      </c>
      <c r="BY4" s="27">
        <v>2224.6008911132799</v>
      </c>
      <c r="BZ4" s="27">
        <v>372.63474631309498</v>
      </c>
      <c r="CA4" s="27">
        <v>372.63559246063198</v>
      </c>
      <c r="CB4" s="27">
        <v>34.666650414466801</v>
      </c>
      <c r="CC4" s="27">
        <v>5.1848382353782601</v>
      </c>
      <c r="CD4" s="27">
        <v>695.51910400390602</v>
      </c>
      <c r="CE4" s="27">
        <v>58014.235961913997</v>
      </c>
      <c r="CF4" s="27">
        <v>6484.21532440185</v>
      </c>
      <c r="CG4" s="27">
        <v>5205.8815231323197</v>
      </c>
      <c r="CH4" s="27">
        <v>1152.3703260421701</v>
      </c>
      <c r="CI4" s="27">
        <v>0</v>
      </c>
      <c r="CJ4" s="27">
        <v>591.215562820434</v>
      </c>
      <c r="CK4" s="27">
        <v>55102.522094726497</v>
      </c>
      <c r="CL4" s="27">
        <v>8043.7058258056604</v>
      </c>
      <c r="CM4" s="27">
        <v>3157.2193050384499</v>
      </c>
      <c r="CN4" s="27">
        <f t="shared" ref="CN4:CN51" si="1">AZ4*0.108*92.1006/14.43</f>
        <v>16943.823565298197</v>
      </c>
      <c r="CO4" s="27">
        <f t="shared" ref="CO4:CO51" si="2">CL4-AO4*0.966*106.165/128.1705</f>
        <v>7954.6906049166591</v>
      </c>
      <c r="CP4" s="27"/>
      <c r="CQ4" s="27"/>
      <c r="CR4" s="27"/>
      <c r="CS4" s="36">
        <f t="shared" ref="CS4:CS51" si="3">AF4/AV4</f>
        <v>8.0003189291381824E-3</v>
      </c>
      <c r="CT4" s="51">
        <f t="shared" ref="CT4:CT51" si="4">(AV4-AF4-AR4-AS4)/(AV4)</f>
        <v>-3.9801131260010681E-5</v>
      </c>
      <c r="CU4" s="51">
        <f t="shared" ref="CU4:CU51" si="5">(BG4-BJ4-BK4)/(BG4)</f>
        <v>-8.9212126315904034E-7</v>
      </c>
      <c r="CV4" s="51">
        <f t="shared" si="0"/>
        <v>-3.2675447258440043E-5</v>
      </c>
      <c r="CW4" s="51"/>
      <c r="CX4" s="36"/>
      <c r="CY4" s="36"/>
      <c r="CZ4" s="27"/>
      <c r="DA4" s="27"/>
      <c r="DB4" s="27"/>
      <c r="DC4" s="27"/>
      <c r="DD4" s="27"/>
      <c r="DE4" s="27"/>
      <c r="DF4" s="27"/>
      <c r="DG4" s="27"/>
      <c r="DH4" s="27"/>
    </row>
    <row r="5" spans="1:112" x14ac:dyDescent="0.25">
      <c r="A5" s="29" t="s">
        <v>3</v>
      </c>
      <c r="B5" s="27">
        <v>39.401028156280503</v>
      </c>
      <c r="C5" s="27">
        <v>384.34229278564402</v>
      </c>
      <c r="D5" s="27">
        <v>37.657809734344397</v>
      </c>
      <c r="E5" s="27">
        <v>37.6578369140625</v>
      </c>
      <c r="F5" s="27">
        <v>384.33890914916901</v>
      </c>
      <c r="G5" s="27">
        <v>384.34000396728499</v>
      </c>
      <c r="H5" s="27">
        <v>139.99868202209399</v>
      </c>
      <c r="I5" s="27">
        <v>736.39715671539295</v>
      </c>
      <c r="J5" s="27">
        <v>736.399498462677</v>
      </c>
      <c r="K5" s="27">
        <v>1163.00390625</v>
      </c>
      <c r="L5" s="27">
        <v>121.893031716346</v>
      </c>
      <c r="M5" s="27">
        <v>121.895899415016</v>
      </c>
      <c r="N5" s="27">
        <v>1244.4817504882801</v>
      </c>
      <c r="O5" s="27">
        <v>1244.4814758300699</v>
      </c>
      <c r="P5" s="27">
        <v>322594.55920410098</v>
      </c>
      <c r="Q5" s="27">
        <v>22804350.5</v>
      </c>
      <c r="R5" s="27">
        <v>322723.75622558501</v>
      </c>
      <c r="S5" s="27">
        <v>967.36564826965298</v>
      </c>
      <c r="T5" s="27">
        <v>2230.4467239379801</v>
      </c>
      <c r="U5" s="27">
        <v>612.30394935607899</v>
      </c>
      <c r="V5" s="27">
        <v>1778.98265075683</v>
      </c>
      <c r="W5" s="27">
        <v>850.36466979980401</v>
      </c>
      <c r="X5" s="27">
        <v>494.90910410881003</v>
      </c>
      <c r="Y5" s="27">
        <v>1778.9998474121001</v>
      </c>
      <c r="Z5" s="27">
        <v>2941.8169555663999</v>
      </c>
      <c r="AA5" s="27">
        <v>16105.840209960899</v>
      </c>
      <c r="AB5" s="27">
        <v>551.88251495361305</v>
      </c>
      <c r="AC5" s="27">
        <v>551.88287353515602</v>
      </c>
      <c r="AD5" s="27">
        <v>551.87446594238202</v>
      </c>
      <c r="AE5" s="27">
        <v>645.23459291458096</v>
      </c>
      <c r="AF5" s="27">
        <v>583.466138839721</v>
      </c>
      <c r="AG5" s="27">
        <v>583.44247245788495</v>
      </c>
      <c r="AH5" s="27">
        <v>919.93033790588299</v>
      </c>
      <c r="AI5" s="27">
        <v>15.230652237311</v>
      </c>
      <c r="AJ5" s="27">
        <v>41.4081902503967</v>
      </c>
      <c r="AK5" s="27">
        <v>37.930434226989703</v>
      </c>
      <c r="AL5" s="27">
        <v>0</v>
      </c>
      <c r="AM5" s="27">
        <v>638.96527099609295</v>
      </c>
      <c r="AN5" s="27">
        <v>71.813880920410099</v>
      </c>
      <c r="AO5" s="27">
        <v>71.812654495239201</v>
      </c>
      <c r="AP5" s="27">
        <v>1194.9089632034299</v>
      </c>
      <c r="AQ5" s="27">
        <v>1194.8999538421599</v>
      </c>
      <c r="AR5" s="27">
        <v>64828.232421875</v>
      </c>
      <c r="AS5" s="27">
        <v>7521.5732727050699</v>
      </c>
      <c r="AT5" s="27">
        <v>7521.2713623046802</v>
      </c>
      <c r="AU5" s="27">
        <v>21726.5549316406</v>
      </c>
      <c r="AV5" s="27">
        <v>72930.349609375</v>
      </c>
      <c r="AW5" s="27">
        <v>64825.639160156199</v>
      </c>
      <c r="AX5" s="27">
        <v>1280.6675214767399</v>
      </c>
      <c r="AY5" s="27">
        <v>2.6168019103351901</v>
      </c>
      <c r="AZ5" s="27">
        <v>13781.070892333901</v>
      </c>
      <c r="BA5" s="27">
        <v>14.9631402492523</v>
      </c>
      <c r="BB5" s="27">
        <v>4.2329651154577697</v>
      </c>
      <c r="BC5" s="27">
        <v>1081.5137214660599</v>
      </c>
      <c r="BD5" s="27">
        <v>26.531667292118001</v>
      </c>
      <c r="BE5" s="27">
        <v>1.649986743927</v>
      </c>
      <c r="BF5" s="27">
        <v>0.98159213084727504</v>
      </c>
      <c r="BG5" s="27">
        <v>3741.3553695678702</v>
      </c>
      <c r="BH5" s="27">
        <v>145.37370300292901</v>
      </c>
      <c r="BI5" s="27">
        <v>64.434501647949205</v>
      </c>
      <c r="BJ5" s="27">
        <v>2168.9097824096598</v>
      </c>
      <c r="BK5" s="27">
        <v>1572.43820953369</v>
      </c>
      <c r="BL5" s="27">
        <v>16.993208508938501</v>
      </c>
      <c r="BM5" s="27">
        <v>0.22526937723159701</v>
      </c>
      <c r="BN5" s="27">
        <v>112.23191678524</v>
      </c>
      <c r="BO5" s="27">
        <v>1.72587651759386</v>
      </c>
      <c r="BP5" s="27">
        <v>137.87813758850001</v>
      </c>
      <c r="BQ5" s="27">
        <v>18.532963991165101</v>
      </c>
      <c r="BR5" s="27">
        <v>6.6214190721511796</v>
      </c>
      <c r="BS5" s="27">
        <v>643.45424842834404</v>
      </c>
      <c r="BT5" s="27">
        <v>29.837361097335801</v>
      </c>
      <c r="BU5" s="27">
        <v>139.73462581634499</v>
      </c>
      <c r="BV5" s="27">
        <v>19.002398064360001</v>
      </c>
      <c r="BW5" s="27">
        <v>78.955516934394794</v>
      </c>
      <c r="BX5" s="27">
        <v>0.85958264116197802</v>
      </c>
      <c r="BY5" s="27">
        <v>1711.5188827514601</v>
      </c>
      <c r="BZ5" s="27">
        <v>329.06132984161297</v>
      </c>
      <c r="CA5" s="27">
        <v>329.06068408489199</v>
      </c>
      <c r="CB5" s="27">
        <v>21.452101349830599</v>
      </c>
      <c r="CC5" s="27">
        <v>3.71612748503685</v>
      </c>
      <c r="CD5" s="27">
        <v>429.566650390625</v>
      </c>
      <c r="CE5" s="27">
        <v>33146.561035156199</v>
      </c>
      <c r="CF5" s="27">
        <v>3603.5367679595902</v>
      </c>
      <c r="CG5" s="27">
        <v>2854.3992519378598</v>
      </c>
      <c r="CH5" s="27">
        <v>630.24131798744202</v>
      </c>
      <c r="CI5" s="27">
        <v>0</v>
      </c>
      <c r="CJ5" s="27">
        <v>339.25070953369101</v>
      </c>
      <c r="CK5" s="27">
        <v>31397.408569335901</v>
      </c>
      <c r="CL5" s="27">
        <v>4655.0335006713804</v>
      </c>
      <c r="CM5" s="27">
        <v>1816.4793138504001</v>
      </c>
      <c r="CN5" s="27">
        <f t="shared" si="1"/>
        <v>9499.5460128385785</v>
      </c>
      <c r="CO5" s="27">
        <f t="shared" si="2"/>
        <v>4597.5727371673411</v>
      </c>
      <c r="CP5" s="27"/>
      <c r="CQ5" s="27"/>
      <c r="CR5" s="27"/>
      <c r="CS5" s="36">
        <f t="shared" si="3"/>
        <v>8.0003200583138017E-3</v>
      </c>
      <c r="CT5" s="51">
        <f t="shared" si="4"/>
        <v>-4.0068696508976766E-5</v>
      </c>
      <c r="CU5" s="51">
        <f t="shared" si="5"/>
        <v>1.9719122594898199E-6</v>
      </c>
      <c r="CV5" s="51">
        <f t="shared" si="0"/>
        <v>-2.7954324292548107E-5</v>
      </c>
      <c r="CW5" s="51"/>
      <c r="CX5" s="36"/>
      <c r="CY5" s="36"/>
      <c r="CZ5" s="27"/>
      <c r="DA5" s="27"/>
      <c r="DB5" s="27"/>
      <c r="DC5" s="27"/>
      <c r="DD5" s="27"/>
      <c r="DE5" s="27"/>
      <c r="DF5" s="27"/>
      <c r="DG5" s="27"/>
      <c r="DH5" s="27"/>
    </row>
    <row r="6" spans="1:112" x14ac:dyDescent="0.25">
      <c r="A6" s="29" t="s">
        <v>4</v>
      </c>
      <c r="B6" s="27">
        <v>129.80732274055401</v>
      </c>
      <c r="C6" s="27">
        <v>1030.73011398315</v>
      </c>
      <c r="D6" s="27">
        <v>100.20501470565701</v>
      </c>
      <c r="E6" s="27">
        <v>100.204838752746</v>
      </c>
      <c r="F6" s="27">
        <v>1030.7194023132299</v>
      </c>
      <c r="G6" s="27">
        <v>1030.7225656509399</v>
      </c>
      <c r="H6" s="27">
        <v>381.17518424987702</v>
      </c>
      <c r="I6" s="27">
        <v>2670.61662340164</v>
      </c>
      <c r="J6" s="27">
        <v>2670.6261458396898</v>
      </c>
      <c r="K6" s="27">
        <v>13470.4404296875</v>
      </c>
      <c r="L6" s="27">
        <v>340.27585220336903</v>
      </c>
      <c r="M6" s="27">
        <v>340.28325018286699</v>
      </c>
      <c r="N6" s="27">
        <v>4957.4888992309498</v>
      </c>
      <c r="O6" s="27">
        <v>4957.4883422851499</v>
      </c>
      <c r="P6" s="27">
        <v>885596.93981933501</v>
      </c>
      <c r="Q6" s="27">
        <v>182278347.4375</v>
      </c>
      <c r="R6" s="27">
        <v>885951.33551025297</v>
      </c>
      <c r="S6" s="27">
        <v>3369.1963195800699</v>
      </c>
      <c r="T6" s="27">
        <v>7079.7351303100504</v>
      </c>
      <c r="U6" s="27">
        <v>2080.3010382652201</v>
      </c>
      <c r="V6" s="27">
        <v>7507.0988769531205</v>
      </c>
      <c r="W6" s="27">
        <v>2635.0776748657199</v>
      </c>
      <c r="X6" s="27">
        <v>1857.64009195566</v>
      </c>
      <c r="Y6" s="27">
        <v>7507.1690673828098</v>
      </c>
      <c r="Z6" s="27">
        <v>21669.681396484299</v>
      </c>
      <c r="AA6" s="27">
        <v>52181.530563354398</v>
      </c>
      <c r="AB6" s="27">
        <v>1500.97962760925</v>
      </c>
      <c r="AC6" s="27">
        <v>1500.9794616699201</v>
      </c>
      <c r="AD6" s="27">
        <v>1500.9582748413</v>
      </c>
      <c r="AE6" s="27">
        <v>2592.9735694527599</v>
      </c>
      <c r="AF6" s="27">
        <v>2017.6613006591699</v>
      </c>
      <c r="AG6" s="27">
        <v>2017.5777893066399</v>
      </c>
      <c r="AH6" s="27">
        <v>3029.3116896152401</v>
      </c>
      <c r="AI6" s="27">
        <v>49.744857996702102</v>
      </c>
      <c r="AJ6" s="27">
        <v>100.098464131355</v>
      </c>
      <c r="AK6" s="27">
        <v>150.71733093261699</v>
      </c>
      <c r="AL6" s="27">
        <v>0</v>
      </c>
      <c r="AM6" s="27">
        <v>5844.3402099609302</v>
      </c>
      <c r="AN6" s="27">
        <v>198.63910388946499</v>
      </c>
      <c r="AO6" s="27">
        <v>198.63595747947599</v>
      </c>
      <c r="AP6" s="27">
        <v>13667.2392578125</v>
      </c>
      <c r="AQ6" s="27">
        <v>13667.119140625</v>
      </c>
      <c r="AR6" s="27">
        <v>224652.08349609299</v>
      </c>
      <c r="AS6" s="27">
        <v>25537.911193847602</v>
      </c>
      <c r="AT6" s="27">
        <v>25536.8836669921</v>
      </c>
      <c r="AU6" s="27">
        <v>78780.696090698199</v>
      </c>
      <c r="AV6" s="27">
        <v>252197.60009765599</v>
      </c>
      <c r="AW6" s="27">
        <v>224643.081787109</v>
      </c>
      <c r="AX6" s="27">
        <v>4073.1647806167598</v>
      </c>
      <c r="AY6" s="27">
        <v>13.1171574918553</v>
      </c>
      <c r="AZ6" s="27">
        <v>52798.725349426197</v>
      </c>
      <c r="BA6" s="27">
        <v>83.542834132909704</v>
      </c>
      <c r="BB6" s="27">
        <v>31.537564657628501</v>
      </c>
      <c r="BC6" s="27">
        <v>2243.96871590614</v>
      </c>
      <c r="BD6" s="27">
        <v>603.744948387146</v>
      </c>
      <c r="BE6" s="27">
        <v>55.084938049316399</v>
      </c>
      <c r="BF6" s="27">
        <v>3.6131188049912399</v>
      </c>
      <c r="BG6" s="27">
        <v>21988.973035812302</v>
      </c>
      <c r="BH6" s="27">
        <v>4988.34765625</v>
      </c>
      <c r="BI6" s="27">
        <v>2006.84802246093</v>
      </c>
      <c r="BJ6" s="27">
        <v>10657.2123832702</v>
      </c>
      <c r="BK6" s="27">
        <v>11331.7384352684</v>
      </c>
      <c r="BL6" s="27">
        <v>553.83092628419399</v>
      </c>
      <c r="BM6" s="27">
        <v>5.6825532913207999</v>
      </c>
      <c r="BN6" s="27">
        <v>2468.72971394658</v>
      </c>
      <c r="BO6" s="27">
        <v>5.4868796020746204</v>
      </c>
      <c r="BP6" s="27">
        <v>859.71694850921597</v>
      </c>
      <c r="BQ6" s="27">
        <v>41.564365565776797</v>
      </c>
      <c r="BR6" s="27">
        <v>24.696279466152099</v>
      </c>
      <c r="BS6" s="27">
        <v>2818.6024274826</v>
      </c>
      <c r="BT6" s="27">
        <v>82.907106339931403</v>
      </c>
      <c r="BU6" s="27">
        <v>483.36170744895901</v>
      </c>
      <c r="BV6" s="27">
        <v>456.57449923455698</v>
      </c>
      <c r="BW6" s="27">
        <v>368.361606836318</v>
      </c>
      <c r="BX6" s="27">
        <v>19.436603765934699</v>
      </c>
      <c r="BY6" s="27">
        <v>1560.24167633056</v>
      </c>
      <c r="BZ6" s="27">
        <v>1712.1041316986</v>
      </c>
      <c r="CA6" s="27">
        <v>1712.10314464569</v>
      </c>
      <c r="CB6" s="27">
        <v>67.219089344143796</v>
      </c>
      <c r="CC6" s="27">
        <v>8.7637672275304794</v>
      </c>
      <c r="CD6" s="27">
        <v>4558.27294921875</v>
      </c>
      <c r="CE6" s="27">
        <v>122451.256622314</v>
      </c>
      <c r="CF6" s="27">
        <v>14078.0030407905</v>
      </c>
      <c r="CG6" s="27">
        <v>11409.2631087303</v>
      </c>
      <c r="CH6" s="27">
        <v>2516.8963289856902</v>
      </c>
      <c r="CI6" s="27">
        <v>0</v>
      </c>
      <c r="CJ6" s="27">
        <v>1172.74493455886</v>
      </c>
      <c r="CK6" s="27">
        <v>114865.690048217</v>
      </c>
      <c r="CL6" s="27">
        <v>17395.4025421142</v>
      </c>
      <c r="CM6" s="27">
        <v>6837.6406483650198</v>
      </c>
      <c r="CN6" s="27">
        <f t="shared" si="1"/>
        <v>36395.133933685043</v>
      </c>
      <c r="CO6" s="27">
        <f t="shared" si="2"/>
        <v>17236.4643458262</v>
      </c>
      <c r="CP6" s="27"/>
      <c r="CQ6" s="27"/>
      <c r="CR6" s="27"/>
      <c r="CS6" s="36">
        <f t="shared" si="3"/>
        <v>8.0003191936715134E-3</v>
      </c>
      <c r="CT6" s="51">
        <f t="shared" si="4"/>
        <v>-3.9873071511754108E-5</v>
      </c>
      <c r="CU6" s="51">
        <f t="shared" si="5"/>
        <v>1.0103825069529232E-6</v>
      </c>
      <c r="CV6" s="51">
        <f t="shared" si="0"/>
        <v>-7.4783293833551876E-6</v>
      </c>
      <c r="CW6" s="51"/>
      <c r="CX6" s="36"/>
      <c r="CY6" s="36"/>
      <c r="CZ6" s="27"/>
      <c r="DA6" s="27"/>
      <c r="DB6" s="27"/>
      <c r="DC6" s="27"/>
      <c r="DD6" s="27"/>
      <c r="DE6" s="27"/>
      <c r="DF6" s="27"/>
      <c r="DG6" s="27"/>
      <c r="DH6" s="27"/>
    </row>
    <row r="7" spans="1:112" x14ac:dyDescent="0.25">
      <c r="A7" s="29" t="s">
        <v>5</v>
      </c>
      <c r="B7" s="27">
        <v>63.996364593505803</v>
      </c>
      <c r="C7" s="27">
        <v>548.01937103271405</v>
      </c>
      <c r="D7" s="27">
        <v>46.995095968246403</v>
      </c>
      <c r="E7" s="27">
        <v>46.995082139968801</v>
      </c>
      <c r="F7" s="27">
        <v>548.01495170593205</v>
      </c>
      <c r="G7" s="27">
        <v>548.01665878295898</v>
      </c>
      <c r="H7" s="27">
        <v>178.02090263366699</v>
      </c>
      <c r="I7" s="27">
        <v>1281.2293477058399</v>
      </c>
      <c r="J7" s="27">
        <v>1281.23266506195</v>
      </c>
      <c r="K7" s="27">
        <v>1883.7294921875</v>
      </c>
      <c r="L7" s="27">
        <v>194.09004735946601</v>
      </c>
      <c r="M7" s="27">
        <v>194.094659388065</v>
      </c>
      <c r="N7" s="27">
        <v>1594.3279571533201</v>
      </c>
      <c r="O7" s="27">
        <v>1594.3285827636701</v>
      </c>
      <c r="P7" s="27">
        <v>467711.96234130801</v>
      </c>
      <c r="Q7" s="27">
        <v>28696141.1796875</v>
      </c>
      <c r="R7" s="27">
        <v>467899.159301757</v>
      </c>
      <c r="S7" s="27">
        <v>1214.93556976318</v>
      </c>
      <c r="T7" s="27">
        <v>3340.5081634521398</v>
      </c>
      <c r="U7" s="27">
        <v>960.98968791961602</v>
      </c>
      <c r="V7" s="27">
        <v>2411.9349670410102</v>
      </c>
      <c r="W7" s="27">
        <v>1227.98498344421</v>
      </c>
      <c r="X7" s="27">
        <v>733.30016732215802</v>
      </c>
      <c r="Y7" s="27">
        <v>2411.9590759277298</v>
      </c>
      <c r="Z7" s="27">
        <v>5076.6348876953098</v>
      </c>
      <c r="AA7" s="27">
        <v>24512.493591308499</v>
      </c>
      <c r="AB7" s="27">
        <v>683.39031600952103</v>
      </c>
      <c r="AC7" s="27">
        <v>683.39093399047795</v>
      </c>
      <c r="AD7" s="27">
        <v>683.380626678466</v>
      </c>
      <c r="AE7" s="27">
        <v>928.41693627834297</v>
      </c>
      <c r="AF7" s="27">
        <v>650.22642898559502</v>
      </c>
      <c r="AG7" s="27">
        <v>650.20190811157204</v>
      </c>
      <c r="AH7" s="27">
        <v>1181.6665897369301</v>
      </c>
      <c r="AI7" s="27">
        <v>21.9505107738077</v>
      </c>
      <c r="AJ7" s="27">
        <v>46.055900812148998</v>
      </c>
      <c r="AK7" s="27">
        <v>70.577775001525794</v>
      </c>
      <c r="AL7" s="27">
        <v>0</v>
      </c>
      <c r="AM7" s="27">
        <v>1123.39344787597</v>
      </c>
      <c r="AN7" s="27">
        <v>96.5016765594482</v>
      </c>
      <c r="AO7" s="27">
        <v>96.500341892242403</v>
      </c>
      <c r="AP7" s="27">
        <v>1784.9107379913301</v>
      </c>
      <c r="AQ7" s="27">
        <v>1784.89800596237</v>
      </c>
      <c r="AR7" s="27">
        <v>72837.669555664004</v>
      </c>
      <c r="AS7" s="27">
        <v>7790.4143371582004</v>
      </c>
      <c r="AT7" s="27">
        <v>7790.0959472656205</v>
      </c>
      <c r="AU7" s="27">
        <v>30832.980285644499</v>
      </c>
      <c r="AV7" s="27">
        <v>81275.070556640596</v>
      </c>
      <c r="AW7" s="27">
        <v>72834.76953125</v>
      </c>
      <c r="AX7" s="27">
        <v>1870.2265968322699</v>
      </c>
      <c r="AY7" s="27">
        <v>3.7013403442688202</v>
      </c>
      <c r="AZ7" s="27">
        <v>19126.906890869101</v>
      </c>
      <c r="BA7" s="27">
        <v>20.946004718542099</v>
      </c>
      <c r="BB7" s="27">
        <v>4.5921739414334297</v>
      </c>
      <c r="BC7" s="27">
        <v>1040.7666029930101</v>
      </c>
      <c r="BD7" s="27">
        <v>43.645784288644698</v>
      </c>
      <c r="BE7" s="27">
        <v>2.5499558448791499</v>
      </c>
      <c r="BF7" s="27">
        <v>1.1773581169545599</v>
      </c>
      <c r="BG7" s="27">
        <v>4978.2594718933096</v>
      </c>
      <c r="BH7" s="27">
        <v>235.46632385253901</v>
      </c>
      <c r="BI7" s="27">
        <v>88.037010192871094</v>
      </c>
      <c r="BJ7" s="27">
        <v>2588.8253211975002</v>
      </c>
      <c r="BK7" s="27">
        <v>2389.4386968612598</v>
      </c>
      <c r="BL7" s="27">
        <v>27.423202812671601</v>
      </c>
      <c r="BM7" s="27">
        <v>0.346679627895355</v>
      </c>
      <c r="BN7" s="27">
        <v>172.89032089710199</v>
      </c>
      <c r="BO7" s="27">
        <v>1.60181790217757</v>
      </c>
      <c r="BP7" s="27">
        <v>198.95209622383101</v>
      </c>
      <c r="BQ7" s="27">
        <v>28.002224147319701</v>
      </c>
      <c r="BR7" s="27">
        <v>7.7762410044670096</v>
      </c>
      <c r="BS7" s="27">
        <v>928.05514812469403</v>
      </c>
      <c r="BT7" s="27">
        <v>39.709582090377801</v>
      </c>
      <c r="BU7" s="27">
        <v>183.174046516418</v>
      </c>
      <c r="BV7" s="27">
        <v>27.525255169719401</v>
      </c>
      <c r="BW7" s="27">
        <v>77.670632839202796</v>
      </c>
      <c r="BX7" s="27">
        <v>1.2864481339929601</v>
      </c>
      <c r="BY7" s="27">
        <v>28.943886876106198</v>
      </c>
      <c r="BZ7" s="27">
        <v>383.133204817771</v>
      </c>
      <c r="CA7" s="27">
        <v>383.13211691379502</v>
      </c>
      <c r="CB7" s="27">
        <v>32.713722199201499</v>
      </c>
      <c r="CC7" s="27">
        <v>4.0125034749507904</v>
      </c>
      <c r="CD7" s="27">
        <v>586.91668701171795</v>
      </c>
      <c r="CE7" s="27">
        <v>47026.743225097598</v>
      </c>
      <c r="CF7" s="27">
        <v>5163.5612144470197</v>
      </c>
      <c r="CG7" s="27">
        <v>4041.05186557769</v>
      </c>
      <c r="CH7" s="27">
        <v>875.56166088581006</v>
      </c>
      <c r="CI7" s="27">
        <v>0</v>
      </c>
      <c r="CJ7" s="27">
        <v>426.18355751037598</v>
      </c>
      <c r="CK7" s="27">
        <v>44641.246704101497</v>
      </c>
      <c r="CL7" s="27">
        <v>6973.7591190338098</v>
      </c>
      <c r="CM7" s="27">
        <v>2686.4973449706999</v>
      </c>
      <c r="CN7" s="27">
        <f t="shared" si="1"/>
        <v>13184.529236705705</v>
      </c>
      <c r="CO7" s="27">
        <f t="shared" si="2"/>
        <v>6896.5445478345691</v>
      </c>
      <c r="CP7" s="27"/>
      <c r="CQ7" s="27"/>
      <c r="CR7" s="27"/>
      <c r="CS7" s="36">
        <f t="shared" si="3"/>
        <v>8.0003182345126638E-3</v>
      </c>
      <c r="CT7" s="51">
        <f t="shared" si="4"/>
        <v>-3.9861733062990129E-5</v>
      </c>
      <c r="CU7" s="51">
        <f t="shared" si="5"/>
        <v>-9.1320379664008533E-7</v>
      </c>
      <c r="CV7" s="51">
        <f t="shared" si="0"/>
        <v>-3.2433989508094372E-5</v>
      </c>
      <c r="CW7" s="51"/>
      <c r="CX7" s="36"/>
      <c r="CY7" s="36"/>
      <c r="CZ7" s="27"/>
      <c r="DA7" s="27"/>
      <c r="DB7" s="27"/>
      <c r="DC7" s="27"/>
      <c r="DD7" s="27"/>
      <c r="DE7" s="27"/>
      <c r="DF7" s="27"/>
      <c r="DG7" s="27"/>
      <c r="DH7" s="27"/>
    </row>
    <row r="8" spans="1:112" x14ac:dyDescent="0.25">
      <c r="A8" s="29" t="s">
        <v>6</v>
      </c>
      <c r="B8" s="27">
        <v>30.2388834953308</v>
      </c>
      <c r="C8" s="27">
        <v>219.81459236145</v>
      </c>
      <c r="D8" s="27">
        <v>16.618137717246999</v>
      </c>
      <c r="E8" s="27">
        <v>16.618198513984598</v>
      </c>
      <c r="F8" s="27">
        <v>219.812989234924</v>
      </c>
      <c r="G8" s="27">
        <v>219.81361103057799</v>
      </c>
      <c r="H8" s="27">
        <v>57.114985466003397</v>
      </c>
      <c r="I8" s="27">
        <v>448.76704120635901</v>
      </c>
      <c r="J8" s="27">
        <v>448.76756405830298</v>
      </c>
      <c r="K8" s="27">
        <v>963.50732421875</v>
      </c>
      <c r="L8" s="27">
        <v>89.943105816841097</v>
      </c>
      <c r="M8" s="27">
        <v>89.945531964302006</v>
      </c>
      <c r="N8" s="27">
        <v>661.03713989257801</v>
      </c>
      <c r="O8" s="27">
        <v>661.03700256347599</v>
      </c>
      <c r="P8" s="27">
        <v>193667.782592773</v>
      </c>
      <c r="Q8" s="27">
        <v>14690590.7734375</v>
      </c>
      <c r="R8" s="27">
        <v>193745.17309570301</v>
      </c>
      <c r="S8" s="27">
        <v>545.30475330352704</v>
      </c>
      <c r="T8" s="27">
        <v>1303.9385261535599</v>
      </c>
      <c r="U8" s="27">
        <v>379.12055635452202</v>
      </c>
      <c r="V8" s="27">
        <v>1224.5516662597599</v>
      </c>
      <c r="W8" s="27">
        <v>427.27109718322703</v>
      </c>
      <c r="X8" s="27">
        <v>313.01642370223999</v>
      </c>
      <c r="Y8" s="27">
        <v>1224.5633087158201</v>
      </c>
      <c r="Z8" s="27">
        <v>2261.0764770507799</v>
      </c>
      <c r="AA8" s="27">
        <v>9280.3151397705005</v>
      </c>
      <c r="AB8" s="27">
        <v>231.37261581420799</v>
      </c>
      <c r="AC8" s="27">
        <v>231.373779296875</v>
      </c>
      <c r="AD8" s="27">
        <v>231.36930847167901</v>
      </c>
      <c r="AE8" s="27">
        <v>430.22454237937899</v>
      </c>
      <c r="AF8" s="27">
        <v>219.97252941131501</v>
      </c>
      <c r="AG8" s="27">
        <v>219.96342277526799</v>
      </c>
      <c r="AH8" s="27">
        <v>555.94706225395203</v>
      </c>
      <c r="AI8" s="27">
        <v>10.3602505363523</v>
      </c>
      <c r="AJ8" s="27">
        <v>12.5344712734222</v>
      </c>
      <c r="AK8" s="27">
        <v>38.164488792419398</v>
      </c>
      <c r="AL8" s="27">
        <v>0</v>
      </c>
      <c r="AM8" s="27">
        <v>484.31458282470697</v>
      </c>
      <c r="AN8" s="27">
        <v>34.162589073181103</v>
      </c>
      <c r="AO8" s="27">
        <v>34.162267684936502</v>
      </c>
      <c r="AP8" s="27">
        <v>953.25012207031205</v>
      </c>
      <c r="AQ8" s="27">
        <v>953.24299120903004</v>
      </c>
      <c r="AR8" s="27">
        <v>24446.879394531199</v>
      </c>
      <c r="AS8" s="27">
        <v>2829.70825195312</v>
      </c>
      <c r="AT8" s="27">
        <v>2829.5968170166002</v>
      </c>
      <c r="AU8" s="27">
        <v>12916.9776763916</v>
      </c>
      <c r="AV8" s="27">
        <v>27495.4549560546</v>
      </c>
      <c r="AW8" s="27">
        <v>24445.897521972602</v>
      </c>
      <c r="AX8" s="27">
        <v>729.07868814468304</v>
      </c>
      <c r="AY8" s="27">
        <v>1.4030235761310901</v>
      </c>
      <c r="AZ8" s="27">
        <v>8331.9824905395508</v>
      </c>
      <c r="BA8" s="27">
        <v>7.8748994916677404</v>
      </c>
      <c r="BB8" s="27">
        <v>1.56808900088071</v>
      </c>
      <c r="BC8" s="27">
        <v>318.101646900177</v>
      </c>
      <c r="BD8" s="27">
        <v>20.661830753087902</v>
      </c>
      <c r="BE8" s="27">
        <v>1.3348228931427</v>
      </c>
      <c r="BF8" s="27">
        <v>0.45226816600188602</v>
      </c>
      <c r="BG8" s="27">
        <v>2135.91455841064</v>
      </c>
      <c r="BH8" s="27">
        <v>120.438850402832</v>
      </c>
      <c r="BI8" s="27">
        <v>49.100269317626903</v>
      </c>
      <c r="BJ8" s="27">
        <v>928.65058135986305</v>
      </c>
      <c r="BK8" s="27">
        <v>1207.2674583196599</v>
      </c>
      <c r="BL8" s="27">
        <v>13.883321888744801</v>
      </c>
      <c r="BM8" s="27">
        <v>0.179901704192161</v>
      </c>
      <c r="BN8" s="27">
        <v>79.487137287855106</v>
      </c>
      <c r="BO8" s="27">
        <v>0.51722328364849002</v>
      </c>
      <c r="BP8" s="27">
        <v>77.228535294532705</v>
      </c>
      <c r="BQ8" s="27">
        <v>10.9056105017662</v>
      </c>
      <c r="BR8" s="27">
        <v>2.7133502960204998</v>
      </c>
      <c r="BS8" s="27">
        <v>350.10456848144503</v>
      </c>
      <c r="BT8" s="27">
        <v>13.311127662658601</v>
      </c>
      <c r="BU8" s="27">
        <v>64.5276131629943</v>
      </c>
      <c r="BV8" s="27">
        <v>12.639294528402299</v>
      </c>
      <c r="BW8" s="27">
        <v>29.0484038591384</v>
      </c>
      <c r="BX8" s="27">
        <v>0.59225992427673102</v>
      </c>
      <c r="BY8" s="27">
        <v>830.27872848510697</v>
      </c>
      <c r="BZ8" s="27">
        <v>302.32925671339001</v>
      </c>
      <c r="CA8" s="27">
        <v>302.32809266447998</v>
      </c>
      <c r="CB8" s="27">
        <v>12.1008031070232</v>
      </c>
      <c r="CC8" s="27">
        <v>1.04581867158412</v>
      </c>
      <c r="CD8" s="27">
        <v>327.33502197265602</v>
      </c>
      <c r="CE8" s="27">
        <v>19993.2043151855</v>
      </c>
      <c r="CF8" s="27">
        <v>2310.3343944549501</v>
      </c>
      <c r="CG8" s="27">
        <v>1831.33429837226</v>
      </c>
      <c r="CH8" s="27">
        <v>397.55610227584799</v>
      </c>
      <c r="CI8" s="27">
        <v>0</v>
      </c>
      <c r="CJ8" s="27">
        <v>203.71438169479299</v>
      </c>
      <c r="CK8" s="27">
        <v>18981.3251647949</v>
      </c>
      <c r="CL8" s="27">
        <v>2899.3027067184398</v>
      </c>
      <c r="CM8" s="27">
        <v>1152.42064476013</v>
      </c>
      <c r="CN8" s="27">
        <f t="shared" si="1"/>
        <v>5743.3890054999438</v>
      </c>
      <c r="CO8" s="27">
        <f t="shared" si="2"/>
        <v>2871.967831019952</v>
      </c>
      <c r="CP8" s="27"/>
      <c r="CQ8" s="27"/>
      <c r="CR8" s="27"/>
      <c r="CS8" s="36">
        <f t="shared" si="3"/>
        <v>8.0003233175407508E-3</v>
      </c>
      <c r="CT8" s="51">
        <f t="shared" si="4"/>
        <v>-4.0196455843383744E-5</v>
      </c>
      <c r="CU8" s="51">
        <f t="shared" si="5"/>
        <v>-1.6298727256062589E-6</v>
      </c>
      <c r="CV8" s="51">
        <f t="shared" si="0"/>
        <v>-4.9110475095653677E-5</v>
      </c>
      <c r="CW8" s="51"/>
      <c r="CX8" s="36"/>
      <c r="CY8" s="36"/>
      <c r="CZ8" s="27"/>
      <c r="DA8" s="27"/>
      <c r="DB8" s="27"/>
      <c r="DC8" s="27"/>
      <c r="DD8" s="27"/>
      <c r="DE8" s="27"/>
      <c r="DF8" s="27"/>
      <c r="DG8" s="27"/>
      <c r="DH8" s="27"/>
    </row>
    <row r="9" spans="1:112" x14ac:dyDescent="0.25">
      <c r="A9" s="29" t="s">
        <v>7</v>
      </c>
      <c r="B9" s="27">
        <v>10.8605969175696</v>
      </c>
      <c r="C9" s="27">
        <v>79.342481911182404</v>
      </c>
      <c r="D9" s="27">
        <v>5.8976173996925301</v>
      </c>
      <c r="E9" s="27">
        <v>5.8976339921355203</v>
      </c>
      <c r="F9" s="27">
        <v>79.341923117637606</v>
      </c>
      <c r="G9" s="27">
        <v>79.342178881168294</v>
      </c>
      <c r="H9" s="27">
        <v>20.580135315656602</v>
      </c>
      <c r="I9" s="27">
        <v>165.077829360961</v>
      </c>
      <c r="J9" s="27">
        <v>165.07850489020299</v>
      </c>
      <c r="K9" s="27">
        <v>246.54777526855401</v>
      </c>
      <c r="L9" s="27">
        <v>33.265043519437299</v>
      </c>
      <c r="M9" s="27">
        <v>33.265772050246497</v>
      </c>
      <c r="N9" s="27">
        <v>231.74007654190001</v>
      </c>
      <c r="O9" s="27">
        <v>231.74009513854901</v>
      </c>
      <c r="P9" s="27">
        <v>71298.422115325899</v>
      </c>
      <c r="Q9" s="27">
        <v>5054478.98193359</v>
      </c>
      <c r="R9" s="27">
        <v>71326.965650558399</v>
      </c>
      <c r="S9" s="27">
        <v>239.02948617935101</v>
      </c>
      <c r="T9" s="27">
        <v>479.67847776412901</v>
      </c>
      <c r="U9" s="27">
        <v>139.25990408658899</v>
      </c>
      <c r="V9" s="27">
        <v>432.06853485107399</v>
      </c>
      <c r="W9" s="27">
        <v>156.53092825412699</v>
      </c>
      <c r="X9" s="27">
        <v>109.265213750302</v>
      </c>
      <c r="Y9" s="27">
        <v>432.071479797363</v>
      </c>
      <c r="Z9" s="27">
        <v>820.69891357421795</v>
      </c>
      <c r="AA9" s="27">
        <v>3401.3475866317699</v>
      </c>
      <c r="AB9" s="27">
        <v>79.950040698051396</v>
      </c>
      <c r="AC9" s="27">
        <v>79.949351072311401</v>
      </c>
      <c r="AD9" s="27">
        <v>79.948885083198505</v>
      </c>
      <c r="AE9" s="27">
        <v>155.347476188093</v>
      </c>
      <c r="AF9" s="27">
        <v>88.038377404212895</v>
      </c>
      <c r="AG9" s="27">
        <v>88.0345987081527</v>
      </c>
      <c r="AH9" s="27">
        <v>193.49155673384601</v>
      </c>
      <c r="AI9" s="27">
        <v>3.9317940697073901</v>
      </c>
      <c r="AJ9" s="27">
        <v>4.5322234779596302</v>
      </c>
      <c r="AK9" s="27">
        <v>14.478349328041</v>
      </c>
      <c r="AL9" s="27">
        <v>0</v>
      </c>
      <c r="AM9" s="27">
        <v>186.967721939086</v>
      </c>
      <c r="AN9" s="27">
        <v>12.147856503725</v>
      </c>
      <c r="AO9" s="27">
        <v>12.147603243589399</v>
      </c>
      <c r="AP9" s="27">
        <v>311.54376225173399</v>
      </c>
      <c r="AQ9" s="27">
        <v>311.54186283051899</v>
      </c>
      <c r="AR9" s="27">
        <v>9864.6556701660102</v>
      </c>
      <c r="AS9" s="27">
        <v>1052.1128387451099</v>
      </c>
      <c r="AT9" s="27">
        <v>1052.0697832107501</v>
      </c>
      <c r="AU9" s="27">
        <v>4577.8003454208301</v>
      </c>
      <c r="AV9" s="27">
        <v>11004.3731918334</v>
      </c>
      <c r="AW9" s="27">
        <v>9864.2620925903302</v>
      </c>
      <c r="AX9" s="27">
        <v>264.64713507890701</v>
      </c>
      <c r="AY9" s="27">
        <v>0.45956039160955697</v>
      </c>
      <c r="AZ9" s="27">
        <v>2915.9761166572498</v>
      </c>
      <c r="BA9" s="27">
        <v>2.5707488041371098</v>
      </c>
      <c r="BB9" s="27">
        <v>0.56284885480999902</v>
      </c>
      <c r="BC9" s="27">
        <v>131.989052861928</v>
      </c>
      <c r="BD9" s="27">
        <v>5.6538600856438199</v>
      </c>
      <c r="BE9" s="27">
        <v>0.362941294908523</v>
      </c>
      <c r="BF9" s="27">
        <v>0.13594974251464001</v>
      </c>
      <c r="BG9" s="27">
        <v>660.00714612007096</v>
      </c>
      <c r="BH9" s="27">
        <v>30.817913055419901</v>
      </c>
      <c r="BI9" s="27">
        <v>15.412625312805099</v>
      </c>
      <c r="BJ9" s="27">
        <v>326.678811192512</v>
      </c>
      <c r="BK9" s="27">
        <v>333.32807629555401</v>
      </c>
      <c r="BL9" s="27">
        <v>3.5795685875927998</v>
      </c>
      <c r="BM9" s="27">
        <v>5.0263430923223398E-2</v>
      </c>
      <c r="BN9" s="27">
        <v>22.334323769435201</v>
      </c>
      <c r="BO9" s="27">
        <v>0.184865042567253</v>
      </c>
      <c r="BP9" s="27">
        <v>25.150019809603599</v>
      </c>
      <c r="BQ9" s="27">
        <v>3.4302448704838699</v>
      </c>
      <c r="BR9" s="27">
        <v>0.89168957993388098</v>
      </c>
      <c r="BS9" s="27">
        <v>115.18544489145199</v>
      </c>
      <c r="BT9" s="27">
        <v>4.7948294021189204</v>
      </c>
      <c r="BU9" s="27">
        <v>23.149118572473501</v>
      </c>
      <c r="BV9" s="27">
        <v>3.50505670462735</v>
      </c>
      <c r="BW9" s="27">
        <v>10.4838696718215</v>
      </c>
      <c r="BX9" s="27">
        <v>0.165772958687739</v>
      </c>
      <c r="BY9" s="27">
        <v>116.72941780090299</v>
      </c>
      <c r="BZ9" s="27">
        <v>100.887831207364</v>
      </c>
      <c r="CA9" s="27">
        <v>100.887062283232</v>
      </c>
      <c r="CB9" s="27">
        <v>4.4409039383754099</v>
      </c>
      <c r="CC9" s="27">
        <v>0.38009412586688901</v>
      </c>
      <c r="CD9" s="27">
        <v>102.749450683593</v>
      </c>
      <c r="CE9" s="27">
        <v>7062.1937294006302</v>
      </c>
      <c r="CF9" s="27">
        <v>802.44201913475899</v>
      </c>
      <c r="CG9" s="27">
        <v>632.48638735711495</v>
      </c>
      <c r="CH9" s="27">
        <v>136.382853496819</v>
      </c>
      <c r="CI9" s="27">
        <v>0</v>
      </c>
      <c r="CJ9" s="27">
        <v>67.998882621526704</v>
      </c>
      <c r="CK9" s="27">
        <v>6700.2814464569001</v>
      </c>
      <c r="CL9" s="27">
        <v>1027.3153651356599</v>
      </c>
      <c r="CM9" s="27">
        <v>402.190135136246</v>
      </c>
      <c r="CN9" s="27">
        <f t="shared" si="1"/>
        <v>2010.0360493706646</v>
      </c>
      <c r="CO9" s="27">
        <f t="shared" si="2"/>
        <v>1017.5954827273712</v>
      </c>
      <c r="CP9" s="27"/>
      <c r="CQ9" s="27"/>
      <c r="CR9" s="27"/>
      <c r="CS9" s="36">
        <f t="shared" si="3"/>
        <v>8.0003082292363741E-3</v>
      </c>
      <c r="CT9" s="51">
        <f t="shared" si="4"/>
        <v>-3.9411102692809313E-5</v>
      </c>
      <c r="CU9" s="51">
        <f t="shared" si="5"/>
        <v>3.918624312835646E-7</v>
      </c>
      <c r="CV9" s="51">
        <f t="shared" si="0"/>
        <v>-5.2865871848309323E-5</v>
      </c>
      <c r="CW9" s="51"/>
      <c r="CX9" s="36"/>
      <c r="CY9" s="36"/>
      <c r="CZ9" s="27"/>
      <c r="DA9" s="27"/>
      <c r="DB9" s="27"/>
      <c r="DC9" s="27"/>
      <c r="DD9" s="27"/>
      <c r="DE9" s="27"/>
      <c r="DF9" s="27"/>
      <c r="DG9" s="27"/>
      <c r="DH9" s="27"/>
    </row>
    <row r="10" spans="1:112" x14ac:dyDescent="0.25">
      <c r="A10" s="29" t="s">
        <v>8</v>
      </c>
      <c r="B10" s="27">
        <v>3.13922936655581</v>
      </c>
      <c r="C10" s="27">
        <v>30.7245029509067</v>
      </c>
      <c r="D10" s="27">
        <v>2.4337102677673101</v>
      </c>
      <c r="E10" s="27">
        <v>2.4337532091885801</v>
      </c>
      <c r="F10" s="27">
        <v>30.724628075957298</v>
      </c>
      <c r="G10" s="27">
        <v>30.724709168076501</v>
      </c>
      <c r="H10" s="27">
        <v>9.7161023020744306</v>
      </c>
      <c r="I10" s="27">
        <v>62.004023080691603</v>
      </c>
      <c r="J10" s="27">
        <v>62.004000702872801</v>
      </c>
      <c r="K10" s="27">
        <v>338.27099609375</v>
      </c>
      <c r="L10" s="27">
        <v>11.613688875921</v>
      </c>
      <c r="M10" s="27">
        <v>11.614106930326599</v>
      </c>
      <c r="N10" s="27">
        <v>164.878726840019</v>
      </c>
      <c r="O10" s="27">
        <v>164.87870168685899</v>
      </c>
      <c r="P10" s="27">
        <v>32768.691338062199</v>
      </c>
      <c r="Q10" s="27">
        <v>2596676.52026367</v>
      </c>
      <c r="R10" s="27">
        <v>32781.7868266105</v>
      </c>
      <c r="S10" s="27">
        <v>108.201536178588</v>
      </c>
      <c r="T10" s="27">
        <v>179.05016154050799</v>
      </c>
      <c r="U10" s="27">
        <v>56.755147896707001</v>
      </c>
      <c r="V10" s="27">
        <v>207.30046081542901</v>
      </c>
      <c r="W10" s="27">
        <v>68.464175507426205</v>
      </c>
      <c r="X10" s="27">
        <v>48.960461447946699</v>
      </c>
      <c r="Y10" s="27">
        <v>207.302347183227</v>
      </c>
      <c r="Z10" s="27">
        <v>555.97856903076104</v>
      </c>
      <c r="AA10" s="27">
        <v>1349.79013442993</v>
      </c>
      <c r="AB10" s="27">
        <v>40.187851965427399</v>
      </c>
      <c r="AC10" s="27">
        <v>40.188276439905103</v>
      </c>
      <c r="AD10" s="27">
        <v>40.1872951388359</v>
      </c>
      <c r="AE10" s="27">
        <v>68.596859140321598</v>
      </c>
      <c r="AF10" s="27">
        <v>31.570774197578402</v>
      </c>
      <c r="AG10" s="27">
        <v>31.5694448947906</v>
      </c>
      <c r="AH10" s="27">
        <v>84.433685000985804</v>
      </c>
      <c r="AI10" s="27">
        <v>1.3028577889781401</v>
      </c>
      <c r="AJ10" s="27">
        <v>2.4559792447835198</v>
      </c>
      <c r="AK10" s="27">
        <v>3.7967551946640001</v>
      </c>
      <c r="AL10" s="27">
        <v>0</v>
      </c>
      <c r="AM10" s="27">
        <v>79.6969184875488</v>
      </c>
      <c r="AN10" s="27">
        <v>5.0481491833925203</v>
      </c>
      <c r="AO10" s="27">
        <v>5.0481139384210101</v>
      </c>
      <c r="AP10" s="27">
        <v>153.13621756434401</v>
      </c>
      <c r="AQ10" s="27">
        <v>153.13456884026499</v>
      </c>
      <c r="AR10" s="27">
        <v>3563.5716304778998</v>
      </c>
      <c r="AS10" s="27">
        <v>351.20453953742901</v>
      </c>
      <c r="AT10" s="27">
        <v>351.19181203842101</v>
      </c>
      <c r="AU10" s="27">
        <v>2047.07567214965</v>
      </c>
      <c r="AV10" s="27">
        <v>3946.1867036819399</v>
      </c>
      <c r="AW10" s="27">
        <v>3563.42860507965</v>
      </c>
      <c r="AX10" s="27">
        <v>105.296827286481</v>
      </c>
      <c r="AY10" s="27">
        <v>0.34925058542285098</v>
      </c>
      <c r="AZ10" s="27">
        <v>1375.7799396514799</v>
      </c>
      <c r="BA10" s="27">
        <v>1.9633572758175399</v>
      </c>
      <c r="BB10" s="27">
        <v>0.42286438099108598</v>
      </c>
      <c r="BC10" s="27">
        <v>48.6924026757478</v>
      </c>
      <c r="BD10" s="27">
        <v>6.2421504226513198</v>
      </c>
      <c r="BE10" s="27">
        <v>0.40293502807617099</v>
      </c>
      <c r="BF10" s="27">
        <v>9.6120023634284693E-2</v>
      </c>
      <c r="BG10" s="27">
        <v>553.39180222153595</v>
      </c>
      <c r="BH10" s="27">
        <v>42.284221649169901</v>
      </c>
      <c r="BI10" s="27">
        <v>8.4854640960693306</v>
      </c>
      <c r="BJ10" s="27">
        <v>193.56784951686799</v>
      </c>
      <c r="BK10" s="27">
        <v>359.82199537195203</v>
      </c>
      <c r="BL10" s="27">
        <v>4.7843890053045399</v>
      </c>
      <c r="BM10" s="27">
        <v>5.1652818918228101E-2</v>
      </c>
      <c r="BN10" s="27">
        <v>24.674080359283799</v>
      </c>
      <c r="BO10" s="27">
        <v>0.110851157689467</v>
      </c>
      <c r="BP10" s="27">
        <v>16.894136946648299</v>
      </c>
      <c r="BQ10" s="27">
        <v>2.3180170673877001</v>
      </c>
      <c r="BR10" s="27">
        <v>0.62985169584862799</v>
      </c>
      <c r="BS10" s="27">
        <v>75.945345684885893</v>
      </c>
      <c r="BT10" s="27">
        <v>2.2501393985003202</v>
      </c>
      <c r="BU10" s="27">
        <v>12.8974916972219</v>
      </c>
      <c r="BV10" s="27">
        <v>4.3078641974716403</v>
      </c>
      <c r="BW10" s="27">
        <v>5.4994107987731597</v>
      </c>
      <c r="BX10" s="27">
        <v>0.190257602491328</v>
      </c>
      <c r="BY10" s="27">
        <v>33.111173510551403</v>
      </c>
      <c r="BZ10" s="27">
        <v>54.277028948999899</v>
      </c>
      <c r="CA10" s="27">
        <v>54.276794333476502</v>
      </c>
      <c r="CB10" s="27">
        <v>1.7825502138584799</v>
      </c>
      <c r="CC10" s="27">
        <v>0.21350841363891901</v>
      </c>
      <c r="CD10" s="27">
        <v>56.570255279541001</v>
      </c>
      <c r="CE10" s="27">
        <v>3241.88566255569</v>
      </c>
      <c r="CF10" s="27">
        <v>371.35314867645502</v>
      </c>
      <c r="CG10" s="27">
        <v>301.85738096013603</v>
      </c>
      <c r="CH10" s="27">
        <v>66.807173986919196</v>
      </c>
      <c r="CI10" s="27">
        <v>0</v>
      </c>
      <c r="CJ10" s="27">
        <v>30.382728323340402</v>
      </c>
      <c r="CK10" s="27">
        <v>3027.4229135513301</v>
      </c>
      <c r="CL10" s="27">
        <v>454.56592833995802</v>
      </c>
      <c r="CM10" s="27">
        <v>180.37420884892299</v>
      </c>
      <c r="CN10" s="27">
        <f t="shared" si="1"/>
        <v>948.35045421104849</v>
      </c>
      <c r="CO10" s="27">
        <f t="shared" si="2"/>
        <v>450.52668925047016</v>
      </c>
      <c r="CP10" s="27"/>
      <c r="CQ10" s="27"/>
      <c r="CR10" s="27"/>
      <c r="CS10" s="36">
        <f t="shared" si="3"/>
        <v>8.0003245077384932E-3</v>
      </c>
      <c r="CT10" s="51">
        <f t="shared" si="4"/>
        <v>-4.0606424125310878E-5</v>
      </c>
      <c r="CU10" s="51">
        <f t="shared" si="5"/>
        <v>3.5369745414481881E-6</v>
      </c>
      <c r="CV10" s="51">
        <f t="shared" si="0"/>
        <v>-3.6618737013547238E-5</v>
      </c>
      <c r="CW10" s="51"/>
      <c r="CX10" s="36"/>
      <c r="CY10" s="36"/>
      <c r="CZ10" s="27"/>
      <c r="DA10" s="27"/>
      <c r="DB10" s="27"/>
      <c r="DC10" s="27"/>
      <c r="DD10" s="27"/>
      <c r="DE10" s="27"/>
      <c r="DF10" s="27"/>
      <c r="DG10" s="27"/>
      <c r="DH10" s="27"/>
    </row>
    <row r="11" spans="1:112" x14ac:dyDescent="0.25">
      <c r="A11" s="29" t="s">
        <v>9</v>
      </c>
      <c r="B11" s="27">
        <v>174.08326101303101</v>
      </c>
      <c r="C11" s="27">
        <v>1180.4320678710901</v>
      </c>
      <c r="D11" s="27">
        <v>131.07241535186699</v>
      </c>
      <c r="E11" s="27">
        <v>131.072649002075</v>
      </c>
      <c r="F11" s="27">
        <v>1180.41806793212</v>
      </c>
      <c r="G11" s="27">
        <v>1180.4218673706</v>
      </c>
      <c r="H11" s="27">
        <v>510.87891387939402</v>
      </c>
      <c r="I11" s="27">
        <v>3723.01743030548</v>
      </c>
      <c r="J11" s="27">
        <v>3723.0255661010701</v>
      </c>
      <c r="K11" s="27">
        <v>9685.9892578125</v>
      </c>
      <c r="L11" s="27">
        <v>475.38256478309597</v>
      </c>
      <c r="M11" s="27">
        <v>475.39346921443899</v>
      </c>
      <c r="N11" s="27">
        <v>4526.3002014160102</v>
      </c>
      <c r="O11" s="27">
        <v>4526.3010559082004</v>
      </c>
      <c r="P11" s="27">
        <v>1677027.5318603499</v>
      </c>
      <c r="Q11" s="27">
        <v>119502535.109375</v>
      </c>
      <c r="R11" s="27">
        <v>1677698.65100097</v>
      </c>
      <c r="S11" s="27">
        <v>5262.5410919189399</v>
      </c>
      <c r="T11" s="27">
        <v>8972.1049499511701</v>
      </c>
      <c r="U11" s="27">
        <v>2487.3822689056301</v>
      </c>
      <c r="V11" s="27">
        <v>5831.9835815429597</v>
      </c>
      <c r="W11" s="27">
        <v>3237.3326644897402</v>
      </c>
      <c r="X11" s="27">
        <v>2380.90555906295</v>
      </c>
      <c r="Y11" s="27">
        <v>5832.0352783203098</v>
      </c>
      <c r="Z11" s="27">
        <v>18386.387207031199</v>
      </c>
      <c r="AA11" s="27">
        <v>65408.092163085901</v>
      </c>
      <c r="AB11" s="27">
        <v>1888.0165710449201</v>
      </c>
      <c r="AC11" s="27">
        <v>1888.0160293579099</v>
      </c>
      <c r="AD11" s="27">
        <v>1887.9896621704099</v>
      </c>
      <c r="AE11" s="27">
        <v>2781.4179103374399</v>
      </c>
      <c r="AF11" s="27">
        <v>1892.21787261962</v>
      </c>
      <c r="AG11" s="27">
        <v>1892.1386680603</v>
      </c>
      <c r="AH11" s="27">
        <v>4481.2174663543701</v>
      </c>
      <c r="AI11" s="27">
        <v>73.922796666622105</v>
      </c>
      <c r="AJ11" s="27">
        <v>137.910102844238</v>
      </c>
      <c r="AK11" s="27">
        <v>302.385444641113</v>
      </c>
      <c r="AL11" s="27">
        <v>0</v>
      </c>
      <c r="AM11" s="27">
        <v>3005.8591918945299</v>
      </c>
      <c r="AN11" s="27">
        <v>260.64865398406903</v>
      </c>
      <c r="AO11" s="27">
        <v>260.64488124847401</v>
      </c>
      <c r="AP11" s="27">
        <v>6327.8719081878598</v>
      </c>
      <c r="AQ11" s="27">
        <v>6327.8262920379602</v>
      </c>
      <c r="AR11" s="27">
        <v>210107.490966796</v>
      </c>
      <c r="AS11" s="27">
        <v>24527.5184936523</v>
      </c>
      <c r="AT11" s="27">
        <v>24526.540649414001</v>
      </c>
      <c r="AU11" s="27">
        <v>97760.155639648394</v>
      </c>
      <c r="AV11" s="27">
        <v>236517.76904296799</v>
      </c>
      <c r="AW11" s="27">
        <v>210099.05810546799</v>
      </c>
      <c r="AX11" s="27">
        <v>5117.8074798583903</v>
      </c>
      <c r="AY11" s="27">
        <v>11.800490302033699</v>
      </c>
      <c r="AZ11" s="27">
        <v>64149.843017578103</v>
      </c>
      <c r="BA11" s="27">
        <v>67.367073476314502</v>
      </c>
      <c r="BB11" s="27">
        <v>18.8574209660291</v>
      </c>
      <c r="BC11" s="27">
        <v>3173.8332805633499</v>
      </c>
      <c r="BD11" s="27">
        <v>179.79472717642699</v>
      </c>
      <c r="BE11" s="27">
        <v>12.5987911224365</v>
      </c>
      <c r="BF11" s="27">
        <v>3.7172397263348098</v>
      </c>
      <c r="BG11" s="27">
        <v>19410.410072326598</v>
      </c>
      <c r="BH11" s="27">
        <v>1210.74682617187</v>
      </c>
      <c r="BI11" s="27">
        <v>384.35418701171801</v>
      </c>
      <c r="BJ11" s="27">
        <v>8118.4981002807599</v>
      </c>
      <c r="BK11" s="27">
        <v>11291.8966646194</v>
      </c>
      <c r="BL11" s="27">
        <v>137.358249515295</v>
      </c>
      <c r="BM11" s="27">
        <v>1.6704736948013299</v>
      </c>
      <c r="BN11" s="27">
        <v>742.85347759723595</v>
      </c>
      <c r="BO11" s="27">
        <v>6.0901675745844797</v>
      </c>
      <c r="BP11" s="27">
        <v>593.58340311050404</v>
      </c>
      <c r="BQ11" s="27">
        <v>74.374248385429297</v>
      </c>
      <c r="BR11" s="27">
        <v>25.819513559341399</v>
      </c>
      <c r="BS11" s="27">
        <v>2657.1424942016602</v>
      </c>
      <c r="BT11" s="27">
        <v>113.54621219635</v>
      </c>
      <c r="BU11" s="27">
        <v>519.38451957702603</v>
      </c>
      <c r="BV11" s="27">
        <v>132.48191143572299</v>
      </c>
      <c r="BW11" s="27">
        <v>273.67284250259399</v>
      </c>
      <c r="BX11" s="27">
        <v>5.8049883132334799</v>
      </c>
      <c r="BY11" s="27">
        <v>8703.1401977539008</v>
      </c>
      <c r="BZ11" s="27">
        <v>2204.8485380411098</v>
      </c>
      <c r="CA11" s="27">
        <v>2204.84561502933</v>
      </c>
      <c r="CB11" s="27">
        <v>88.271578729152594</v>
      </c>
      <c r="CC11" s="27">
        <v>12.2660692334175</v>
      </c>
      <c r="CD11" s="27">
        <v>2562.37036132812</v>
      </c>
      <c r="CE11" s="27">
        <v>145450.88012695301</v>
      </c>
      <c r="CF11" s="27">
        <v>16318.024850845301</v>
      </c>
      <c r="CG11" s="27">
        <v>12861.4748973846</v>
      </c>
      <c r="CH11" s="27">
        <v>2902.0936057567501</v>
      </c>
      <c r="CI11" s="27">
        <v>0</v>
      </c>
      <c r="CJ11" s="27">
        <v>1511.1221446990901</v>
      </c>
      <c r="CK11" s="27">
        <v>138029.71545410101</v>
      </c>
      <c r="CL11" s="27">
        <v>21356.472793579102</v>
      </c>
      <c r="CM11" s="27">
        <v>8546.15612125396</v>
      </c>
      <c r="CN11" s="27">
        <f t="shared" si="1"/>
        <v>44219.668429457612</v>
      </c>
      <c r="CO11" s="27">
        <f t="shared" si="2"/>
        <v>21147.918270908587</v>
      </c>
      <c r="CP11" s="27"/>
      <c r="CQ11" s="27"/>
      <c r="CR11" s="27"/>
      <c r="CS11" s="36">
        <f t="shared" si="3"/>
        <v>8.0003201462460205E-3</v>
      </c>
      <c r="CT11" s="51">
        <f t="shared" si="4"/>
        <v>-3.9989765412590649E-5</v>
      </c>
      <c r="CU11" s="51">
        <f t="shared" si="5"/>
        <v>7.8861942540351507E-7</v>
      </c>
      <c r="CV11" s="51">
        <f t="shared" si="0"/>
        <v>-3.974786205305219E-5</v>
      </c>
      <c r="CW11" s="51"/>
      <c r="CX11" s="36"/>
      <c r="CY11" s="36"/>
      <c r="CZ11" s="27"/>
      <c r="DA11" s="27"/>
      <c r="DB11" s="27"/>
      <c r="DC11" s="27"/>
      <c r="DD11" s="27"/>
      <c r="DE11" s="27"/>
      <c r="DF11" s="27"/>
      <c r="DG11" s="27"/>
      <c r="DH11" s="27"/>
    </row>
    <row r="12" spans="1:112" x14ac:dyDescent="0.25">
      <c r="A12" s="29" t="s">
        <v>10</v>
      </c>
      <c r="B12" s="27">
        <v>110.586420059204</v>
      </c>
      <c r="C12" s="27">
        <v>1009.07983398437</v>
      </c>
      <c r="D12" s="27">
        <v>88.546404838561998</v>
      </c>
      <c r="E12" s="27">
        <v>88.546347618102999</v>
      </c>
      <c r="F12" s="27">
        <v>1009.07221221923</v>
      </c>
      <c r="G12" s="27">
        <v>1009.07557678222</v>
      </c>
      <c r="H12" s="27">
        <v>332.19472122192298</v>
      </c>
      <c r="I12" s="27">
        <v>2216.55019664764</v>
      </c>
      <c r="J12" s="27">
        <v>2216.55455493927</v>
      </c>
      <c r="K12" s="27">
        <v>4238.88818359375</v>
      </c>
      <c r="L12" s="27">
        <v>331.52404808998102</v>
      </c>
      <c r="M12" s="27">
        <v>331.532727956771</v>
      </c>
      <c r="N12" s="27">
        <v>3455.5581665038999</v>
      </c>
      <c r="O12" s="27">
        <v>3455.5601196288999</v>
      </c>
      <c r="P12" s="27">
        <v>994707.77368164004</v>
      </c>
      <c r="Q12" s="27">
        <v>66980434.15625</v>
      </c>
      <c r="R12" s="27">
        <v>995105.80249023403</v>
      </c>
      <c r="S12" s="27">
        <v>3200.0218963623001</v>
      </c>
      <c r="T12" s="27">
        <v>5889.8304443359302</v>
      </c>
      <c r="U12" s="27">
        <v>1712.4322776794399</v>
      </c>
      <c r="V12" s="27">
        <v>5418.4839477538999</v>
      </c>
      <c r="W12" s="27">
        <v>2236.52661132812</v>
      </c>
      <c r="X12" s="27">
        <v>1422.13677644729</v>
      </c>
      <c r="Y12" s="27">
        <v>5418.5289916992097</v>
      </c>
      <c r="Z12" s="27">
        <v>9403.6853027343695</v>
      </c>
      <c r="AA12" s="27">
        <v>43868.288696288997</v>
      </c>
      <c r="AB12" s="27">
        <v>1327.7700653076099</v>
      </c>
      <c r="AC12" s="27">
        <v>1327.7682342529199</v>
      </c>
      <c r="AD12" s="27">
        <v>1327.7507934570301</v>
      </c>
      <c r="AE12" s="27">
        <v>1923.97149991989</v>
      </c>
      <c r="AF12" s="27">
        <v>1360.4515075683501</v>
      </c>
      <c r="AG12" s="27">
        <v>1360.39807891845</v>
      </c>
      <c r="AH12" s="27">
        <v>2605.9526653289699</v>
      </c>
      <c r="AI12" s="27">
        <v>42.459390096366398</v>
      </c>
      <c r="AJ12" s="27">
        <v>86.579431533813406</v>
      </c>
      <c r="AK12" s="27">
        <v>119.365888595581</v>
      </c>
      <c r="AL12" s="27">
        <v>0</v>
      </c>
      <c r="AM12" s="27">
        <v>2015.5322265625</v>
      </c>
      <c r="AN12" s="27">
        <v>177.95565986633301</v>
      </c>
      <c r="AO12" s="27">
        <v>177.95323181152301</v>
      </c>
      <c r="AP12" s="27">
        <v>3961.28052139282</v>
      </c>
      <c r="AQ12" s="27">
        <v>3961.2469749450602</v>
      </c>
      <c r="AR12" s="27">
        <v>150883.12451171799</v>
      </c>
      <c r="AS12" s="27">
        <v>17812.846313476501</v>
      </c>
      <c r="AT12" s="27">
        <v>17812.1408691406</v>
      </c>
      <c r="AU12" s="27">
        <v>60650.852661132798</v>
      </c>
      <c r="AV12" s="27">
        <v>170049.63818359299</v>
      </c>
      <c r="AW12" s="27">
        <v>150877.05957031201</v>
      </c>
      <c r="AX12" s="27">
        <v>3451.8194656372002</v>
      </c>
      <c r="AY12" s="27">
        <v>6.8629368729889304</v>
      </c>
      <c r="AZ12" s="27">
        <v>39137.763732910098</v>
      </c>
      <c r="BA12" s="27">
        <v>38.357300758361802</v>
      </c>
      <c r="BB12" s="27">
        <v>9.7328957170247996</v>
      </c>
      <c r="BC12" s="27">
        <v>1960.7309513092</v>
      </c>
      <c r="BD12" s="27">
        <v>88.685952782630906</v>
      </c>
      <c r="BE12" s="27">
        <v>5.7868132591247496</v>
      </c>
      <c r="BF12" s="27">
        <v>2.4031705707311599</v>
      </c>
      <c r="BG12" s="27">
        <v>10079.167335510199</v>
      </c>
      <c r="BH12" s="27">
        <v>529.86114501953102</v>
      </c>
      <c r="BI12" s="27">
        <v>204.60198974609301</v>
      </c>
      <c r="BJ12" s="27">
        <v>4797.3407897949201</v>
      </c>
      <c r="BK12" s="27">
        <v>5281.8218555450403</v>
      </c>
      <c r="BL12" s="27">
        <v>61.058764174580503</v>
      </c>
      <c r="BM12" s="27">
        <v>0.78052067756652799</v>
      </c>
      <c r="BN12" s="27">
        <v>356.86707329749999</v>
      </c>
      <c r="BO12" s="27">
        <v>3.6797733232378902</v>
      </c>
      <c r="BP12" s="27">
        <v>351.26183605194001</v>
      </c>
      <c r="BQ12" s="27">
        <v>48.833783864974897</v>
      </c>
      <c r="BR12" s="27">
        <v>15.1030980348587</v>
      </c>
      <c r="BS12" s="27">
        <v>1603.1428718566799</v>
      </c>
      <c r="BT12" s="27">
        <v>73.248148918151799</v>
      </c>
      <c r="BU12" s="27">
        <v>347.85615921020502</v>
      </c>
      <c r="BV12" s="27">
        <v>60.216484382748597</v>
      </c>
      <c r="BW12" s="27">
        <v>181.28949499130201</v>
      </c>
      <c r="BX12" s="27">
        <v>2.73807301244232</v>
      </c>
      <c r="BY12" s="27">
        <v>4178.8610382079996</v>
      </c>
      <c r="BZ12" s="27">
        <v>1311.9111075401299</v>
      </c>
      <c r="CA12" s="27">
        <v>1311.91022539138</v>
      </c>
      <c r="CB12" s="27">
        <v>58.281563878059302</v>
      </c>
      <c r="CC12" s="27">
        <v>7.5390113592147801</v>
      </c>
      <c r="CD12" s="27">
        <v>1364.0205078125</v>
      </c>
      <c r="CE12" s="27">
        <v>93577.665527343706</v>
      </c>
      <c r="CF12" s="27">
        <v>10477.0256385803</v>
      </c>
      <c r="CG12" s="27">
        <v>8349.3369026183991</v>
      </c>
      <c r="CH12" s="27">
        <v>1839.6562495231601</v>
      </c>
      <c r="CI12" s="27">
        <v>0</v>
      </c>
      <c r="CJ12" s="27">
        <v>949.25576019287098</v>
      </c>
      <c r="CK12" s="27">
        <v>88660.552368164004</v>
      </c>
      <c r="CL12" s="27">
        <v>13325.5389556884</v>
      </c>
      <c r="CM12" s="27">
        <v>5234.6823883056604</v>
      </c>
      <c r="CN12" s="27">
        <f t="shared" si="1"/>
        <v>26978.381457075546</v>
      </c>
      <c r="CO12" s="27">
        <f t="shared" si="2"/>
        <v>13183.150004329147</v>
      </c>
      <c r="CP12" s="27"/>
      <c r="CQ12" s="27"/>
      <c r="CR12" s="27"/>
      <c r="CS12" s="36">
        <f t="shared" si="3"/>
        <v>8.0003199189377129E-3</v>
      </c>
      <c r="CT12" s="51">
        <f t="shared" si="4"/>
        <v>-3.989511087659926E-5</v>
      </c>
      <c r="CU12" s="51">
        <f t="shared" si="5"/>
        <v>4.6533310568712878E-7</v>
      </c>
      <c r="CV12" s="51">
        <f t="shared" si="0"/>
        <v>-3.9814795600929385E-5</v>
      </c>
      <c r="CW12" s="51"/>
      <c r="CX12" s="36"/>
      <c r="CY12" s="36"/>
      <c r="CZ12" s="27"/>
      <c r="DA12" s="27"/>
      <c r="DB12" s="27"/>
      <c r="DC12" s="27"/>
      <c r="DD12" s="27"/>
      <c r="DE12" s="27"/>
      <c r="DF12" s="27"/>
      <c r="DG12" s="27"/>
      <c r="DH12" s="27"/>
    </row>
    <row r="13" spans="1:112" x14ac:dyDescent="0.25">
      <c r="A13" s="29" t="s">
        <v>12</v>
      </c>
      <c r="B13" s="27">
        <v>24.5423085689544</v>
      </c>
      <c r="C13" s="27">
        <v>269.59771537780699</v>
      </c>
      <c r="D13" s="27">
        <v>26.7612142562866</v>
      </c>
      <c r="E13" s="27">
        <v>26.761235475540101</v>
      </c>
      <c r="F13" s="27">
        <v>269.59538269042901</v>
      </c>
      <c r="G13" s="27">
        <v>269.59619903564402</v>
      </c>
      <c r="H13" s="27">
        <v>103.618124008178</v>
      </c>
      <c r="I13" s="27">
        <v>541.65367889404297</v>
      </c>
      <c r="J13" s="27">
        <v>541.65574121475197</v>
      </c>
      <c r="K13" s="27">
        <v>609.16680908203102</v>
      </c>
      <c r="L13" s="27">
        <v>82.267031788825904</v>
      </c>
      <c r="M13" s="27">
        <v>82.268997073173495</v>
      </c>
      <c r="N13" s="27">
        <v>796.61891174316395</v>
      </c>
      <c r="O13" s="27">
        <v>796.61959838867097</v>
      </c>
      <c r="P13" s="27">
        <v>197331.425537109</v>
      </c>
      <c r="Q13" s="27">
        <v>10946064.640625</v>
      </c>
      <c r="R13" s="27">
        <v>197410.392211914</v>
      </c>
      <c r="S13" s="27">
        <v>534.54835605621304</v>
      </c>
      <c r="T13" s="27">
        <v>1555.2036590576099</v>
      </c>
      <c r="U13" s="27">
        <v>422.41230583190901</v>
      </c>
      <c r="V13" s="27">
        <v>1119.8289489746001</v>
      </c>
      <c r="W13" s="27">
        <v>615.82833480834904</v>
      </c>
      <c r="X13" s="27">
        <v>337.03635334968499</v>
      </c>
      <c r="Y13" s="27">
        <v>1119.8385925292901</v>
      </c>
      <c r="Z13" s="27">
        <v>2031.83166503906</v>
      </c>
      <c r="AA13" s="27">
        <v>11305.686340332</v>
      </c>
      <c r="AB13" s="27">
        <v>398.25228881835898</v>
      </c>
      <c r="AC13" s="27">
        <v>398.251411437988</v>
      </c>
      <c r="AD13" s="27">
        <v>398.24657440185501</v>
      </c>
      <c r="AE13" s="27">
        <v>414.34171378612501</v>
      </c>
      <c r="AF13" s="27">
        <v>360.382579803466</v>
      </c>
      <c r="AG13" s="27">
        <v>360.36864280700598</v>
      </c>
      <c r="AH13" s="27">
        <v>592.93631076812699</v>
      </c>
      <c r="AI13" s="27">
        <v>9.4335852991789508</v>
      </c>
      <c r="AJ13" s="27">
        <v>31.960087299346899</v>
      </c>
      <c r="AK13" s="27">
        <v>20.704833984375</v>
      </c>
      <c r="AL13" s="27">
        <v>0</v>
      </c>
      <c r="AM13" s="27">
        <v>443.68758392333899</v>
      </c>
      <c r="AN13" s="27">
        <v>51.648573875427203</v>
      </c>
      <c r="AO13" s="27">
        <v>51.647890090942298</v>
      </c>
      <c r="AP13" s="27">
        <v>661.87453889846802</v>
      </c>
      <c r="AQ13" s="27">
        <v>661.86739540100098</v>
      </c>
      <c r="AR13" s="27">
        <v>40364.550292968699</v>
      </c>
      <c r="AS13" s="27">
        <v>4322.8935089111301</v>
      </c>
      <c r="AT13" s="27">
        <v>4322.7240753173801</v>
      </c>
      <c r="AU13" s="27">
        <v>14737.5061035156</v>
      </c>
      <c r="AV13" s="27">
        <v>45046.0146484375</v>
      </c>
      <c r="AW13" s="27">
        <v>40362.93359375</v>
      </c>
      <c r="AX13" s="27">
        <v>889.62983584403901</v>
      </c>
      <c r="AY13" s="27">
        <v>1.6436357316561001</v>
      </c>
      <c r="AZ13" s="27">
        <v>9223.4249114990198</v>
      </c>
      <c r="BA13" s="27">
        <v>9.5397951006889308</v>
      </c>
      <c r="BB13" s="27">
        <v>2.51143822446465</v>
      </c>
      <c r="BC13" s="27">
        <v>592.20222806930497</v>
      </c>
      <c r="BD13" s="27">
        <v>15.370332822203601</v>
      </c>
      <c r="BE13" s="27">
        <v>0.84573799371719305</v>
      </c>
      <c r="BF13" s="27">
        <v>0.61924053821712699</v>
      </c>
      <c r="BG13" s="27">
        <v>2112.5785484313901</v>
      </c>
      <c r="BH13" s="27">
        <v>76.145904541015597</v>
      </c>
      <c r="BI13" s="27">
        <v>31.283864974975501</v>
      </c>
      <c r="BJ13" s="27">
        <v>1283.9986076354901</v>
      </c>
      <c r="BK13" s="27">
        <v>828.58312296867302</v>
      </c>
      <c r="BL13" s="27">
        <v>9.0252403765916807</v>
      </c>
      <c r="BM13" s="27">
        <v>0.11762952059507301</v>
      </c>
      <c r="BN13" s="27">
        <v>64.713237226009298</v>
      </c>
      <c r="BO13" s="27">
        <v>0.992805240675807</v>
      </c>
      <c r="BP13" s="27">
        <v>90.0556125640869</v>
      </c>
      <c r="BQ13" s="27">
        <v>12.3482360839843</v>
      </c>
      <c r="BR13" s="27">
        <v>4.2593803703784898</v>
      </c>
      <c r="BS13" s="27">
        <v>427.37973022460898</v>
      </c>
      <c r="BT13" s="27">
        <v>21.910975933074901</v>
      </c>
      <c r="BU13" s="27">
        <v>102.274759292602</v>
      </c>
      <c r="BV13" s="27">
        <v>10.4973675794899</v>
      </c>
      <c r="BW13" s="27">
        <v>41.423918724060002</v>
      </c>
      <c r="BX13" s="27">
        <v>0.48218415374867601</v>
      </c>
      <c r="BY13" s="27">
        <v>865.435146331787</v>
      </c>
      <c r="BZ13" s="27">
        <v>135.526029169559</v>
      </c>
      <c r="CA13" s="27">
        <v>135.526218175888</v>
      </c>
      <c r="CB13" s="27">
        <v>15.277105122804601</v>
      </c>
      <c r="CC13" s="27">
        <v>2.8935763537883701</v>
      </c>
      <c r="CD13" s="27">
        <v>208.55952453613199</v>
      </c>
      <c r="CE13" s="27">
        <v>22358.954711914001</v>
      </c>
      <c r="CF13" s="27">
        <v>2399.4967746734601</v>
      </c>
      <c r="CG13" s="27">
        <v>1895.0858407020501</v>
      </c>
      <c r="CH13" s="27">
        <v>418.33688569068897</v>
      </c>
      <c r="CI13" s="27">
        <v>0</v>
      </c>
      <c r="CJ13" s="27">
        <v>217.887979507446</v>
      </c>
      <c r="CK13" s="27">
        <v>21252.976623535102</v>
      </c>
      <c r="CL13" s="27">
        <v>3179.3212184906001</v>
      </c>
      <c r="CM13" s="27">
        <v>1232.8386907577501</v>
      </c>
      <c r="CN13" s="27">
        <f t="shared" si="1"/>
        <v>6357.8766865996331</v>
      </c>
      <c r="CO13" s="27">
        <f t="shared" si="2"/>
        <v>3137.995254162196</v>
      </c>
      <c r="CP13" s="27"/>
      <c r="CQ13" s="27"/>
      <c r="CR13" s="27"/>
      <c r="CS13" s="36">
        <f t="shared" si="3"/>
        <v>8.0003210631634982E-3</v>
      </c>
      <c r="CT13" s="51">
        <f t="shared" si="4"/>
        <v>-4.0219612321659457E-5</v>
      </c>
      <c r="CU13" s="51">
        <f t="shared" si="5"/>
        <v>-1.5062979671726819E-6</v>
      </c>
      <c r="CV13" s="51">
        <f t="shared" si="0"/>
        <v>-2.2696994232163864E-5</v>
      </c>
      <c r="CW13" s="51"/>
      <c r="CX13" s="36"/>
      <c r="CY13" s="36"/>
      <c r="CZ13" s="27"/>
      <c r="DA13" s="27"/>
      <c r="DB13" s="27"/>
      <c r="DC13" s="27"/>
      <c r="DD13" s="27"/>
      <c r="DE13" s="27"/>
      <c r="DF13" s="27"/>
      <c r="DG13" s="27"/>
      <c r="DH13" s="27"/>
    </row>
    <row r="14" spans="1:112" x14ac:dyDescent="0.25">
      <c r="A14" s="29" t="s">
        <v>13</v>
      </c>
      <c r="B14" s="27">
        <v>122.889583587646</v>
      </c>
      <c r="C14" s="27">
        <v>1028.3946990966699</v>
      </c>
      <c r="D14" s="27">
        <v>88.150460243225098</v>
      </c>
      <c r="E14" s="27">
        <v>88.150962829589801</v>
      </c>
      <c r="F14" s="27">
        <v>1028.3846969604399</v>
      </c>
      <c r="G14" s="27">
        <v>1028.38781738281</v>
      </c>
      <c r="H14" s="27">
        <v>313.576774597167</v>
      </c>
      <c r="I14" s="27">
        <v>1892.12586688995</v>
      </c>
      <c r="J14" s="27">
        <v>1892.1316633224401</v>
      </c>
      <c r="K14" s="27">
        <v>5020.85009765625</v>
      </c>
      <c r="L14" s="27">
        <v>302.00522112846301</v>
      </c>
      <c r="M14" s="27">
        <v>302.01222038268997</v>
      </c>
      <c r="N14" s="27">
        <v>3248.5803833007799</v>
      </c>
      <c r="O14" s="27">
        <v>3248.5806884765602</v>
      </c>
      <c r="P14" s="27">
        <v>831139.37426757801</v>
      </c>
      <c r="Q14" s="27">
        <v>63244402.84375</v>
      </c>
      <c r="R14" s="27">
        <v>831471.95483398403</v>
      </c>
      <c r="S14" s="27">
        <v>1932.7871475219699</v>
      </c>
      <c r="T14" s="27">
        <v>5909.8121032714798</v>
      </c>
      <c r="U14" s="27">
        <v>1666.3656349182099</v>
      </c>
      <c r="V14" s="27">
        <v>4443.4815673828098</v>
      </c>
      <c r="W14" s="27">
        <v>2075.6243286132799</v>
      </c>
      <c r="X14" s="27">
        <v>1280.1567668914699</v>
      </c>
      <c r="Y14" s="27">
        <v>4443.5199584960901</v>
      </c>
      <c r="Z14" s="27">
        <v>8148.6027832031205</v>
      </c>
      <c r="AA14" s="27">
        <v>42157.729614257798</v>
      </c>
      <c r="AB14" s="27">
        <v>1277.40675354003</v>
      </c>
      <c r="AC14" s="27">
        <v>1277.40602111816</v>
      </c>
      <c r="AD14" s="27">
        <v>1277.3883819580001</v>
      </c>
      <c r="AE14" s="27">
        <v>1660.94593715667</v>
      </c>
      <c r="AF14" s="27">
        <v>1165.12524032592</v>
      </c>
      <c r="AG14" s="27">
        <v>1165.0806350708001</v>
      </c>
      <c r="AH14" s="27">
        <v>2130.0281791686998</v>
      </c>
      <c r="AI14" s="27">
        <v>41.042900361120701</v>
      </c>
      <c r="AJ14" s="27">
        <v>82.999457359313894</v>
      </c>
      <c r="AK14" s="27">
        <v>134.42682456970201</v>
      </c>
      <c r="AL14" s="27">
        <v>0</v>
      </c>
      <c r="AM14" s="27">
        <v>1824.2301940917901</v>
      </c>
      <c r="AN14" s="27">
        <v>172.77770996093699</v>
      </c>
      <c r="AO14" s="27">
        <v>172.77480697631799</v>
      </c>
      <c r="AP14" s="27">
        <v>3465.0053977966299</v>
      </c>
      <c r="AQ14" s="27">
        <v>3464.9774188995302</v>
      </c>
      <c r="AR14" s="27">
        <v>129171.77099609299</v>
      </c>
      <c r="AS14" s="27">
        <v>15303.7752075195</v>
      </c>
      <c r="AT14" s="27">
        <v>15303.1600341796</v>
      </c>
      <c r="AU14" s="27">
        <v>54631.8543701171</v>
      </c>
      <c r="AV14" s="27">
        <v>145634.85595703099</v>
      </c>
      <c r="AW14" s="27">
        <v>129166.646484375</v>
      </c>
      <c r="AX14" s="27">
        <v>3275.9812755584699</v>
      </c>
      <c r="AY14" s="27">
        <v>7.5593312298879001</v>
      </c>
      <c r="AZ14" s="27">
        <v>34123.089599609302</v>
      </c>
      <c r="BA14" s="27">
        <v>43.470244407653801</v>
      </c>
      <c r="BB14" s="27">
        <v>10.6809236705303</v>
      </c>
      <c r="BC14" s="27">
        <v>2109.80029869079</v>
      </c>
      <c r="BD14" s="27">
        <v>102.803562998771</v>
      </c>
      <c r="BE14" s="27">
        <v>6.5203595161437899</v>
      </c>
      <c r="BF14" s="27">
        <v>2.55888979509472</v>
      </c>
      <c r="BG14" s="27">
        <v>11339.114532470699</v>
      </c>
      <c r="BH14" s="27">
        <v>627.60284423828102</v>
      </c>
      <c r="BI14" s="27">
        <v>197.853759765625</v>
      </c>
      <c r="BJ14" s="27">
        <v>5356.1335678100504</v>
      </c>
      <c r="BK14" s="27">
        <v>5982.9973039627002</v>
      </c>
      <c r="BL14" s="27">
        <v>72.063968792557702</v>
      </c>
      <c r="BM14" s="27">
        <v>0.86276185512542702</v>
      </c>
      <c r="BN14" s="27">
        <v>415.386582136154</v>
      </c>
      <c r="BO14" s="27">
        <v>3.8909272104501702</v>
      </c>
      <c r="BP14" s="27">
        <v>401.96563339233398</v>
      </c>
      <c r="BQ14" s="27">
        <v>53.973245382308903</v>
      </c>
      <c r="BR14" s="27">
        <v>17.0708587169647</v>
      </c>
      <c r="BS14" s="27">
        <v>1849.3852005004801</v>
      </c>
      <c r="BT14" s="27">
        <v>69.246860027313204</v>
      </c>
      <c r="BU14" s="27">
        <v>322.41951942443802</v>
      </c>
      <c r="BV14" s="27">
        <v>70.335194662213297</v>
      </c>
      <c r="BW14" s="27">
        <v>184.80548667907701</v>
      </c>
      <c r="BX14" s="27">
        <v>3.1643399567110402</v>
      </c>
      <c r="BY14" s="27">
        <v>2392.7616271972602</v>
      </c>
      <c r="BZ14" s="27">
        <v>704.05344557762101</v>
      </c>
      <c r="CA14" s="27">
        <v>704.05293178558304</v>
      </c>
      <c r="CB14" s="27">
        <v>55.278831243515</v>
      </c>
      <c r="CC14" s="27">
        <v>7.2691159844398499</v>
      </c>
      <c r="CD14" s="27">
        <v>1319.0283203125</v>
      </c>
      <c r="CE14" s="27">
        <v>83574.493652343706</v>
      </c>
      <c r="CF14" s="27">
        <v>9158.3251037597602</v>
      </c>
      <c r="CG14" s="27">
        <v>7172.7274799346897</v>
      </c>
      <c r="CH14" s="27">
        <v>1555.0629558563201</v>
      </c>
      <c r="CI14" s="27">
        <v>0</v>
      </c>
      <c r="CJ14" s="27">
        <v>814.45419311523403</v>
      </c>
      <c r="CK14" s="27">
        <v>78891.898681640596</v>
      </c>
      <c r="CL14" s="27">
        <v>12100.702453613199</v>
      </c>
      <c r="CM14" s="27">
        <v>4696.32008171081</v>
      </c>
      <c r="CN14" s="27">
        <f t="shared" si="1"/>
        <v>23521.674206902277</v>
      </c>
      <c r="CO14" s="27">
        <f t="shared" si="2"/>
        <v>11962.457009367987</v>
      </c>
      <c r="CP14" s="27"/>
      <c r="CQ14" s="27"/>
      <c r="CR14" s="27"/>
      <c r="CS14" s="36">
        <f t="shared" si="3"/>
        <v>8.0003185547125183E-3</v>
      </c>
      <c r="CT14" s="51">
        <f t="shared" si="4"/>
        <v>-3.9931971430995433E-5</v>
      </c>
      <c r="CU14" s="51">
        <f t="shared" si="5"/>
        <v>-1.4409680759794434E-6</v>
      </c>
      <c r="CV14" s="51">
        <f t="shared" si="0"/>
        <v>-3.0664243360999961E-5</v>
      </c>
      <c r="CW14" s="51"/>
      <c r="CX14" s="36"/>
      <c r="CY14" s="36"/>
      <c r="CZ14" s="27"/>
      <c r="DA14" s="27"/>
      <c r="DB14" s="27"/>
      <c r="DC14" s="27"/>
      <c r="DD14" s="27"/>
      <c r="DE14" s="27"/>
      <c r="DF14" s="27"/>
      <c r="DG14" s="27"/>
      <c r="DH14" s="27"/>
    </row>
    <row r="15" spans="1:112" x14ac:dyDescent="0.25">
      <c r="A15" s="29" t="s">
        <v>14</v>
      </c>
      <c r="B15" s="27">
        <v>88.731076717376695</v>
      </c>
      <c r="C15" s="27">
        <v>813.362636566162</v>
      </c>
      <c r="D15" s="27">
        <v>74.723798751830998</v>
      </c>
      <c r="E15" s="27">
        <v>74.723768234252901</v>
      </c>
      <c r="F15" s="27">
        <v>813.35359191894497</v>
      </c>
      <c r="G15" s="27">
        <v>813.35611724853504</v>
      </c>
      <c r="H15" s="27">
        <v>274.48673439025799</v>
      </c>
      <c r="I15" s="27">
        <v>1539.0621728896999</v>
      </c>
      <c r="J15" s="27">
        <v>1539.06491756439</v>
      </c>
      <c r="K15" s="27">
        <v>3318.65014648437</v>
      </c>
      <c r="L15" s="27">
        <v>236.80757737159701</v>
      </c>
      <c r="M15" s="27">
        <v>236.81339550018299</v>
      </c>
      <c r="N15" s="27">
        <v>2551.7535400390602</v>
      </c>
      <c r="O15" s="27">
        <v>2551.7537841796802</v>
      </c>
      <c r="P15" s="27">
        <v>660924.55102539004</v>
      </c>
      <c r="Q15" s="27">
        <v>47548363.28125</v>
      </c>
      <c r="R15" s="27">
        <v>661189.01269531203</v>
      </c>
      <c r="S15" s="27">
        <v>1416.1126289367601</v>
      </c>
      <c r="T15" s="27">
        <v>4698.8825988769504</v>
      </c>
      <c r="U15" s="27">
        <v>1315.15368270874</v>
      </c>
      <c r="V15" s="27">
        <v>3449.2150268554601</v>
      </c>
      <c r="W15" s="27">
        <v>1746.0719528198199</v>
      </c>
      <c r="X15" s="27">
        <v>1037.59207773208</v>
      </c>
      <c r="Y15" s="27">
        <v>3449.2443237304601</v>
      </c>
      <c r="Z15" s="27">
        <v>5851.9323730468705</v>
      </c>
      <c r="AA15" s="27">
        <v>34027.553344726497</v>
      </c>
      <c r="AB15" s="27">
        <v>1090.7646789550699</v>
      </c>
      <c r="AC15" s="27">
        <v>1090.7644653320301</v>
      </c>
      <c r="AD15" s="27">
        <v>1090.7487030029199</v>
      </c>
      <c r="AE15" s="27">
        <v>1292.84097814559</v>
      </c>
      <c r="AF15" s="27">
        <v>1060.90724945068</v>
      </c>
      <c r="AG15" s="27">
        <v>1060.8643913269</v>
      </c>
      <c r="AH15" s="27">
        <v>1783.7706375122</v>
      </c>
      <c r="AI15" s="27">
        <v>30.3166824318468</v>
      </c>
      <c r="AJ15" s="27">
        <v>76.796287536621094</v>
      </c>
      <c r="AK15" s="27">
        <v>87.0457315444946</v>
      </c>
      <c r="AL15" s="27">
        <v>0</v>
      </c>
      <c r="AM15" s="27">
        <v>1310.0180969238199</v>
      </c>
      <c r="AN15" s="27">
        <v>144.92096710205001</v>
      </c>
      <c r="AO15" s="27">
        <v>144.91897678375199</v>
      </c>
      <c r="AP15" s="27">
        <v>2766.71948051452</v>
      </c>
      <c r="AQ15" s="27">
        <v>2766.6975460052399</v>
      </c>
      <c r="AR15" s="27">
        <v>117430.30029296799</v>
      </c>
      <c r="AS15" s="27">
        <v>14122.1895141601</v>
      </c>
      <c r="AT15" s="27">
        <v>14121.630371093701</v>
      </c>
      <c r="AU15" s="27">
        <v>44493.521850585901</v>
      </c>
      <c r="AV15" s="27">
        <v>132608.083984375</v>
      </c>
      <c r="AW15" s="27">
        <v>117425.58740234299</v>
      </c>
      <c r="AX15" s="27">
        <v>2666.3204631805402</v>
      </c>
      <c r="AY15" s="27">
        <v>6.2108926791697696</v>
      </c>
      <c r="AZ15" s="27">
        <v>27874.7704467773</v>
      </c>
      <c r="BA15" s="27">
        <v>35.410040199756601</v>
      </c>
      <c r="BB15" s="27">
        <v>9.0845252871513296</v>
      </c>
      <c r="BC15" s="27">
        <v>1826.9948024749699</v>
      </c>
      <c r="BD15" s="27">
        <v>72.320022463798495</v>
      </c>
      <c r="BE15" s="27">
        <v>4.4273219108581499</v>
      </c>
      <c r="BF15" s="27">
        <v>2.1531916335225101</v>
      </c>
      <c r="BG15" s="27">
        <v>8536.9557037353497</v>
      </c>
      <c r="BH15" s="27">
        <v>414.83203125</v>
      </c>
      <c r="BI15" s="27">
        <v>146.43357849121</v>
      </c>
      <c r="BJ15" s="27">
        <v>4412.8558349609302</v>
      </c>
      <c r="BK15" s="27">
        <v>4124.0953097343399</v>
      </c>
      <c r="BL15" s="27">
        <v>48.0530455932021</v>
      </c>
      <c r="BM15" s="27">
        <v>0.59220987558364802</v>
      </c>
      <c r="BN15" s="27">
        <v>296.315550208091</v>
      </c>
      <c r="BO15" s="27">
        <v>3.4469011016189999</v>
      </c>
      <c r="BP15" s="27">
        <v>325.21157360076899</v>
      </c>
      <c r="BQ15" s="27">
        <v>44.425274610519402</v>
      </c>
      <c r="BR15" s="27">
        <v>14.443740248680101</v>
      </c>
      <c r="BS15" s="27">
        <v>1512.62623596191</v>
      </c>
      <c r="BT15" s="27">
        <v>59.447987556457498</v>
      </c>
      <c r="BU15" s="27">
        <v>272.88609790802002</v>
      </c>
      <c r="BV15" s="27">
        <v>49.827843414619501</v>
      </c>
      <c r="BW15" s="27">
        <v>159.180443763732</v>
      </c>
      <c r="BX15" s="27">
        <v>2.25833367439918</v>
      </c>
      <c r="BY15" s="27">
        <v>3197.90773010253</v>
      </c>
      <c r="BZ15" s="27">
        <v>594.52337384223904</v>
      </c>
      <c r="CA15" s="27">
        <v>594.52339410781804</v>
      </c>
      <c r="CB15" s="27">
        <v>45.0351014137268</v>
      </c>
      <c r="CC15" s="27">
        <v>6.8082740902900696</v>
      </c>
      <c r="CD15" s="27">
        <v>976.22723388671795</v>
      </c>
      <c r="CE15" s="27">
        <v>67727.438842773394</v>
      </c>
      <c r="CF15" s="27">
        <v>7403.77391433715</v>
      </c>
      <c r="CG15" s="27">
        <v>5822.0235080718903</v>
      </c>
      <c r="CH15" s="27">
        <v>1274.5416016578599</v>
      </c>
      <c r="CI15" s="27">
        <v>0</v>
      </c>
      <c r="CJ15" s="27">
        <v>680.53481864929199</v>
      </c>
      <c r="CK15" s="27">
        <v>64067.208984375</v>
      </c>
      <c r="CL15" s="27">
        <v>9763.0911102294904</v>
      </c>
      <c r="CM15" s="27">
        <v>3801.8264503478999</v>
      </c>
      <c r="CN15" s="27">
        <f t="shared" si="1"/>
        <v>19214.592721076187</v>
      </c>
      <c r="CO15" s="27">
        <f t="shared" si="2"/>
        <v>9647.1344573143615</v>
      </c>
      <c r="CP15" s="27"/>
      <c r="CQ15" s="27"/>
      <c r="CR15" s="27"/>
      <c r="CS15" s="36">
        <f t="shared" si="3"/>
        <v>8.0003210782812074E-3</v>
      </c>
      <c r="CT15" s="51">
        <f t="shared" si="4"/>
        <v>-4.006597519652562E-5</v>
      </c>
      <c r="CU15" s="51">
        <f t="shared" si="5"/>
        <v>5.3403581297601318E-7</v>
      </c>
      <c r="CV15" s="51">
        <f t="shared" si="0"/>
        <v>-2.8578713227521876E-5</v>
      </c>
      <c r="CW15" s="51"/>
      <c r="CX15" s="36"/>
      <c r="CY15" s="36"/>
      <c r="CZ15" s="27"/>
      <c r="DA15" s="27"/>
      <c r="DB15" s="27"/>
      <c r="DC15" s="27"/>
      <c r="DD15" s="27"/>
      <c r="DE15" s="27"/>
      <c r="DF15" s="27"/>
      <c r="DG15" s="27"/>
      <c r="DH15" s="27"/>
    </row>
    <row r="16" spans="1:112" x14ac:dyDescent="0.25">
      <c r="A16" s="29" t="s">
        <v>15</v>
      </c>
      <c r="B16" s="27">
        <v>52.010351657867403</v>
      </c>
      <c r="C16" s="27">
        <v>451.96759796142499</v>
      </c>
      <c r="D16" s="27">
        <v>40.221588611602698</v>
      </c>
      <c r="E16" s="27">
        <v>40.221594333648603</v>
      </c>
      <c r="F16" s="27">
        <v>451.963478088378</v>
      </c>
      <c r="G16" s="27">
        <v>451.96490097045898</v>
      </c>
      <c r="H16" s="27">
        <v>145.13337326049799</v>
      </c>
      <c r="I16" s="27">
        <v>913.97671270370404</v>
      </c>
      <c r="J16" s="27">
        <v>913.98026752471901</v>
      </c>
      <c r="K16" s="27">
        <v>1036.08081054687</v>
      </c>
      <c r="L16" s="27">
        <v>158.197976708412</v>
      </c>
      <c r="M16" s="27">
        <v>158.20215868949799</v>
      </c>
      <c r="N16" s="27">
        <v>1449.1782531738199</v>
      </c>
      <c r="O16" s="27">
        <v>1449.1779174804601</v>
      </c>
      <c r="P16" s="27">
        <v>323779.39099121001</v>
      </c>
      <c r="Q16" s="27">
        <v>20535791.015625</v>
      </c>
      <c r="R16" s="27">
        <v>323909.038696289</v>
      </c>
      <c r="S16" s="27">
        <v>877.76873207092206</v>
      </c>
      <c r="T16" s="27">
        <v>2617.6294708251899</v>
      </c>
      <c r="U16" s="27">
        <v>752.48355484008698</v>
      </c>
      <c r="V16" s="27">
        <v>1889.7551879882801</v>
      </c>
      <c r="W16" s="27">
        <v>967.78533554077103</v>
      </c>
      <c r="X16" s="27">
        <v>581.56658244132996</v>
      </c>
      <c r="Y16" s="27">
        <v>1889.7709350585901</v>
      </c>
      <c r="Z16" s="27">
        <v>3181.0413818359302</v>
      </c>
      <c r="AA16" s="27">
        <v>19250.925415039001</v>
      </c>
      <c r="AB16" s="27">
        <v>581.779296875</v>
      </c>
      <c r="AC16" s="27">
        <v>581.77930450439396</v>
      </c>
      <c r="AD16" s="27">
        <v>581.77085876464798</v>
      </c>
      <c r="AE16" s="27">
        <v>727.52821373939503</v>
      </c>
      <c r="AF16" s="27">
        <v>536.327198028564</v>
      </c>
      <c r="AG16" s="27">
        <v>536.30637359619095</v>
      </c>
      <c r="AH16" s="27">
        <v>999.81468868255604</v>
      </c>
      <c r="AI16" s="27">
        <v>17.0752213429659</v>
      </c>
      <c r="AJ16" s="27">
        <v>37.455230712890597</v>
      </c>
      <c r="AK16" s="27">
        <v>52.6714057922363</v>
      </c>
      <c r="AL16" s="27">
        <v>0</v>
      </c>
      <c r="AM16" s="27">
        <v>708.68430328369095</v>
      </c>
      <c r="AN16" s="27">
        <v>79.138119697570801</v>
      </c>
      <c r="AO16" s="27">
        <v>79.137015342712402</v>
      </c>
      <c r="AP16" s="27">
        <v>1167.0591630935601</v>
      </c>
      <c r="AQ16" s="27">
        <v>1167.05079364776</v>
      </c>
      <c r="AR16" s="27">
        <v>59550.573730468699</v>
      </c>
      <c r="AS16" s="27">
        <v>6953.9844665527298</v>
      </c>
      <c r="AT16" s="27">
        <v>6953.7035217285102</v>
      </c>
      <c r="AU16" s="27">
        <v>24648.949584960901</v>
      </c>
      <c r="AV16" s="27">
        <v>67038.212890625</v>
      </c>
      <c r="AW16" s="27">
        <v>59548.207275390603</v>
      </c>
      <c r="AX16" s="27">
        <v>1488.4128479957501</v>
      </c>
      <c r="AY16" s="27">
        <v>2.4721746351569802</v>
      </c>
      <c r="AZ16" s="27">
        <v>15357.005187988199</v>
      </c>
      <c r="BA16" s="27">
        <v>14.458820313215201</v>
      </c>
      <c r="BB16" s="27">
        <v>3.4908601939678099</v>
      </c>
      <c r="BC16" s="27">
        <v>932.29998207092206</v>
      </c>
      <c r="BD16" s="27">
        <v>25.895070195197999</v>
      </c>
      <c r="BE16" s="27">
        <v>1.4837741851806601</v>
      </c>
      <c r="BF16" s="27">
        <v>0.93677396886050701</v>
      </c>
      <c r="BG16" s="27">
        <v>3464.4569168090802</v>
      </c>
      <c r="BH16" s="27">
        <v>129.50991821289</v>
      </c>
      <c r="BI16" s="27">
        <v>59.248195648193303</v>
      </c>
      <c r="BJ16" s="27">
        <v>2030.9902229309</v>
      </c>
      <c r="BK16" s="27">
        <v>1433.46579551696</v>
      </c>
      <c r="BL16" s="27">
        <v>15.3159554675221</v>
      </c>
      <c r="BM16" s="27">
        <v>0.20223549008369399</v>
      </c>
      <c r="BN16" s="27">
        <v>105.426713347435</v>
      </c>
      <c r="BO16" s="27">
        <v>1.46739407628774</v>
      </c>
      <c r="BP16" s="27">
        <v>142.78930807113599</v>
      </c>
      <c r="BQ16" s="27">
        <v>19.435883522033599</v>
      </c>
      <c r="BR16" s="27">
        <v>6.2559402585029602</v>
      </c>
      <c r="BS16" s="27">
        <v>672.15259552001896</v>
      </c>
      <c r="BT16" s="27">
        <v>32.005118370056103</v>
      </c>
      <c r="BU16" s="27">
        <v>142.99002361297599</v>
      </c>
      <c r="BV16" s="27">
        <v>16.458278443664302</v>
      </c>
      <c r="BW16" s="27">
        <v>69.732841491699205</v>
      </c>
      <c r="BX16" s="27">
        <v>0.77118864253861796</v>
      </c>
      <c r="BY16" s="27">
        <v>1339.2262802124001</v>
      </c>
      <c r="BZ16" s="27">
        <v>305.62098777294102</v>
      </c>
      <c r="CA16" s="27">
        <v>305.62161695957099</v>
      </c>
      <c r="CB16" s="27">
        <v>25.515753030776899</v>
      </c>
      <c r="CC16" s="27">
        <v>3.2542231082916202</v>
      </c>
      <c r="CD16" s="27">
        <v>394.99099731445301</v>
      </c>
      <c r="CE16" s="27">
        <v>37634.692138671802</v>
      </c>
      <c r="CF16" s="27">
        <v>4114.49853515625</v>
      </c>
      <c r="CG16" s="27">
        <v>3220.4183397293</v>
      </c>
      <c r="CH16" s="27">
        <v>701.55794429778996</v>
      </c>
      <c r="CI16" s="27">
        <v>0</v>
      </c>
      <c r="CJ16" s="27">
        <v>372.004803657531</v>
      </c>
      <c r="CK16" s="27">
        <v>35599.746704101497</v>
      </c>
      <c r="CL16" s="27">
        <v>5498.5692405700602</v>
      </c>
      <c r="CM16" s="27">
        <v>2132.93076229095</v>
      </c>
      <c r="CN16" s="27">
        <f t="shared" si="1"/>
        <v>10585.866551477284</v>
      </c>
      <c r="CO16" s="27">
        <f t="shared" si="2"/>
        <v>5435.2479031959538</v>
      </c>
      <c r="CP16" s="27"/>
      <c r="CQ16" s="27"/>
      <c r="CR16" s="27"/>
      <c r="CS16" s="36">
        <f t="shared" si="3"/>
        <v>8.0003206365837805E-3</v>
      </c>
      <c r="CT16" s="51">
        <f t="shared" si="4"/>
        <v>-3.9865388854467613E-5</v>
      </c>
      <c r="CU16" s="51">
        <f t="shared" si="5"/>
        <v>2.5930794976642001E-7</v>
      </c>
      <c r="CV16" s="51">
        <f t="shared" si="0"/>
        <v>-2.7359542107048979E-5</v>
      </c>
      <c r="CW16" s="51"/>
      <c r="CX16" s="36"/>
      <c r="CY16" s="36"/>
      <c r="CZ16" s="27"/>
      <c r="DA16" s="27"/>
      <c r="DB16" s="27"/>
      <c r="DC16" s="27"/>
      <c r="DD16" s="27"/>
      <c r="DE16" s="27"/>
      <c r="DF16" s="27"/>
      <c r="DG16" s="27"/>
      <c r="DH16" s="27"/>
    </row>
    <row r="17" spans="1:112" x14ac:dyDescent="0.25">
      <c r="A17" s="29" t="s">
        <v>16</v>
      </c>
      <c r="B17" s="27">
        <v>41.452815771102898</v>
      </c>
      <c r="C17" s="27">
        <v>394.15853118896399</v>
      </c>
      <c r="D17" s="27">
        <v>36.376809120178201</v>
      </c>
      <c r="E17" s="27">
        <v>36.376870155334402</v>
      </c>
      <c r="F17" s="27">
        <v>394.154628753662</v>
      </c>
      <c r="G17" s="27">
        <v>394.15585899352999</v>
      </c>
      <c r="H17" s="27">
        <v>136.38452529907201</v>
      </c>
      <c r="I17" s="27">
        <v>795.24034976959194</v>
      </c>
      <c r="J17" s="27">
        <v>795.24183750152497</v>
      </c>
      <c r="K17" s="27">
        <v>954.03399658203102</v>
      </c>
      <c r="L17" s="27">
        <v>134.14745664596501</v>
      </c>
      <c r="M17" s="27">
        <v>134.15056467056201</v>
      </c>
      <c r="N17" s="27">
        <v>1193.3784942626901</v>
      </c>
      <c r="O17" s="27">
        <v>1193.37939453125</v>
      </c>
      <c r="P17" s="27">
        <v>320392.704223632</v>
      </c>
      <c r="Q17" s="27">
        <v>19485803.015625</v>
      </c>
      <c r="R17" s="27">
        <v>320520.887817382</v>
      </c>
      <c r="S17" s="27">
        <v>959.61900520324696</v>
      </c>
      <c r="T17" s="27">
        <v>2305.1707534789998</v>
      </c>
      <c r="U17" s="27">
        <v>653.10002994537297</v>
      </c>
      <c r="V17" s="27">
        <v>1804.2431640625</v>
      </c>
      <c r="W17" s="27">
        <v>881.62621879577603</v>
      </c>
      <c r="X17" s="27">
        <v>522.46490359306301</v>
      </c>
      <c r="Y17" s="27">
        <v>1804.26196289062</v>
      </c>
      <c r="Z17" s="27">
        <v>3057.5970458984302</v>
      </c>
      <c r="AA17" s="27">
        <v>16993.627502441399</v>
      </c>
      <c r="AB17" s="27">
        <v>529.49742126464798</v>
      </c>
      <c r="AC17" s="27">
        <v>529.49700164794899</v>
      </c>
      <c r="AD17" s="27">
        <v>529.48986053466797</v>
      </c>
      <c r="AE17" s="27">
        <v>670.48326230049099</v>
      </c>
      <c r="AF17" s="27">
        <v>534.85840415954499</v>
      </c>
      <c r="AG17" s="27">
        <v>534.83703994750897</v>
      </c>
      <c r="AH17" s="27">
        <v>939.18923759460404</v>
      </c>
      <c r="AI17" s="27">
        <v>15.2996683698147</v>
      </c>
      <c r="AJ17" s="27">
        <v>37.6564135551452</v>
      </c>
      <c r="AK17" s="27">
        <v>41.520547389984102</v>
      </c>
      <c r="AL17" s="27">
        <v>0</v>
      </c>
      <c r="AM17" s="27">
        <v>656.61952209472599</v>
      </c>
      <c r="AN17" s="27">
        <v>71.268446922302203</v>
      </c>
      <c r="AO17" s="27">
        <v>71.267327785491901</v>
      </c>
      <c r="AP17" s="27">
        <v>1121.6623821258499</v>
      </c>
      <c r="AQ17" s="27">
        <v>1121.65381813049</v>
      </c>
      <c r="AR17" s="27">
        <v>59666.138427734302</v>
      </c>
      <c r="AS17" s="27">
        <v>6656.2993469238199</v>
      </c>
      <c r="AT17" s="27">
        <v>6656.0315246582004</v>
      </c>
      <c r="AU17" s="27">
        <v>22459.952453613201</v>
      </c>
      <c r="AV17" s="27">
        <v>66854.627685546802</v>
      </c>
      <c r="AW17" s="27">
        <v>59663.744873046802</v>
      </c>
      <c r="AX17" s="27">
        <v>1330.96033859252</v>
      </c>
      <c r="AY17" s="27">
        <v>2.4531114283017801</v>
      </c>
      <c r="AZ17" s="27">
        <v>14183.1757659912</v>
      </c>
      <c r="BA17" s="27">
        <v>14.010305583477001</v>
      </c>
      <c r="BB17" s="27">
        <v>3.6304010376334102</v>
      </c>
      <c r="BC17" s="27">
        <v>920.93034553527798</v>
      </c>
      <c r="BD17" s="27">
        <v>23.732453688979099</v>
      </c>
      <c r="BE17" s="27">
        <v>1.3732113838195801</v>
      </c>
      <c r="BF17" s="27">
        <v>0.88241910189390105</v>
      </c>
      <c r="BG17" s="27">
        <v>3267.81394195556</v>
      </c>
      <c r="BH17" s="27">
        <v>119.254096984863</v>
      </c>
      <c r="BI17" s="27">
        <v>55.479915618896399</v>
      </c>
      <c r="BJ17" s="27">
        <v>1941.3674659728999</v>
      </c>
      <c r="BK17" s="27">
        <v>1326.4475431442199</v>
      </c>
      <c r="BL17" s="27">
        <v>14.0872397199273</v>
      </c>
      <c r="BM17" s="27">
        <v>0.18982860445976199</v>
      </c>
      <c r="BN17" s="27">
        <v>98.547299563884707</v>
      </c>
      <c r="BO17" s="27">
        <v>1.43731426447629</v>
      </c>
      <c r="BP17" s="27">
        <v>132.10181236266999</v>
      </c>
      <c r="BQ17" s="27">
        <v>18.1834813356399</v>
      </c>
      <c r="BR17" s="27">
        <v>5.9622258543968201</v>
      </c>
      <c r="BS17" s="27">
        <v>621.58943939208905</v>
      </c>
      <c r="BT17" s="27">
        <v>29.538819074630698</v>
      </c>
      <c r="BU17" s="27">
        <v>135.899490356445</v>
      </c>
      <c r="BV17" s="27">
        <v>15.9302573688328</v>
      </c>
      <c r="BW17" s="27">
        <v>65.645893216133103</v>
      </c>
      <c r="BX17" s="27">
        <v>0.73855126509442903</v>
      </c>
      <c r="BY17" s="27">
        <v>1449.1033172607399</v>
      </c>
      <c r="BZ17" s="27">
        <v>287.23437762260397</v>
      </c>
      <c r="CA17" s="27">
        <v>287.23397839069298</v>
      </c>
      <c r="CB17" s="27">
        <v>22.668053686618801</v>
      </c>
      <c r="CC17" s="27">
        <v>3.3286185264587398</v>
      </c>
      <c r="CD17" s="27">
        <v>369.86819458007801</v>
      </c>
      <c r="CE17" s="27">
        <v>34198.821044921802</v>
      </c>
      <c r="CF17" s="27">
        <v>3756.9408035278302</v>
      </c>
      <c r="CG17" s="27">
        <v>2967.0221290588302</v>
      </c>
      <c r="CH17" s="27">
        <v>651.61173057556096</v>
      </c>
      <c r="CI17" s="27">
        <v>0</v>
      </c>
      <c r="CJ17" s="27">
        <v>341.72453689575099</v>
      </c>
      <c r="CK17" s="27">
        <v>32487.241027831999</v>
      </c>
      <c r="CL17" s="27">
        <v>4926.4561882018997</v>
      </c>
      <c r="CM17" s="27">
        <v>1916.7690944671599</v>
      </c>
      <c r="CN17" s="27">
        <f t="shared" si="1"/>
        <v>9776.7243090056054</v>
      </c>
      <c r="CO17" s="27">
        <f t="shared" si="2"/>
        <v>4869.4317668623644</v>
      </c>
      <c r="CP17" s="27"/>
      <c r="CQ17" s="27"/>
      <c r="CR17" s="27"/>
      <c r="CS17" s="36">
        <f t="shared" si="3"/>
        <v>8.0003198383703684E-3</v>
      </c>
      <c r="CT17" s="51">
        <f t="shared" si="4"/>
        <v>-3.9914862489657322E-5</v>
      </c>
      <c r="CU17" s="51">
        <f t="shared" si="5"/>
        <v>-3.2656741748050622E-7</v>
      </c>
      <c r="CV17" s="51">
        <f t="shared" si="0"/>
        <v>-2.9940098979609063E-5</v>
      </c>
      <c r="CW17" s="51"/>
      <c r="CX17" s="36"/>
      <c r="CY17" s="36"/>
      <c r="CZ17" s="27"/>
      <c r="DA17" s="27"/>
      <c r="DB17" s="27"/>
      <c r="DC17" s="27"/>
      <c r="DD17" s="27"/>
      <c r="DE17" s="27"/>
      <c r="DF17" s="27"/>
      <c r="DG17" s="27"/>
      <c r="DH17" s="27"/>
    </row>
    <row r="18" spans="1:112" x14ac:dyDescent="0.25">
      <c r="A18" s="29" t="s">
        <v>17</v>
      </c>
      <c r="B18" s="27">
        <v>55.757213115692103</v>
      </c>
      <c r="C18" s="27">
        <v>549.63412475585903</v>
      </c>
      <c r="D18" s="27">
        <v>50.432384014129603</v>
      </c>
      <c r="E18" s="27">
        <v>50.4323987960815</v>
      </c>
      <c r="F18" s="27">
        <v>549.62880325317303</v>
      </c>
      <c r="G18" s="27">
        <v>549.63056182861305</v>
      </c>
      <c r="H18" s="27">
        <v>189.86304664611799</v>
      </c>
      <c r="I18" s="27">
        <v>1010.2356185913</v>
      </c>
      <c r="J18" s="27">
        <v>1010.23769474029</v>
      </c>
      <c r="K18" s="27">
        <v>1636.93835449218</v>
      </c>
      <c r="L18" s="27">
        <v>157.40526044368701</v>
      </c>
      <c r="M18" s="27">
        <v>157.40887975692701</v>
      </c>
      <c r="N18" s="27">
        <v>1662.3795776367101</v>
      </c>
      <c r="O18" s="27">
        <v>1662.3800659179601</v>
      </c>
      <c r="P18" s="27">
        <v>454731.699951171</v>
      </c>
      <c r="Q18" s="27">
        <v>29547064.375</v>
      </c>
      <c r="R18" s="27">
        <v>454913.71765136701</v>
      </c>
      <c r="S18" s="27">
        <v>1191.11720657348</v>
      </c>
      <c r="T18" s="27">
        <v>3133.5208892822202</v>
      </c>
      <c r="U18" s="27">
        <v>877.22605705261196</v>
      </c>
      <c r="V18" s="27">
        <v>2400.8670043945299</v>
      </c>
      <c r="W18" s="27">
        <v>1199.2587242126399</v>
      </c>
      <c r="X18" s="27">
        <v>699.83637952804497</v>
      </c>
      <c r="Y18" s="27">
        <v>2400.8883666992101</v>
      </c>
      <c r="Z18" s="27">
        <v>4200.5445556640598</v>
      </c>
      <c r="AA18" s="27">
        <v>22935.5341186523</v>
      </c>
      <c r="AB18" s="27">
        <v>746.86663818359295</v>
      </c>
      <c r="AC18" s="27">
        <v>746.86869049072197</v>
      </c>
      <c r="AD18" s="27">
        <v>746.85593414306595</v>
      </c>
      <c r="AE18" s="27">
        <v>885.88453936576798</v>
      </c>
      <c r="AF18" s="27">
        <v>745.09931182861305</v>
      </c>
      <c r="AG18" s="27">
        <v>745.07047271728504</v>
      </c>
      <c r="AH18" s="27">
        <v>1223.55872058868</v>
      </c>
      <c r="AI18" s="27">
        <v>20.331634759902901</v>
      </c>
      <c r="AJ18" s="27">
        <v>54.052061080932603</v>
      </c>
      <c r="AK18" s="27">
        <v>53.800963401794398</v>
      </c>
      <c r="AL18" s="27">
        <v>0</v>
      </c>
      <c r="AM18" s="27">
        <v>919.31019592285099</v>
      </c>
      <c r="AN18" s="27">
        <v>98.482153892517005</v>
      </c>
      <c r="AO18" s="27">
        <v>98.480834007263098</v>
      </c>
      <c r="AP18" s="27">
        <v>1767.8582124709999</v>
      </c>
      <c r="AQ18" s="27">
        <v>1767.84597206115</v>
      </c>
      <c r="AR18" s="27">
        <v>83044.341064453096</v>
      </c>
      <c r="AS18" s="27">
        <v>9347.98095703125</v>
      </c>
      <c r="AT18" s="27">
        <v>9347.6001586914008</v>
      </c>
      <c r="AU18" s="27">
        <v>30214.779846191399</v>
      </c>
      <c r="AV18" s="27">
        <v>93133.697753906206</v>
      </c>
      <c r="AW18" s="27">
        <v>83041.0126953125</v>
      </c>
      <c r="AX18" s="27">
        <v>1797.63391017913</v>
      </c>
      <c r="AY18" s="27">
        <v>3.85793772060424</v>
      </c>
      <c r="AZ18" s="27">
        <v>19029.9383850097</v>
      </c>
      <c r="BA18" s="27">
        <v>21.940526306629099</v>
      </c>
      <c r="BB18" s="27">
        <v>5.8524838760495097</v>
      </c>
      <c r="BC18" s="27">
        <v>1325.5299835205001</v>
      </c>
      <c r="BD18" s="27">
        <v>38.609524786472299</v>
      </c>
      <c r="BE18" s="27">
        <v>2.2786810398101802</v>
      </c>
      <c r="BF18" s="27">
        <v>1.3834332711994599</v>
      </c>
      <c r="BG18" s="27">
        <v>5069.7154388427698</v>
      </c>
      <c r="BH18" s="27">
        <v>204.61685180664</v>
      </c>
      <c r="BI18" s="27">
        <v>84.870491027832003</v>
      </c>
      <c r="BJ18" s="27">
        <v>2897.17358398437</v>
      </c>
      <c r="BK18" s="27">
        <v>2172.5401744842502</v>
      </c>
      <c r="BL18" s="27">
        <v>23.984278075397</v>
      </c>
      <c r="BM18" s="27">
        <v>0.31381753087043701</v>
      </c>
      <c r="BN18" s="27">
        <v>161.07153224945</v>
      </c>
      <c r="BO18" s="27">
        <v>2.2207954078912699</v>
      </c>
      <c r="BP18" s="27">
        <v>201.98164892196601</v>
      </c>
      <c r="BQ18" s="27">
        <v>27.903924465179401</v>
      </c>
      <c r="BR18" s="27">
        <v>9.3545004725456202</v>
      </c>
      <c r="BS18" s="27">
        <v>947.99705123901299</v>
      </c>
      <c r="BT18" s="27">
        <v>40.902024030685403</v>
      </c>
      <c r="BU18" s="27">
        <v>189.58566379547099</v>
      </c>
      <c r="BV18" s="27">
        <v>26.776012990623698</v>
      </c>
      <c r="BW18" s="27">
        <v>94.981719732284503</v>
      </c>
      <c r="BX18" s="27">
        <v>1.2234486900852</v>
      </c>
      <c r="BY18" s="27">
        <v>1887.5887069702101</v>
      </c>
      <c r="BZ18" s="27">
        <v>351.04751300811699</v>
      </c>
      <c r="CA18" s="27">
        <v>351.04691028594902</v>
      </c>
      <c r="CB18" s="27">
        <v>30.565498411655401</v>
      </c>
      <c r="CC18" s="27">
        <v>4.8091027736663801</v>
      </c>
      <c r="CD18" s="27">
        <v>565.80773925781205</v>
      </c>
      <c r="CE18" s="27">
        <v>45950.450317382798</v>
      </c>
      <c r="CF18" s="27">
        <v>5022.3930149078296</v>
      </c>
      <c r="CG18" s="27">
        <v>3964.7653264999299</v>
      </c>
      <c r="CH18" s="27">
        <v>871.57563519477799</v>
      </c>
      <c r="CI18" s="27">
        <v>0</v>
      </c>
      <c r="CJ18" s="27">
        <v>456.86833953857399</v>
      </c>
      <c r="CK18" s="27">
        <v>43596.2664794921</v>
      </c>
      <c r="CL18" s="27">
        <v>6601.9809074401801</v>
      </c>
      <c r="CM18" s="27">
        <v>2565.8249034881501</v>
      </c>
      <c r="CN18" s="27">
        <f t="shared" si="1"/>
        <v>13117.687059460974</v>
      </c>
      <c r="CO18" s="27">
        <f t="shared" si="2"/>
        <v>6523.1816491152131</v>
      </c>
      <c r="CP18" s="27"/>
      <c r="CQ18" s="27"/>
      <c r="CR18" s="27"/>
      <c r="CS18" s="36">
        <f t="shared" si="3"/>
        <v>8.0003192163317933E-3</v>
      </c>
      <c r="CT18" s="51">
        <f t="shared" si="4"/>
        <v>-3.9981011132961905E-5</v>
      </c>
      <c r="CU18" s="51">
        <f t="shared" si="5"/>
        <v>3.3145334681429505E-7</v>
      </c>
      <c r="CV18" s="51">
        <f t="shared" si="0"/>
        <v>-3.0276512489976224E-5</v>
      </c>
      <c r="CW18" s="51"/>
      <c r="CX18" s="36"/>
      <c r="CY18" s="36"/>
      <c r="CZ18" s="27"/>
      <c r="DA18" s="27"/>
      <c r="DB18" s="27"/>
      <c r="DC18" s="27"/>
      <c r="DD18" s="27"/>
      <c r="DE18" s="27"/>
      <c r="DF18" s="27"/>
      <c r="DG18" s="27"/>
      <c r="DH18" s="27"/>
    </row>
    <row r="19" spans="1:112" x14ac:dyDescent="0.25">
      <c r="A19" s="29" t="s">
        <v>18</v>
      </c>
      <c r="B19" s="27">
        <v>46.745594501495297</v>
      </c>
      <c r="C19" s="27">
        <v>461.92334747314402</v>
      </c>
      <c r="D19" s="27">
        <v>48.589159011840799</v>
      </c>
      <c r="E19" s="27">
        <v>48.589077472686697</v>
      </c>
      <c r="F19" s="27">
        <v>461.92088317871003</v>
      </c>
      <c r="G19" s="27">
        <v>461.92231750488202</v>
      </c>
      <c r="H19" s="27">
        <v>176.00423049926701</v>
      </c>
      <c r="I19" s="27">
        <v>854.92758083343494</v>
      </c>
      <c r="J19" s="27">
        <v>854.93046474456696</v>
      </c>
      <c r="K19" s="27">
        <v>2025.150390625</v>
      </c>
      <c r="L19" s="27">
        <v>127.682913780212</v>
      </c>
      <c r="M19" s="27">
        <v>127.686215639114</v>
      </c>
      <c r="N19" s="27">
        <v>1603.5126342773401</v>
      </c>
      <c r="O19" s="27">
        <v>1603.5140991210901</v>
      </c>
      <c r="P19" s="27">
        <v>392670.10253906198</v>
      </c>
      <c r="Q19" s="27">
        <v>31808858.96875</v>
      </c>
      <c r="R19" s="27">
        <v>392827.244873046</v>
      </c>
      <c r="S19" s="27">
        <v>1380.33534622192</v>
      </c>
      <c r="T19" s="27">
        <v>2642.3550415038999</v>
      </c>
      <c r="U19" s="27">
        <v>680.51910209655705</v>
      </c>
      <c r="V19" s="27">
        <v>2245.52124023437</v>
      </c>
      <c r="W19" s="27">
        <v>969.11927413940396</v>
      </c>
      <c r="X19" s="27">
        <v>553.71737718582096</v>
      </c>
      <c r="Y19" s="27">
        <v>2245.5392456054601</v>
      </c>
      <c r="Z19" s="27">
        <v>3709.5525512695299</v>
      </c>
      <c r="AA19" s="27">
        <v>18076.2997436523</v>
      </c>
      <c r="AB19" s="27">
        <v>705.39016723632801</v>
      </c>
      <c r="AC19" s="27">
        <v>705.38905334472599</v>
      </c>
      <c r="AD19" s="27">
        <v>705.379638671875</v>
      </c>
      <c r="AE19" s="27">
        <v>777.90276980399994</v>
      </c>
      <c r="AF19" s="27">
        <v>687.73324966430596</v>
      </c>
      <c r="AG19" s="27">
        <v>687.70536422729401</v>
      </c>
      <c r="AH19" s="27">
        <v>1091.34486579895</v>
      </c>
      <c r="AI19" s="27">
        <v>20.2295499518513</v>
      </c>
      <c r="AJ19" s="27">
        <v>57.334464073181103</v>
      </c>
      <c r="AK19" s="27">
        <v>47.1865682601928</v>
      </c>
      <c r="AL19" s="27">
        <v>0</v>
      </c>
      <c r="AM19" s="27">
        <v>788.05036926269497</v>
      </c>
      <c r="AN19" s="27">
        <v>88.179078102111802</v>
      </c>
      <c r="AO19" s="27">
        <v>88.177829742431598</v>
      </c>
      <c r="AP19" s="27">
        <v>1555.65183162689</v>
      </c>
      <c r="AQ19" s="27">
        <v>1555.6409301757801</v>
      </c>
      <c r="AR19" s="27">
        <v>75958.368408203096</v>
      </c>
      <c r="AS19" s="27">
        <v>9320.5498046875</v>
      </c>
      <c r="AT19" s="27">
        <v>9320.1790771484302</v>
      </c>
      <c r="AU19" s="27">
        <v>25311.488830566399</v>
      </c>
      <c r="AV19" s="27">
        <v>85963.215332031206</v>
      </c>
      <c r="AW19" s="27">
        <v>75955.342529296802</v>
      </c>
      <c r="AX19" s="27">
        <v>1478.4425535201999</v>
      </c>
      <c r="AY19" s="27">
        <v>3.7303703720681298</v>
      </c>
      <c r="AZ19" s="27">
        <v>16180.516418457</v>
      </c>
      <c r="BA19" s="27">
        <v>21.5719878673553</v>
      </c>
      <c r="BB19" s="27">
        <v>6.5767557509243399</v>
      </c>
      <c r="BC19" s="27">
        <v>1281.4854278564401</v>
      </c>
      <c r="BD19" s="27">
        <v>41.467651993036199</v>
      </c>
      <c r="BE19" s="27">
        <v>2.7168374061584402</v>
      </c>
      <c r="BF19" s="27">
        <v>1.3929949514567801</v>
      </c>
      <c r="BG19" s="27">
        <v>5362.0010375976499</v>
      </c>
      <c r="BH19" s="27">
        <v>253.14343261718699</v>
      </c>
      <c r="BI19" s="27">
        <v>91.375495910644503</v>
      </c>
      <c r="BJ19" s="27">
        <v>2836.5250396728502</v>
      </c>
      <c r="BK19" s="27">
        <v>2525.48430109024</v>
      </c>
      <c r="BL19" s="27">
        <v>29.172121033072401</v>
      </c>
      <c r="BM19" s="27">
        <v>0.36558568477630599</v>
      </c>
      <c r="BN19" s="27">
        <v>179.07225179672201</v>
      </c>
      <c r="BO19" s="27">
        <v>2.5839792415499598</v>
      </c>
      <c r="BP19" s="27">
        <v>192.383633613586</v>
      </c>
      <c r="BQ19" s="27">
        <v>24.679231524467401</v>
      </c>
      <c r="BR19" s="27">
        <v>9.7500883936882001</v>
      </c>
      <c r="BS19" s="27">
        <v>891.747802734375</v>
      </c>
      <c r="BT19" s="27">
        <v>36.675110340118401</v>
      </c>
      <c r="BU19" s="27">
        <v>179.538458824157</v>
      </c>
      <c r="BV19" s="27">
        <v>31.854996372014199</v>
      </c>
      <c r="BW19" s="27">
        <v>114.65482127666399</v>
      </c>
      <c r="BX19" s="27">
        <v>1.3969523980049401</v>
      </c>
      <c r="BY19" s="27">
        <v>2145.3014678955001</v>
      </c>
      <c r="BZ19" s="27">
        <v>561.33725845813694</v>
      </c>
      <c r="CA19" s="27">
        <v>561.33785498142197</v>
      </c>
      <c r="CB19" s="27">
        <v>23.984684765338798</v>
      </c>
      <c r="CC19" s="27">
        <v>5.2543970644474003</v>
      </c>
      <c r="CD19" s="27">
        <v>609.17193603515602</v>
      </c>
      <c r="CE19" s="27">
        <v>38921.944091796802</v>
      </c>
      <c r="CF19" s="27">
        <v>4159.47410964965</v>
      </c>
      <c r="CG19" s="27">
        <v>3312.3316144943201</v>
      </c>
      <c r="CH19" s="27">
        <v>734.39019489288296</v>
      </c>
      <c r="CI19" s="27">
        <v>0</v>
      </c>
      <c r="CJ19" s="27">
        <v>403.26594734191798</v>
      </c>
      <c r="CK19" s="27">
        <v>36704.967346191399</v>
      </c>
      <c r="CL19" s="27">
        <v>5191.9034767150797</v>
      </c>
      <c r="CM19" s="27">
        <v>2035.70776176452</v>
      </c>
      <c r="CN19" s="27">
        <f t="shared" si="1"/>
        <v>11153.528011682052</v>
      </c>
      <c r="CO19" s="27">
        <f t="shared" si="2"/>
        <v>5121.3481483158876</v>
      </c>
      <c r="CP19" s="27"/>
      <c r="CQ19" s="27"/>
      <c r="CR19" s="27"/>
      <c r="CS19" s="36">
        <f t="shared" si="3"/>
        <v>8.0003202184556494E-3</v>
      </c>
      <c r="CT19" s="51">
        <f t="shared" si="4"/>
        <v>-3.9972103305166135E-5</v>
      </c>
      <c r="CU19" s="51">
        <f t="shared" si="5"/>
        <v>-1.5485199242069854E-6</v>
      </c>
      <c r="CV19" s="51">
        <f t="shared" si="0"/>
        <v>-2.7657289257952073E-5</v>
      </c>
      <c r="CW19" s="51"/>
      <c r="CX19" s="36"/>
      <c r="CY19" s="36"/>
      <c r="CZ19" s="27"/>
      <c r="DA19" s="27"/>
      <c r="DB19" s="27"/>
      <c r="DC19" s="27"/>
      <c r="DD19" s="27"/>
      <c r="DE19" s="27"/>
      <c r="DF19" s="27"/>
      <c r="DG19" s="27"/>
      <c r="DH19" s="27"/>
    </row>
    <row r="20" spans="1:112" x14ac:dyDescent="0.25">
      <c r="A20" s="29" t="s">
        <v>19</v>
      </c>
      <c r="B20" s="27">
        <v>17.086735188961001</v>
      </c>
      <c r="C20" s="27">
        <v>141.24602818489001</v>
      </c>
      <c r="D20" s="27">
        <v>11.9223468005657</v>
      </c>
      <c r="E20" s="27">
        <v>11.922346264123901</v>
      </c>
      <c r="F20" s="27">
        <v>141.24474668502799</v>
      </c>
      <c r="G20" s="27">
        <v>141.245203971862</v>
      </c>
      <c r="H20" s="27">
        <v>42.759799718856797</v>
      </c>
      <c r="I20" s="27">
        <v>281.15155130624697</v>
      </c>
      <c r="J20" s="27">
        <v>281.15401786565701</v>
      </c>
      <c r="K20" s="27">
        <v>497.05828857421801</v>
      </c>
      <c r="L20" s="27">
        <v>52.070293739438</v>
      </c>
      <c r="M20" s="27">
        <v>52.071240969002197</v>
      </c>
      <c r="N20" s="27">
        <v>400.78751564025799</v>
      </c>
      <c r="O20" s="27">
        <v>400.78746986389098</v>
      </c>
      <c r="P20" s="27">
        <v>105338.29477691599</v>
      </c>
      <c r="Q20" s="27">
        <v>8323004.44921875</v>
      </c>
      <c r="R20" s="27">
        <v>105380.46495819</v>
      </c>
      <c r="S20" s="27">
        <v>170.39987134933401</v>
      </c>
      <c r="T20" s="27">
        <v>838.89202594757</v>
      </c>
      <c r="U20" s="27">
        <v>233.59354090690599</v>
      </c>
      <c r="V20" s="27">
        <v>527.34184265136696</v>
      </c>
      <c r="W20" s="27">
        <v>286.21844673156698</v>
      </c>
      <c r="X20" s="27">
        <v>169.82288543879901</v>
      </c>
      <c r="Y20" s="27">
        <v>527.34547805786099</v>
      </c>
      <c r="Z20" s="27">
        <v>860.53747558593705</v>
      </c>
      <c r="AA20" s="27">
        <v>5870.8812141418402</v>
      </c>
      <c r="AB20" s="27">
        <v>162.436882972717</v>
      </c>
      <c r="AC20" s="27">
        <v>162.43637275695801</v>
      </c>
      <c r="AD20" s="27">
        <v>162.43456697463901</v>
      </c>
      <c r="AE20" s="27">
        <v>212.13885933160699</v>
      </c>
      <c r="AF20" s="27">
        <v>167.72355258464799</v>
      </c>
      <c r="AG20" s="27">
        <v>167.71679854393</v>
      </c>
      <c r="AH20" s="27">
        <v>280.95736861228897</v>
      </c>
      <c r="AI20" s="27">
        <v>5.6493474985472796</v>
      </c>
      <c r="AJ20" s="27">
        <v>11.564912110567001</v>
      </c>
      <c r="AK20" s="27">
        <v>19.706166267395002</v>
      </c>
      <c r="AL20" s="27">
        <v>0</v>
      </c>
      <c r="AM20" s="27">
        <v>220.230609893798</v>
      </c>
      <c r="AN20" s="27">
        <v>23.222428143024398</v>
      </c>
      <c r="AO20" s="27">
        <v>23.222126424312499</v>
      </c>
      <c r="AP20" s="27">
        <v>466.790239453315</v>
      </c>
      <c r="AQ20" s="27">
        <v>466.78702551126401</v>
      </c>
      <c r="AR20" s="27">
        <v>18694.7479248046</v>
      </c>
      <c r="AS20" s="27">
        <v>2102.9715614318802</v>
      </c>
      <c r="AT20" s="27">
        <v>2102.8894538879299</v>
      </c>
      <c r="AU20" s="27">
        <v>7224.2602119445801</v>
      </c>
      <c r="AV20" s="27">
        <v>20964.603012084899</v>
      </c>
      <c r="AW20" s="27">
        <v>18694.000747680599</v>
      </c>
      <c r="AX20" s="27">
        <v>454.71622216701502</v>
      </c>
      <c r="AY20" s="27">
        <v>1.03433507576119</v>
      </c>
      <c r="AZ20" s="27">
        <v>4386.0424709319996</v>
      </c>
      <c r="BA20" s="27">
        <v>5.9689398296177298</v>
      </c>
      <c r="BB20" s="27">
        <v>1.50385260023176</v>
      </c>
      <c r="BC20" s="27">
        <v>328.12550956010801</v>
      </c>
      <c r="BD20" s="27">
        <v>11.3182718008756</v>
      </c>
      <c r="BE20" s="27">
        <v>0.69145280122756902</v>
      </c>
      <c r="BF20" s="27">
        <v>0.32081024395301899</v>
      </c>
      <c r="BG20" s="27">
        <v>1417.1586458683</v>
      </c>
      <c r="BH20" s="27">
        <v>62.132625579833899</v>
      </c>
      <c r="BI20" s="27">
        <v>25.707839965820298</v>
      </c>
      <c r="BJ20" s="27">
        <v>766.82815551757801</v>
      </c>
      <c r="BK20" s="27">
        <v>650.331043750047</v>
      </c>
      <c r="BL20" s="27">
        <v>7.2194251581095097</v>
      </c>
      <c r="BM20" s="27">
        <v>9.4069302082061698E-2</v>
      </c>
      <c r="BN20" s="27">
        <v>47.135771550238097</v>
      </c>
      <c r="BO20" s="27">
        <v>0.50854517612606198</v>
      </c>
      <c r="BP20" s="27">
        <v>56.644331783056202</v>
      </c>
      <c r="BQ20" s="27">
        <v>7.3813970312476096</v>
      </c>
      <c r="BR20" s="27">
        <v>2.3434274122118901</v>
      </c>
      <c r="BS20" s="27">
        <v>264.45203471183697</v>
      </c>
      <c r="BT20" s="27">
        <v>9.4445831924676895</v>
      </c>
      <c r="BU20" s="27">
        <v>42.446148753166199</v>
      </c>
      <c r="BV20" s="27">
        <v>7.7155881519429297</v>
      </c>
      <c r="BW20" s="27">
        <v>24.0424547195434</v>
      </c>
      <c r="BX20" s="27">
        <v>0.352620267614838</v>
      </c>
      <c r="BY20" s="27">
        <v>322.445196151733</v>
      </c>
      <c r="BZ20" s="27">
        <v>158.22013524174599</v>
      </c>
      <c r="CA20" s="27">
        <v>158.21984180063001</v>
      </c>
      <c r="CB20" s="27">
        <v>7.7300663851201499</v>
      </c>
      <c r="CC20" s="27">
        <v>1.0235510058701001</v>
      </c>
      <c r="CD20" s="27">
        <v>171.38697814941401</v>
      </c>
      <c r="CE20" s="27">
        <v>10950.5380096435</v>
      </c>
      <c r="CF20" s="27">
        <v>1180.2777078151701</v>
      </c>
      <c r="CG20" s="27">
        <v>911.76370620727505</v>
      </c>
      <c r="CH20" s="27">
        <v>195.01423133909699</v>
      </c>
      <c r="CI20" s="27">
        <v>0</v>
      </c>
      <c r="CJ20" s="27">
        <v>102.79432368278501</v>
      </c>
      <c r="CK20" s="27">
        <v>10338.299285888599</v>
      </c>
      <c r="CL20" s="27">
        <v>1610.9673736095399</v>
      </c>
      <c r="CM20" s="27">
        <v>620.18848788738205</v>
      </c>
      <c r="CN20" s="27">
        <f t="shared" si="1"/>
        <v>3023.3798659333697</v>
      </c>
      <c r="CO20" s="27">
        <f t="shared" si="2"/>
        <v>1592.3862318329636</v>
      </c>
      <c r="CP20" s="27"/>
      <c r="CQ20" s="27"/>
      <c r="CR20" s="27"/>
      <c r="CS20" s="36">
        <f t="shared" si="3"/>
        <v>8.0003209451648058E-3</v>
      </c>
      <c r="CT20" s="51">
        <f t="shared" si="4"/>
        <v>-4.0068811975367223E-5</v>
      </c>
      <c r="CU20" s="51">
        <f t="shared" si="5"/>
        <v>-3.9049920529291059E-7</v>
      </c>
      <c r="CV20" s="51">
        <f t="shared" si="0"/>
        <v>-3.2186687498228235E-5</v>
      </c>
      <c r="CW20" s="51"/>
      <c r="CX20" s="36"/>
      <c r="CY20" s="36"/>
      <c r="CZ20" s="27"/>
      <c r="DA20" s="27"/>
      <c r="DB20" s="27"/>
      <c r="DC20" s="27"/>
      <c r="DD20" s="27"/>
      <c r="DE20" s="27"/>
      <c r="DF20" s="27"/>
      <c r="DG20" s="27"/>
      <c r="DH20" s="27"/>
    </row>
    <row r="21" spans="1:112" x14ac:dyDescent="0.25">
      <c r="A21" s="29" t="s">
        <v>20</v>
      </c>
      <c r="B21" s="27">
        <v>48.699891567230203</v>
      </c>
      <c r="C21" s="27">
        <v>402.97928237914999</v>
      </c>
      <c r="D21" s="27">
        <v>36.343819856643599</v>
      </c>
      <c r="E21" s="27">
        <v>36.343834161758402</v>
      </c>
      <c r="F21" s="27">
        <v>402.97690200805602</v>
      </c>
      <c r="G21" s="27">
        <v>402.97813606262201</v>
      </c>
      <c r="H21" s="27">
        <v>128.851294517517</v>
      </c>
      <c r="I21" s="27">
        <v>753.35133695602406</v>
      </c>
      <c r="J21" s="27">
        <v>753.35495567321698</v>
      </c>
      <c r="K21" s="27">
        <v>2279.751953125</v>
      </c>
      <c r="L21" s="27">
        <v>141.629817724227</v>
      </c>
      <c r="M21" s="27">
        <v>141.63361376523901</v>
      </c>
      <c r="N21" s="27">
        <v>1280.3526763916</v>
      </c>
      <c r="O21" s="27">
        <v>1280.3534240722599</v>
      </c>
      <c r="P21" s="27">
        <v>367898.42358398403</v>
      </c>
      <c r="Q21" s="27">
        <v>31731524.75</v>
      </c>
      <c r="R21" s="27">
        <v>368045.72888183501</v>
      </c>
      <c r="S21" s="27">
        <v>1011.73864746093</v>
      </c>
      <c r="T21" s="27">
        <v>2379.27464294433</v>
      </c>
      <c r="U21" s="27">
        <v>645.29638481140103</v>
      </c>
      <c r="V21" s="27">
        <v>1944.4755859375</v>
      </c>
      <c r="W21" s="27">
        <v>808.06315422058105</v>
      </c>
      <c r="X21" s="27">
        <v>502.59563159942599</v>
      </c>
      <c r="Y21" s="27">
        <v>1944.49536132812</v>
      </c>
      <c r="Z21" s="27">
        <v>3824.17456054687</v>
      </c>
      <c r="AA21" s="27">
        <v>16351.6970520019</v>
      </c>
      <c r="AB21" s="27">
        <v>510.167476654052</v>
      </c>
      <c r="AC21" s="27">
        <v>510.166221618652</v>
      </c>
      <c r="AD21" s="27">
        <v>510.16006851196198</v>
      </c>
      <c r="AE21" s="27">
        <v>698.78240954875901</v>
      </c>
      <c r="AF21" s="27">
        <v>538.71140098571698</v>
      </c>
      <c r="AG21" s="27">
        <v>538.69148826599098</v>
      </c>
      <c r="AH21" s="27">
        <v>900.65701436996403</v>
      </c>
      <c r="AI21" s="27">
        <v>18.3170892223715</v>
      </c>
      <c r="AJ21" s="27">
        <v>37.249474048614502</v>
      </c>
      <c r="AK21" s="27">
        <v>57.752275466918903</v>
      </c>
      <c r="AL21" s="27">
        <v>0</v>
      </c>
      <c r="AM21" s="27">
        <v>812.76235961914006</v>
      </c>
      <c r="AN21" s="27">
        <v>69.134349822998004</v>
      </c>
      <c r="AO21" s="27">
        <v>69.133071899414006</v>
      </c>
      <c r="AP21" s="27">
        <v>1726.3902630805901</v>
      </c>
      <c r="AQ21" s="27">
        <v>1726.37766075134</v>
      </c>
      <c r="AR21" s="27">
        <v>59805.818115234302</v>
      </c>
      <c r="AS21" s="27">
        <v>6994.3830566406205</v>
      </c>
      <c r="AT21" s="27">
        <v>6994.0992431640598</v>
      </c>
      <c r="AU21" s="27">
        <v>21965.079864501899</v>
      </c>
      <c r="AV21" s="27">
        <v>67336.225097656206</v>
      </c>
      <c r="AW21" s="27">
        <v>59803.426879882798</v>
      </c>
      <c r="AX21" s="27">
        <v>1294.8969430923401</v>
      </c>
      <c r="AY21" s="27">
        <v>3.4743362315930399</v>
      </c>
      <c r="AZ21" s="27">
        <v>13876.0224456787</v>
      </c>
      <c r="BA21" s="27">
        <v>19.5997602939605</v>
      </c>
      <c r="BB21" s="27">
        <v>4.9028160944580996</v>
      </c>
      <c r="BC21" s="27">
        <v>988.33797311782803</v>
      </c>
      <c r="BD21" s="27">
        <v>46.641056075692099</v>
      </c>
      <c r="BE21" s="27">
        <v>3.0538406372070299</v>
      </c>
      <c r="BF21" s="27">
        <v>1.1205728035420099</v>
      </c>
      <c r="BG21" s="27">
        <v>5226.76417922973</v>
      </c>
      <c r="BH21" s="27">
        <v>284.96844482421801</v>
      </c>
      <c r="BI21" s="27">
        <v>102.256477355957</v>
      </c>
      <c r="BJ21" s="27">
        <v>2442.4988479614199</v>
      </c>
      <c r="BK21" s="27">
        <v>2784.2708127498599</v>
      </c>
      <c r="BL21" s="27">
        <v>32.700448282063</v>
      </c>
      <c r="BM21" s="27">
        <v>0.40821477770805298</v>
      </c>
      <c r="BN21" s="27">
        <v>188.42723143100699</v>
      </c>
      <c r="BO21" s="27">
        <v>1.74368095770478</v>
      </c>
      <c r="BP21" s="27">
        <v>179.43768453598</v>
      </c>
      <c r="BQ21" s="27">
        <v>24.143508017063098</v>
      </c>
      <c r="BR21" s="27">
        <v>7.3896523118019104</v>
      </c>
      <c r="BS21" s="27">
        <v>818.48223876953102</v>
      </c>
      <c r="BT21" s="27">
        <v>28.011396646499598</v>
      </c>
      <c r="BU21" s="27">
        <v>138.01627254485999</v>
      </c>
      <c r="BV21" s="27">
        <v>31.991763107478601</v>
      </c>
      <c r="BW21" s="27">
        <v>89.289748549461294</v>
      </c>
      <c r="BX21" s="27">
        <v>1.44531549303792</v>
      </c>
      <c r="BY21" s="27">
        <v>777.48792648315396</v>
      </c>
      <c r="BZ21" s="27">
        <v>607.92920678853898</v>
      </c>
      <c r="CA21" s="27">
        <v>607.926521539688</v>
      </c>
      <c r="CB21" s="27">
        <v>21.3995081484317</v>
      </c>
      <c r="CC21" s="27">
        <v>3.3397291302680898</v>
      </c>
      <c r="CD21" s="27">
        <v>681.71307373046795</v>
      </c>
      <c r="CE21" s="27">
        <v>33747.385375976497</v>
      </c>
      <c r="CF21" s="27">
        <v>3694.8638620376501</v>
      </c>
      <c r="CG21" s="27">
        <v>2913.8971042633002</v>
      </c>
      <c r="CH21" s="27">
        <v>633.21212804317395</v>
      </c>
      <c r="CI21" s="27">
        <v>0</v>
      </c>
      <c r="CJ21" s="27">
        <v>325.94700860977099</v>
      </c>
      <c r="CK21" s="27">
        <v>31842.8957519531</v>
      </c>
      <c r="CL21" s="27">
        <v>4738.5112018585196</v>
      </c>
      <c r="CM21" s="27">
        <v>1845.95926523208</v>
      </c>
      <c r="CN21" s="27">
        <f t="shared" si="1"/>
        <v>9564.9978675628117</v>
      </c>
      <c r="CO21" s="27">
        <f t="shared" si="2"/>
        <v>4683.1945014435069</v>
      </c>
      <c r="CP21" s="27"/>
      <c r="CQ21" s="27"/>
      <c r="CR21" s="27"/>
      <c r="CS21" s="36">
        <f t="shared" si="3"/>
        <v>8.0003207813392572E-3</v>
      </c>
      <c r="CT21" s="51">
        <f t="shared" si="4"/>
        <v>-3.9911284015944428E-5</v>
      </c>
      <c r="CU21" s="51">
        <f t="shared" si="5"/>
        <v>-1.0487332816033216E-6</v>
      </c>
      <c r="CV21" s="51">
        <f t="shared" si="0"/>
        <v>-3.7254275789482722E-5</v>
      </c>
      <c r="CW21" s="51"/>
      <c r="CX21" s="36"/>
      <c r="CY21" s="36"/>
      <c r="CZ21" s="27"/>
      <c r="DA21" s="27"/>
      <c r="DB21" s="27"/>
      <c r="DC21" s="27"/>
      <c r="DD21" s="27"/>
      <c r="DE21" s="27"/>
      <c r="DF21" s="27"/>
      <c r="DG21" s="27"/>
      <c r="DH21" s="27"/>
    </row>
    <row r="22" spans="1:112" x14ac:dyDescent="0.25">
      <c r="A22" s="29" t="s">
        <v>129</v>
      </c>
      <c r="B22" s="27">
        <v>50.185509085655198</v>
      </c>
      <c r="C22" s="27">
        <v>346.95399665832502</v>
      </c>
      <c r="D22" s="27">
        <v>25.703321218490601</v>
      </c>
      <c r="E22" s="27">
        <v>25.703369140625</v>
      </c>
      <c r="F22" s="27">
        <v>346.95165348052899</v>
      </c>
      <c r="G22" s="27">
        <v>346.95278835296602</v>
      </c>
      <c r="H22" s="27">
        <v>85.3716077804565</v>
      </c>
      <c r="I22" s="27">
        <v>709.09100532531704</v>
      </c>
      <c r="J22" s="27">
        <v>709.09348177909806</v>
      </c>
      <c r="K22" s="27">
        <v>2201.79150390625</v>
      </c>
      <c r="L22" s="27">
        <v>145.325020849704</v>
      </c>
      <c r="M22" s="27">
        <v>145.32861626148201</v>
      </c>
      <c r="N22" s="27">
        <v>1092.71118164062</v>
      </c>
      <c r="O22" s="27">
        <v>1092.7115859985299</v>
      </c>
      <c r="P22" s="27">
        <v>299295.75439453102</v>
      </c>
      <c r="Q22" s="27">
        <v>28751195.90625</v>
      </c>
      <c r="R22" s="27">
        <v>299415.48773193301</v>
      </c>
      <c r="S22" s="27">
        <v>707.32657241821198</v>
      </c>
      <c r="T22" s="27">
        <v>2076.88502883911</v>
      </c>
      <c r="U22" s="27">
        <v>599.81825113296497</v>
      </c>
      <c r="V22" s="27">
        <v>1690.15209960937</v>
      </c>
      <c r="W22" s="27">
        <v>649.62343502044598</v>
      </c>
      <c r="X22" s="27">
        <v>454.69712984561897</v>
      </c>
      <c r="Y22" s="27">
        <v>1690.1666564941399</v>
      </c>
      <c r="Z22" s="27">
        <v>3343.1874389648401</v>
      </c>
      <c r="AA22" s="27">
        <v>14493.170928955</v>
      </c>
      <c r="AB22" s="27">
        <v>345.040538787841</v>
      </c>
      <c r="AC22" s="27">
        <v>345.04023361205998</v>
      </c>
      <c r="AD22" s="27">
        <v>345.035743713378</v>
      </c>
      <c r="AE22" s="27">
        <v>628.35806930065098</v>
      </c>
      <c r="AF22" s="27">
        <v>323.643642425537</v>
      </c>
      <c r="AG22" s="27">
        <v>323.63070678710898</v>
      </c>
      <c r="AH22" s="27">
        <v>755.95113539695706</v>
      </c>
      <c r="AI22" s="27">
        <v>16.282391512766399</v>
      </c>
      <c r="AJ22" s="27">
        <v>18.2353014945983</v>
      </c>
      <c r="AK22" s="27">
        <v>64.609722614288302</v>
      </c>
      <c r="AL22" s="27">
        <v>0</v>
      </c>
      <c r="AM22" s="27">
        <v>780.36727905273403</v>
      </c>
      <c r="AN22" s="27">
        <v>52.392961978912297</v>
      </c>
      <c r="AO22" s="27">
        <v>52.392368555068899</v>
      </c>
      <c r="AP22" s="27">
        <v>1669.4311738014201</v>
      </c>
      <c r="AQ22" s="27">
        <v>1669.41962099075</v>
      </c>
      <c r="AR22" s="27">
        <v>35969.8583984375</v>
      </c>
      <c r="AS22" s="27">
        <v>4161.9610595703098</v>
      </c>
      <c r="AT22" s="27">
        <v>4161.7890930175699</v>
      </c>
      <c r="AU22" s="27">
        <v>18888.487823486299</v>
      </c>
      <c r="AV22" s="27">
        <v>40453.845092773401</v>
      </c>
      <c r="AW22" s="27">
        <v>35968.4276123046</v>
      </c>
      <c r="AX22" s="27">
        <v>1116.0856533050501</v>
      </c>
      <c r="AY22" s="27">
        <v>2.3596276522148401</v>
      </c>
      <c r="AZ22" s="27">
        <v>11847.990882873501</v>
      </c>
      <c r="BA22" s="27">
        <v>13.491413190960801</v>
      </c>
      <c r="BB22" s="27">
        <v>2.8842325881123498</v>
      </c>
      <c r="BC22" s="27">
        <v>540.69672536849896</v>
      </c>
      <c r="BD22" s="27">
        <v>42.301722913980399</v>
      </c>
      <c r="BE22" s="27">
        <v>2.93544149398803</v>
      </c>
      <c r="BF22" s="27">
        <v>0.71770865842700005</v>
      </c>
      <c r="BG22" s="27">
        <v>4226.3304252624503</v>
      </c>
      <c r="BH22" s="27">
        <v>275.22567749023398</v>
      </c>
      <c r="BI22" s="27">
        <v>96.897979736328097</v>
      </c>
      <c r="BJ22" s="27">
        <v>1612.4146900177</v>
      </c>
      <c r="BK22" s="27">
        <v>2613.9115462303098</v>
      </c>
      <c r="BL22" s="27">
        <v>31.302370280027301</v>
      </c>
      <c r="BM22" s="27">
        <v>0.38939797878265298</v>
      </c>
      <c r="BN22" s="27">
        <v>165.53639739751799</v>
      </c>
      <c r="BO22" s="27">
        <v>0.87446691654622499</v>
      </c>
      <c r="BP22" s="27">
        <v>130.28416466712901</v>
      </c>
      <c r="BQ22" s="27">
        <v>17.0005844831466</v>
      </c>
      <c r="BR22" s="27">
        <v>4.4893576800823203</v>
      </c>
      <c r="BS22" s="27">
        <v>576.28395843505803</v>
      </c>
      <c r="BT22" s="27">
        <v>19.992630004882798</v>
      </c>
      <c r="BU22" s="27">
        <v>95.905578136444007</v>
      </c>
      <c r="BV22" s="27">
        <v>27.713407206349</v>
      </c>
      <c r="BW22" s="27">
        <v>51.981670737266498</v>
      </c>
      <c r="BX22" s="27">
        <v>1.2549235999758801</v>
      </c>
      <c r="BY22" s="27">
        <v>344.80445098876902</v>
      </c>
      <c r="BZ22" s="27">
        <v>596.07780814170803</v>
      </c>
      <c r="CA22" s="27">
        <v>596.07551994919697</v>
      </c>
      <c r="CB22" s="27">
        <v>18.715496391057901</v>
      </c>
      <c r="CC22" s="27">
        <v>1.5134159475564899</v>
      </c>
      <c r="CD22" s="27">
        <v>645.98797607421795</v>
      </c>
      <c r="CE22" s="27">
        <v>29196.5711669921</v>
      </c>
      <c r="CF22" s="27">
        <v>3280.52260684967</v>
      </c>
      <c r="CG22" s="27">
        <v>2561.7294723987502</v>
      </c>
      <c r="CH22" s="27">
        <v>546.14879882335595</v>
      </c>
      <c r="CI22" s="27">
        <v>0</v>
      </c>
      <c r="CJ22" s="27">
        <v>276.49532365798899</v>
      </c>
      <c r="CK22" s="27">
        <v>27533.455871581999</v>
      </c>
      <c r="CL22" s="27">
        <v>4285.3710165023804</v>
      </c>
      <c r="CM22" s="27">
        <v>1671.0560498237601</v>
      </c>
      <c r="CN22" s="27">
        <f t="shared" si="1"/>
        <v>8167.0383550641263</v>
      </c>
      <c r="CO22" s="27">
        <f t="shared" si="2"/>
        <v>4243.4493590992433</v>
      </c>
      <c r="CP22" s="27"/>
      <c r="CQ22" s="27"/>
      <c r="CR22" s="27"/>
      <c r="CS22" s="36">
        <f t="shared" si="3"/>
        <v>8.0003184291461103E-3</v>
      </c>
      <c r="CT22" s="51">
        <f t="shared" si="4"/>
        <v>-3.9996387394947496E-5</v>
      </c>
      <c r="CU22" s="51">
        <f t="shared" si="5"/>
        <v>9.9117059452616944E-7</v>
      </c>
      <c r="CV22" s="51">
        <f t="shared" si="0"/>
        <v>-5.140193206940031E-5</v>
      </c>
      <c r="CW22" s="51"/>
      <c r="CX22" s="36"/>
      <c r="CY22" s="36"/>
      <c r="CZ22" s="27"/>
      <c r="DA22" s="27"/>
      <c r="DB22" s="27"/>
      <c r="DC22" s="27"/>
      <c r="DD22" s="27"/>
      <c r="DE22" s="27"/>
      <c r="DF22" s="27"/>
      <c r="DG22" s="27"/>
      <c r="DH22" s="27"/>
    </row>
    <row r="23" spans="1:112" x14ac:dyDescent="0.25">
      <c r="A23" s="29" t="s">
        <v>22</v>
      </c>
      <c r="B23" s="27">
        <v>122.52902793884201</v>
      </c>
      <c r="C23" s="27">
        <v>930.46040344238202</v>
      </c>
      <c r="D23" s="27">
        <v>72.724713325500403</v>
      </c>
      <c r="E23" s="27">
        <v>72.724824905395494</v>
      </c>
      <c r="F23" s="27">
        <v>930.45496177673294</v>
      </c>
      <c r="G23" s="27">
        <v>930.45778656005803</v>
      </c>
      <c r="H23" s="27">
        <v>257.957515716552</v>
      </c>
      <c r="I23" s="27">
        <v>2034.28893089294</v>
      </c>
      <c r="J23" s="27">
        <v>2034.2947692871001</v>
      </c>
      <c r="K23" s="27">
        <v>3044.47143554687</v>
      </c>
      <c r="L23" s="27">
        <v>318.67908143997101</v>
      </c>
      <c r="M23" s="27">
        <v>318.686072468757</v>
      </c>
      <c r="N23" s="27">
        <v>2765.5719299316402</v>
      </c>
      <c r="O23" s="27">
        <v>2765.5721130370998</v>
      </c>
      <c r="P23" s="27">
        <v>769753.76257324195</v>
      </c>
      <c r="Q23" s="27">
        <v>49698860.71875</v>
      </c>
      <c r="R23" s="27">
        <v>770061.90173339797</v>
      </c>
      <c r="S23" s="27">
        <v>1482.41100692749</v>
      </c>
      <c r="T23" s="27">
        <v>5643.3937759399396</v>
      </c>
      <c r="U23" s="27">
        <v>1672.6531343459999</v>
      </c>
      <c r="V23" s="27">
        <v>4099.2021789550699</v>
      </c>
      <c r="W23" s="27">
        <v>1957.93799591064</v>
      </c>
      <c r="X23" s="27">
        <v>1280.0478641986799</v>
      </c>
      <c r="Y23" s="27">
        <v>4099.2406005859302</v>
      </c>
      <c r="Z23" s="27">
        <v>6404.1514892578098</v>
      </c>
      <c r="AA23" s="27">
        <v>41397.952209472598</v>
      </c>
      <c r="AB23" s="27">
        <v>1007.4330749511701</v>
      </c>
      <c r="AC23" s="27">
        <v>1007.43215179443</v>
      </c>
      <c r="AD23" s="27">
        <v>1007.41893005371</v>
      </c>
      <c r="AE23" s="27">
        <v>1599.8396027088099</v>
      </c>
      <c r="AF23" s="27">
        <v>944.79013442993096</v>
      </c>
      <c r="AG23" s="27">
        <v>944.752222061157</v>
      </c>
      <c r="AH23" s="27">
        <v>2091.2673940658501</v>
      </c>
      <c r="AI23" s="27">
        <v>38.163005594164098</v>
      </c>
      <c r="AJ23" s="27">
        <v>55.342371940612701</v>
      </c>
      <c r="AK23" s="27">
        <v>142.66604423522901</v>
      </c>
      <c r="AL23" s="27">
        <v>0</v>
      </c>
      <c r="AM23" s="27">
        <v>1574.91430664062</v>
      </c>
      <c r="AN23" s="27">
        <v>149.42880010604799</v>
      </c>
      <c r="AO23" s="27">
        <v>149.42662239074701</v>
      </c>
      <c r="AP23" s="27">
        <v>3122.30762100219</v>
      </c>
      <c r="AQ23" s="27">
        <v>3122.2854423522899</v>
      </c>
      <c r="AR23" s="27">
        <v>105258.51513671799</v>
      </c>
      <c r="AS23" s="27">
        <v>11895.461425781201</v>
      </c>
      <c r="AT23" s="27">
        <v>11894.9844970703</v>
      </c>
      <c r="AU23" s="27">
        <v>52468.115295410098</v>
      </c>
      <c r="AV23" s="27">
        <v>118094.029052734</v>
      </c>
      <c r="AW23" s="27">
        <v>105254.308349609</v>
      </c>
      <c r="AX23" s="27">
        <v>3177.8821659088098</v>
      </c>
      <c r="AY23" s="27">
        <v>5.6859390488825703</v>
      </c>
      <c r="AZ23" s="27">
        <v>32557.831665039001</v>
      </c>
      <c r="BA23" s="27">
        <v>32.166237354278501</v>
      </c>
      <c r="BB23" s="27">
        <v>6.7708662003278697</v>
      </c>
      <c r="BC23" s="27">
        <v>1418.6175117492601</v>
      </c>
      <c r="BD23" s="27">
        <v>70.189287379383998</v>
      </c>
      <c r="BE23" s="27">
        <v>4.2257828712463299</v>
      </c>
      <c r="BF23" s="27">
        <v>1.7693342752754599</v>
      </c>
      <c r="BG23" s="27">
        <v>7741.7052192687897</v>
      </c>
      <c r="BH23" s="27">
        <v>380.558990478515</v>
      </c>
      <c r="BI23" s="27">
        <v>156.21575927734301</v>
      </c>
      <c r="BJ23" s="27">
        <v>3830.1609535217199</v>
      </c>
      <c r="BK23" s="27">
        <v>3911.5430092811498</v>
      </c>
      <c r="BL23" s="27">
        <v>44.257468573749001</v>
      </c>
      <c r="BM23" s="27">
        <v>0.57685011625289895</v>
      </c>
      <c r="BN23" s="27">
        <v>275.58845722675301</v>
      </c>
      <c r="BO23" s="27">
        <v>2.2315675541758502</v>
      </c>
      <c r="BP23" s="27">
        <v>312.05665254592799</v>
      </c>
      <c r="BQ23" s="27">
        <v>43.647299885749803</v>
      </c>
      <c r="BR23" s="27">
        <v>11.569006025791101</v>
      </c>
      <c r="BS23" s="27">
        <v>1445.9058246612501</v>
      </c>
      <c r="BT23" s="27">
        <v>59.5299198627471</v>
      </c>
      <c r="BU23" s="27">
        <v>258.07666778564402</v>
      </c>
      <c r="BV23" s="27">
        <v>43.251592399552401</v>
      </c>
      <c r="BW23" s="27">
        <v>109.764652967453</v>
      </c>
      <c r="BX23" s="27">
        <v>2.03658183448715</v>
      </c>
      <c r="BY23" s="27">
        <v>3183.5910186767501</v>
      </c>
      <c r="BZ23" s="27">
        <v>678.09718775749195</v>
      </c>
      <c r="CA23" s="27">
        <v>678.09700679778996</v>
      </c>
      <c r="CB23" s="27">
        <v>54.347690224647501</v>
      </c>
      <c r="CC23" s="27">
        <v>4.5844866037368703</v>
      </c>
      <c r="CD23" s="27">
        <v>1041.443359375</v>
      </c>
      <c r="CE23" s="27">
        <v>80054.441040039004</v>
      </c>
      <c r="CF23" s="27">
        <v>8997.8040885925293</v>
      </c>
      <c r="CG23" s="27">
        <v>7013.2985916137604</v>
      </c>
      <c r="CH23" s="27">
        <v>1509.9686625003801</v>
      </c>
      <c r="CI23" s="27">
        <v>0</v>
      </c>
      <c r="CJ23" s="27">
        <v>785.72668075561501</v>
      </c>
      <c r="CK23" s="27">
        <v>75841.424987792896</v>
      </c>
      <c r="CL23" s="27">
        <v>12034.2104301452</v>
      </c>
      <c r="CM23" s="27">
        <v>4691.4599790573102</v>
      </c>
      <c r="CN23" s="27">
        <f t="shared" si="1"/>
        <v>22442.713080616897</v>
      </c>
      <c r="CO23" s="27">
        <f t="shared" si="2"/>
        <v>11914.646992882603</v>
      </c>
      <c r="CP23" s="27"/>
      <c r="CQ23" s="27"/>
      <c r="CR23" s="27"/>
      <c r="CS23" s="36">
        <f t="shared" si="3"/>
        <v>8.0003209477088975E-3</v>
      </c>
      <c r="CT23" s="51">
        <f t="shared" si="4"/>
        <v>-4.0117559144447678E-5</v>
      </c>
      <c r="CU23" s="51">
        <f t="shared" si="5"/>
        <v>1.6229834183344956E-7</v>
      </c>
      <c r="CV23" s="51">
        <f t="shared" si="0"/>
        <v>-3.9152179215645641E-5</v>
      </c>
      <c r="CW23" s="51"/>
      <c r="CX23" s="36"/>
      <c r="CY23" s="36"/>
      <c r="CZ23" s="27"/>
      <c r="DA23" s="27"/>
      <c r="DB23" s="27"/>
      <c r="DC23" s="27"/>
      <c r="DD23" s="27"/>
      <c r="DE23" s="27"/>
      <c r="DF23" s="27"/>
      <c r="DG23" s="27"/>
      <c r="DH23" s="27"/>
    </row>
    <row r="24" spans="1:112" x14ac:dyDescent="0.25">
      <c r="A24" s="29" t="s">
        <v>23</v>
      </c>
      <c r="B24" s="27">
        <v>76.169788956642094</v>
      </c>
      <c r="C24" s="27">
        <v>605.524169921875</v>
      </c>
      <c r="D24" s="27">
        <v>46.504402041435199</v>
      </c>
      <c r="E24" s="27">
        <v>46.504571914672802</v>
      </c>
      <c r="F24" s="27">
        <v>605.51976680755604</v>
      </c>
      <c r="G24" s="27">
        <v>605.52151870727505</v>
      </c>
      <c r="H24" s="27">
        <v>177.96587038040099</v>
      </c>
      <c r="I24" s="27">
        <v>1456.17356419563</v>
      </c>
      <c r="J24" s="27">
        <v>1456.1780848503099</v>
      </c>
      <c r="K24" s="27">
        <v>1502.73559570312</v>
      </c>
      <c r="L24" s="27">
        <v>188.74218797683699</v>
      </c>
      <c r="M24" s="27">
        <v>188.74642413854599</v>
      </c>
      <c r="N24" s="27">
        <v>1710.21937561035</v>
      </c>
      <c r="O24" s="27">
        <v>1710.2197799682599</v>
      </c>
      <c r="P24" s="27">
        <v>547227.88879394496</v>
      </c>
      <c r="Q24" s="27">
        <v>30365625.722656202</v>
      </c>
      <c r="R24" s="27">
        <v>547446.97650146403</v>
      </c>
      <c r="S24" s="27">
        <v>1025.8513908386201</v>
      </c>
      <c r="T24" s="27">
        <v>3727.5352745056098</v>
      </c>
      <c r="U24" s="27">
        <v>1100.5712704658499</v>
      </c>
      <c r="V24" s="27">
        <v>2769.0401916503902</v>
      </c>
      <c r="W24" s="27">
        <v>1332.76831340789</v>
      </c>
      <c r="X24" s="27">
        <v>848.28007411956696</v>
      </c>
      <c r="Y24" s="27">
        <v>2769.0684814453102</v>
      </c>
      <c r="Z24" s="27">
        <v>4277.4201660156205</v>
      </c>
      <c r="AA24" s="27">
        <v>27499.898223876899</v>
      </c>
      <c r="AB24" s="27">
        <v>665.06396102905205</v>
      </c>
      <c r="AC24" s="27">
        <v>665.06553649902298</v>
      </c>
      <c r="AD24" s="27">
        <v>665.05474472045898</v>
      </c>
      <c r="AE24" s="27">
        <v>1050.02805900573</v>
      </c>
      <c r="AF24" s="27">
        <v>662.83230686187699</v>
      </c>
      <c r="AG24" s="27">
        <v>662.80709552764802</v>
      </c>
      <c r="AH24" s="27">
        <v>1369.7745509147601</v>
      </c>
      <c r="AI24" s="27">
        <v>24.338601332157801</v>
      </c>
      <c r="AJ24" s="27">
        <v>41.012699365615802</v>
      </c>
      <c r="AK24" s="27">
        <v>86.089081764221106</v>
      </c>
      <c r="AL24" s="27">
        <v>0</v>
      </c>
      <c r="AM24" s="27">
        <v>1002.0850982666</v>
      </c>
      <c r="AN24" s="27">
        <v>101.054236888885</v>
      </c>
      <c r="AO24" s="27">
        <v>101.053063631057</v>
      </c>
      <c r="AP24" s="27">
        <v>2003.5459942817599</v>
      </c>
      <c r="AQ24" s="27">
        <v>2003.53081488609</v>
      </c>
      <c r="AR24" s="27">
        <v>74023.9033203125</v>
      </c>
      <c r="AS24" s="27">
        <v>8167.3059234619104</v>
      </c>
      <c r="AT24" s="27">
        <v>8166.9822998046802</v>
      </c>
      <c r="AU24" s="27">
        <v>34855.8934631347</v>
      </c>
      <c r="AV24" s="27">
        <v>82850.755859375</v>
      </c>
      <c r="AW24" s="27">
        <v>74020.9608154296</v>
      </c>
      <c r="AX24" s="27">
        <v>2110.64811944961</v>
      </c>
      <c r="AY24" s="27">
        <v>4.2310246150009299</v>
      </c>
      <c r="AZ24" s="27">
        <v>21644.4034347534</v>
      </c>
      <c r="BA24" s="27">
        <v>23.596933737397102</v>
      </c>
      <c r="BB24" s="27">
        <v>4.7635576650500298</v>
      </c>
      <c r="BC24" s="27">
        <v>1089.7041416168199</v>
      </c>
      <c r="BD24" s="27">
        <v>41.7597967311739</v>
      </c>
      <c r="BE24" s="27">
        <v>2.1823155879974299</v>
      </c>
      <c r="BF24" s="27">
        <v>1.2829007860273101</v>
      </c>
      <c r="BG24" s="27">
        <v>4921.2215404510498</v>
      </c>
      <c r="BH24" s="27">
        <v>187.84220886230401</v>
      </c>
      <c r="BI24" s="27">
        <v>89.9619140625</v>
      </c>
      <c r="BJ24" s="27">
        <v>2817.57056427001</v>
      </c>
      <c r="BK24" s="27">
        <v>2103.6463404893798</v>
      </c>
      <c r="BL24" s="27">
        <v>22.4216797947883</v>
      </c>
      <c r="BM24" s="27">
        <v>0.304842799901962</v>
      </c>
      <c r="BN24" s="27">
        <v>162.70637127757001</v>
      </c>
      <c r="BO24" s="27">
        <v>1.65402157232165</v>
      </c>
      <c r="BP24" s="27">
        <v>228.36421537399201</v>
      </c>
      <c r="BQ24" s="27">
        <v>33.277616411447497</v>
      </c>
      <c r="BR24" s="27">
        <v>8.4413581788539798</v>
      </c>
      <c r="BS24" s="27">
        <v>1076.1059026718101</v>
      </c>
      <c r="BT24" s="27">
        <v>41.145659685134802</v>
      </c>
      <c r="BU24" s="27">
        <v>178.47499847412101</v>
      </c>
      <c r="BV24" s="27">
        <v>23.987878397107099</v>
      </c>
      <c r="BW24" s="27">
        <v>82.791373610496507</v>
      </c>
      <c r="BX24" s="27">
        <v>1.1786798685789099</v>
      </c>
      <c r="BY24" s="27">
        <v>2052.7254180908199</v>
      </c>
      <c r="BZ24" s="27">
        <v>388.17997369170098</v>
      </c>
      <c r="CA24" s="27">
        <v>388.180481284856</v>
      </c>
      <c r="CB24" s="27">
        <v>36.481047928333197</v>
      </c>
      <c r="CC24" s="27">
        <v>3.4609874635934799</v>
      </c>
      <c r="CD24" s="27">
        <v>599.74853515625</v>
      </c>
      <c r="CE24" s="27">
        <v>53128.010162353501</v>
      </c>
      <c r="CF24" s="27">
        <v>5945.9778127670197</v>
      </c>
      <c r="CG24" s="27">
        <v>4643.8233656883203</v>
      </c>
      <c r="CH24" s="27">
        <v>1003.45705449581</v>
      </c>
      <c r="CI24" s="27">
        <v>0</v>
      </c>
      <c r="CJ24" s="27">
        <v>517.05244064330998</v>
      </c>
      <c r="CK24" s="27">
        <v>50512.660781860301</v>
      </c>
      <c r="CL24" s="27">
        <v>7968.9796705245899</v>
      </c>
      <c r="CM24" s="27">
        <v>3106.59287548065</v>
      </c>
      <c r="CN24" s="27">
        <f t="shared" si="1"/>
        <v>14919.885976586813</v>
      </c>
      <c r="CO24" s="27">
        <f t="shared" si="2"/>
        <v>7888.1222473938551</v>
      </c>
      <c r="CP24" s="27"/>
      <c r="CQ24" s="27"/>
      <c r="CR24" s="27"/>
      <c r="CS24" s="36">
        <f t="shared" si="3"/>
        <v>8.0003169553084282E-3</v>
      </c>
      <c r="CT24" s="51">
        <f t="shared" si="4"/>
        <v>-3.9657951544398285E-5</v>
      </c>
      <c r="CU24" s="51">
        <f t="shared" si="5"/>
        <v>9.4197987673132676E-7</v>
      </c>
      <c r="CV24" s="51">
        <f t="shared" si="0"/>
        <v>3.1289202426628259E-3</v>
      </c>
      <c r="CW24" s="51"/>
      <c r="CX24" s="36"/>
      <c r="CY24" s="36"/>
      <c r="CZ24" s="27"/>
      <c r="DA24" s="27"/>
      <c r="DB24" s="27"/>
      <c r="DC24" s="27"/>
      <c r="DD24" s="27"/>
      <c r="DE24" s="27"/>
      <c r="DF24" s="27"/>
      <c r="DG24" s="27"/>
      <c r="DH24" s="27"/>
    </row>
    <row r="25" spans="1:112" x14ac:dyDescent="0.25">
      <c r="A25" s="29" t="s">
        <v>24</v>
      </c>
      <c r="B25" s="27">
        <v>38.936093807220402</v>
      </c>
      <c r="C25" s="27">
        <v>389.996925354003</v>
      </c>
      <c r="D25" s="27">
        <v>35.2461223602294</v>
      </c>
      <c r="E25" s="27">
        <v>35.246146678924497</v>
      </c>
      <c r="F25" s="27">
        <v>389.99408340454102</v>
      </c>
      <c r="G25" s="27">
        <v>389.99525070190401</v>
      </c>
      <c r="H25" s="27">
        <v>135.81268882751399</v>
      </c>
      <c r="I25" s="27">
        <v>823.23125028610195</v>
      </c>
      <c r="J25" s="27">
        <v>823.23492193222</v>
      </c>
      <c r="K25" s="27">
        <v>1230.52490234375</v>
      </c>
      <c r="L25" s="27">
        <v>122.315178751945</v>
      </c>
      <c r="M25" s="27">
        <v>122.31807374954199</v>
      </c>
      <c r="N25" s="27">
        <v>1181.1072387695301</v>
      </c>
      <c r="O25" s="27">
        <v>1181.1079864501901</v>
      </c>
      <c r="P25" s="27">
        <v>373310.29321288998</v>
      </c>
      <c r="Q25" s="27">
        <v>23887761.34375</v>
      </c>
      <c r="R25" s="27">
        <v>373459.69702148403</v>
      </c>
      <c r="S25" s="27">
        <v>1174.0642852783201</v>
      </c>
      <c r="T25" s="27">
        <v>2250.3306427001899</v>
      </c>
      <c r="U25" s="27">
        <v>643.08986473083496</v>
      </c>
      <c r="V25" s="27">
        <v>2104.4220275878902</v>
      </c>
      <c r="W25" s="27">
        <v>884.27610015869095</v>
      </c>
      <c r="X25" s="27">
        <v>554.80352497100796</v>
      </c>
      <c r="Y25" s="27">
        <v>2104.44091796875</v>
      </c>
      <c r="Z25" s="27">
        <v>3468.77758789062</v>
      </c>
      <c r="AA25" s="27">
        <v>16843.950500488201</v>
      </c>
      <c r="AB25" s="27">
        <v>529.34743499755803</v>
      </c>
      <c r="AC25" s="27">
        <v>529.34716796875</v>
      </c>
      <c r="AD25" s="27">
        <v>529.33972167968705</v>
      </c>
      <c r="AE25" s="27">
        <v>734.51702272891998</v>
      </c>
      <c r="AF25" s="27">
        <v>568.03946876525799</v>
      </c>
      <c r="AG25" s="27">
        <v>568.01674461364701</v>
      </c>
      <c r="AH25" s="27">
        <v>1044.8648271560601</v>
      </c>
      <c r="AI25" s="27">
        <v>15.582950372248799</v>
      </c>
      <c r="AJ25" s="27">
        <v>37.434042930602999</v>
      </c>
      <c r="AK25" s="27">
        <v>38.811754226684499</v>
      </c>
      <c r="AL25" s="27">
        <v>0</v>
      </c>
      <c r="AM25" s="27">
        <v>688.13197326660099</v>
      </c>
      <c r="AN25" s="27">
        <v>70.585208415985093</v>
      </c>
      <c r="AO25" s="27">
        <v>70.584349632263098</v>
      </c>
      <c r="AP25" s="27">
        <v>1433.76144790649</v>
      </c>
      <c r="AQ25" s="27">
        <v>1433.7471532821601</v>
      </c>
      <c r="AR25" s="27">
        <v>63094.363769531199</v>
      </c>
      <c r="AS25" s="27">
        <v>7342.5304260253897</v>
      </c>
      <c r="AT25" s="27">
        <v>7342.2348022460901</v>
      </c>
      <c r="AU25" s="27">
        <v>23705.674255370999</v>
      </c>
      <c r="AV25" s="27">
        <v>71002.103759765596</v>
      </c>
      <c r="AW25" s="27">
        <v>63091.835205078103</v>
      </c>
      <c r="AX25" s="27">
        <v>1341.5048093795699</v>
      </c>
      <c r="AY25" s="27">
        <v>2.57646551029756</v>
      </c>
      <c r="AZ25" s="27">
        <v>15380.3621063232</v>
      </c>
      <c r="BA25" s="27">
        <v>14.493414551019599</v>
      </c>
      <c r="BB25" s="27">
        <v>3.9755603484809399</v>
      </c>
      <c r="BC25" s="27">
        <v>867.45949077606201</v>
      </c>
      <c r="BD25" s="27">
        <v>27.549519047141001</v>
      </c>
      <c r="BE25" s="27">
        <v>1.75711250305175</v>
      </c>
      <c r="BF25" s="27">
        <v>0.910388126038014</v>
      </c>
      <c r="BG25" s="27">
        <v>3554.5933380126899</v>
      </c>
      <c r="BH25" s="27">
        <v>153.81672668457</v>
      </c>
      <c r="BI25" s="27">
        <v>69.684700012207003</v>
      </c>
      <c r="BJ25" s="27">
        <v>1916.3355407714801</v>
      </c>
      <c r="BK25" s="27">
        <v>1638.26066446304</v>
      </c>
      <c r="BL25" s="27">
        <v>17.899775978177701</v>
      </c>
      <c r="BM25" s="27">
        <v>0.240826696157455</v>
      </c>
      <c r="BN25" s="27">
        <v>114.591327428817</v>
      </c>
      <c r="BO25" s="27">
        <v>1.53277902863919</v>
      </c>
      <c r="BP25" s="27">
        <v>132.69153690338101</v>
      </c>
      <c r="BQ25" s="27">
        <v>18.0766375064849</v>
      </c>
      <c r="BR25" s="27">
        <v>6.04454106092453</v>
      </c>
      <c r="BS25" s="27">
        <v>614.142784118652</v>
      </c>
      <c r="BT25" s="27">
        <v>29.450853109359699</v>
      </c>
      <c r="BU25" s="27">
        <v>138.78996467590301</v>
      </c>
      <c r="BV25" s="27">
        <v>19.334485145285701</v>
      </c>
      <c r="BW25" s="27">
        <v>72.244577169418307</v>
      </c>
      <c r="BX25" s="27">
        <v>0.88022154942154796</v>
      </c>
      <c r="BY25" s="27">
        <v>2218.8780212402298</v>
      </c>
      <c r="BZ25" s="27">
        <v>443.00534164905503</v>
      </c>
      <c r="CA25" s="27">
        <v>443.00522768497399</v>
      </c>
      <c r="CB25" s="27">
        <v>22.540023148059799</v>
      </c>
      <c r="CC25" s="27">
        <v>3.3022659718990299</v>
      </c>
      <c r="CD25" s="27">
        <v>464.5654296875</v>
      </c>
      <c r="CE25" s="27">
        <v>36350.990539550701</v>
      </c>
      <c r="CF25" s="27">
        <v>4097.6448249816804</v>
      </c>
      <c r="CG25" s="27">
        <v>3279.94964647293</v>
      </c>
      <c r="CH25" s="27">
        <v>727.38689637184098</v>
      </c>
      <c r="CI25" s="27">
        <v>0</v>
      </c>
      <c r="CJ25" s="27">
        <v>381.079278945922</v>
      </c>
      <c r="CK25" s="27">
        <v>34642.446777343699</v>
      </c>
      <c r="CL25" s="27">
        <v>5159.5500793457004</v>
      </c>
      <c r="CM25" s="27">
        <v>2040.41501426696</v>
      </c>
      <c r="CN25" s="27">
        <f t="shared" si="1"/>
        <v>10601.966905519064</v>
      </c>
      <c r="CO25" s="27">
        <f t="shared" si="2"/>
        <v>5103.0721417201694</v>
      </c>
      <c r="CP25" s="27"/>
      <c r="CQ25" s="27"/>
      <c r="CR25" s="27"/>
      <c r="CS25" s="36">
        <f t="shared" si="3"/>
        <v>8.0003188453008356E-3</v>
      </c>
      <c r="CT25" s="51">
        <f t="shared" si="4"/>
        <v>-3.9856629682785324E-5</v>
      </c>
      <c r="CU25" s="51">
        <f t="shared" si="5"/>
        <v>-8.0662443142709554E-7</v>
      </c>
      <c r="CV25" s="51">
        <f t="shared" si="0"/>
        <v>-3.4389946107085707E-5</v>
      </c>
      <c r="CW25" s="51"/>
      <c r="CX25" s="36"/>
      <c r="CY25" s="36"/>
      <c r="CZ25" s="27"/>
      <c r="DA25" s="27"/>
      <c r="DB25" s="27"/>
      <c r="DC25" s="27"/>
      <c r="DD25" s="27"/>
      <c r="DE25" s="27"/>
      <c r="DF25" s="27"/>
      <c r="DG25" s="27"/>
      <c r="DH25" s="27"/>
    </row>
    <row r="26" spans="1:112" x14ac:dyDescent="0.25">
      <c r="A26" s="29" t="s">
        <v>25</v>
      </c>
      <c r="B26" s="27">
        <v>84.133613586425696</v>
      </c>
      <c r="C26" s="27">
        <v>813.22706604003895</v>
      </c>
      <c r="D26" s="27">
        <v>79.265686035156193</v>
      </c>
      <c r="E26" s="27">
        <v>79.265685081481905</v>
      </c>
      <c r="F26" s="27">
        <v>813.22007751464798</v>
      </c>
      <c r="G26" s="27">
        <v>813.22269439697197</v>
      </c>
      <c r="H26" s="27">
        <v>290.11034393310501</v>
      </c>
      <c r="I26" s="27">
        <v>1476.5651769638</v>
      </c>
      <c r="J26" s="27">
        <v>1476.56887054443</v>
      </c>
      <c r="K26" s="27">
        <v>2273.98095703125</v>
      </c>
      <c r="L26" s="27">
        <v>246.19340133666901</v>
      </c>
      <c r="M26" s="27">
        <v>246.198891162872</v>
      </c>
      <c r="N26" s="27">
        <v>2693.3138427734302</v>
      </c>
      <c r="O26" s="27">
        <v>2693.3160400390602</v>
      </c>
      <c r="P26" s="27">
        <v>632996.20825195301</v>
      </c>
      <c r="Q26" s="27">
        <v>44144255.46875</v>
      </c>
      <c r="R26" s="27">
        <v>633249.64453125</v>
      </c>
      <c r="S26" s="27">
        <v>1818.9894065856899</v>
      </c>
      <c r="T26" s="27">
        <v>4608.5523986816397</v>
      </c>
      <c r="U26" s="27">
        <v>1261.5711212158201</v>
      </c>
      <c r="V26" s="27">
        <v>3436.4542846679601</v>
      </c>
      <c r="W26" s="27">
        <v>1742.7938690185499</v>
      </c>
      <c r="X26" s="27">
        <v>989.26148080825806</v>
      </c>
      <c r="Y26" s="27">
        <v>3436.4869384765602</v>
      </c>
      <c r="Z26" s="27">
        <v>6120.4543457031205</v>
      </c>
      <c r="AA26" s="27">
        <v>33131.457397460901</v>
      </c>
      <c r="AB26" s="27">
        <v>1174.00038146972</v>
      </c>
      <c r="AC26" s="27">
        <v>1174.0000762939401</v>
      </c>
      <c r="AD26" s="27">
        <v>1173.9833374023401</v>
      </c>
      <c r="AE26" s="27">
        <v>1273.4427266120899</v>
      </c>
      <c r="AF26" s="27">
        <v>1139.51072692871</v>
      </c>
      <c r="AG26" s="27">
        <v>1139.46498870849</v>
      </c>
      <c r="AH26" s="27">
        <v>1769.16785621643</v>
      </c>
      <c r="AI26" s="27">
        <v>30.657012574374601</v>
      </c>
      <c r="AJ26" s="27">
        <v>85.816164970397907</v>
      </c>
      <c r="AK26" s="27">
        <v>78.405795097351003</v>
      </c>
      <c r="AL26" s="27">
        <v>0</v>
      </c>
      <c r="AM26" s="27">
        <v>1277.0151062011701</v>
      </c>
      <c r="AN26" s="27">
        <v>150.30636024475001</v>
      </c>
      <c r="AO26" s="27">
        <v>150.30415153503401</v>
      </c>
      <c r="AP26" s="27">
        <v>2451.14378738403</v>
      </c>
      <c r="AQ26" s="27">
        <v>2451.1215476989701</v>
      </c>
      <c r="AR26" s="27">
        <v>126328.45214843701</v>
      </c>
      <c r="AS26" s="27">
        <v>14970.8778076171</v>
      </c>
      <c r="AT26" s="27">
        <v>14970.2890014648</v>
      </c>
      <c r="AU26" s="27">
        <v>43562.845825195298</v>
      </c>
      <c r="AV26" s="27">
        <v>142433.140625</v>
      </c>
      <c r="AW26" s="27">
        <v>126323.37646484299</v>
      </c>
      <c r="AX26" s="27">
        <v>2607.9137554168701</v>
      </c>
      <c r="AY26" s="27">
        <v>5.8653333028778398</v>
      </c>
      <c r="AZ26" s="27">
        <v>27342.897888183499</v>
      </c>
      <c r="BA26" s="27">
        <v>33.487510919570902</v>
      </c>
      <c r="BB26" s="27">
        <v>9.07919289171695</v>
      </c>
      <c r="BC26" s="27">
        <v>2146.7322330474799</v>
      </c>
      <c r="BD26" s="27">
        <v>55.731912314891801</v>
      </c>
      <c r="BE26" s="27">
        <v>3.22155332565307</v>
      </c>
      <c r="BF26" s="27">
        <v>2.2337292693555302</v>
      </c>
      <c r="BG26" s="27">
        <v>7681.3640747070303</v>
      </c>
      <c r="BH26" s="27">
        <v>284.24700927734301</v>
      </c>
      <c r="BI26" s="27">
        <v>125.371627807617</v>
      </c>
      <c r="BJ26" s="27">
        <v>4570.1087036132803</v>
      </c>
      <c r="BK26" s="27">
        <v>3111.2546415328902</v>
      </c>
      <c r="BL26" s="27">
        <v>33.581589177250798</v>
      </c>
      <c r="BM26" s="27">
        <v>0.44253525137901301</v>
      </c>
      <c r="BN26" s="27">
        <v>233.498854637146</v>
      </c>
      <c r="BO26" s="27">
        <v>3.7861025556921901</v>
      </c>
      <c r="BP26" s="27">
        <v>310.50796604156398</v>
      </c>
      <c r="BQ26" s="27">
        <v>43.0586787462234</v>
      </c>
      <c r="BR26" s="27">
        <v>14.866232872009199</v>
      </c>
      <c r="BS26" s="27">
        <v>1463.01145935058</v>
      </c>
      <c r="BT26" s="27">
        <v>61.779457092285099</v>
      </c>
      <c r="BU26" s="27">
        <v>289.14857673645002</v>
      </c>
      <c r="BV26" s="27">
        <v>38.577544964849899</v>
      </c>
      <c r="BW26" s="27">
        <v>170.77759814262299</v>
      </c>
      <c r="BX26" s="27">
        <v>1.77003138663712</v>
      </c>
      <c r="BY26" s="27">
        <v>2491.9650573730401</v>
      </c>
      <c r="BZ26" s="27">
        <v>578.30073451995804</v>
      </c>
      <c r="CA26" s="27">
        <v>578.30013918876602</v>
      </c>
      <c r="CB26" s="27">
        <v>43.963983058929401</v>
      </c>
      <c r="CC26" s="27">
        <v>7.6949121356010401</v>
      </c>
      <c r="CD26" s="27">
        <v>835.81237792968705</v>
      </c>
      <c r="CE26" s="27">
        <v>66481.9814453125</v>
      </c>
      <c r="CF26" s="27">
        <v>7129.2520141601499</v>
      </c>
      <c r="CG26" s="27">
        <v>5616.9166698455801</v>
      </c>
      <c r="CH26" s="27">
        <v>1235.05643224716</v>
      </c>
      <c r="CI26" s="27">
        <v>0</v>
      </c>
      <c r="CJ26" s="27">
        <v>661.76581573486305</v>
      </c>
      <c r="CK26" s="27">
        <v>62759.615722656199</v>
      </c>
      <c r="CL26" s="27">
        <v>9372.1421279907208</v>
      </c>
      <c r="CM26" s="27">
        <v>3629.3592414855898</v>
      </c>
      <c r="CN26" s="27">
        <f t="shared" si="1"/>
        <v>18847.963169367067</v>
      </c>
      <c r="CO26" s="27">
        <f t="shared" si="2"/>
        <v>9251.8765373962033</v>
      </c>
      <c r="CP26" s="27"/>
      <c r="CQ26" s="27"/>
      <c r="CR26" s="27"/>
      <c r="CS26" s="36">
        <f t="shared" si="3"/>
        <v>8.0003201637519894E-3</v>
      </c>
      <c r="CT26" s="51">
        <f t="shared" si="4"/>
        <v>-4.0019183441468549E-5</v>
      </c>
      <c r="CU26" s="51">
        <f t="shared" si="5"/>
        <v>9.4978034198868761E-8</v>
      </c>
      <c r="CV26" s="51">
        <f t="shared" si="0"/>
        <v>-2.6553981992682138E-5</v>
      </c>
      <c r="CW26" s="51"/>
      <c r="CX26" s="36"/>
      <c r="CY26" s="36"/>
      <c r="CZ26" s="27"/>
      <c r="DA26" s="27"/>
      <c r="DB26" s="27"/>
      <c r="DC26" s="27"/>
      <c r="DD26" s="27"/>
      <c r="DE26" s="27"/>
      <c r="DF26" s="27"/>
      <c r="DG26" s="27"/>
      <c r="DH26" s="27"/>
    </row>
    <row r="27" spans="1:112" x14ac:dyDescent="0.25">
      <c r="A27" s="29" t="s">
        <v>26</v>
      </c>
      <c r="B27" s="27">
        <v>21.903924465179401</v>
      </c>
      <c r="C27" s="27">
        <v>239.288818359375</v>
      </c>
      <c r="D27" s="27">
        <v>22.8439812660217</v>
      </c>
      <c r="E27" s="27">
        <v>22.843963861465401</v>
      </c>
      <c r="F27" s="27">
        <v>239.28605842590301</v>
      </c>
      <c r="G27" s="27">
        <v>239.286798477172</v>
      </c>
      <c r="H27" s="27">
        <v>89.148373603820801</v>
      </c>
      <c r="I27" s="27">
        <v>493.268764019012</v>
      </c>
      <c r="J27" s="27">
        <v>493.27005910873402</v>
      </c>
      <c r="K27" s="27">
        <v>383.29846191406199</v>
      </c>
      <c r="L27" s="27">
        <v>75.449837207794104</v>
      </c>
      <c r="M27" s="27">
        <v>75.451638102531405</v>
      </c>
      <c r="N27" s="27">
        <v>718.98634338378895</v>
      </c>
      <c r="O27" s="27">
        <v>718.98698425292901</v>
      </c>
      <c r="P27" s="27">
        <v>178696.55676269499</v>
      </c>
      <c r="Q27" s="27">
        <v>8038761.5703125</v>
      </c>
      <c r="R27" s="27">
        <v>178768.04980468701</v>
      </c>
      <c r="S27" s="27">
        <v>411.723825454711</v>
      </c>
      <c r="T27" s="27">
        <v>1366.1632843017501</v>
      </c>
      <c r="U27" s="27">
        <v>384.02009010314902</v>
      </c>
      <c r="V27" s="27">
        <v>938.22128295898403</v>
      </c>
      <c r="W27" s="27">
        <v>554.41542434692303</v>
      </c>
      <c r="X27" s="27">
        <v>302.66489934921202</v>
      </c>
      <c r="Y27" s="27">
        <v>938.22865295410099</v>
      </c>
      <c r="Z27" s="27">
        <v>1726.83959960937</v>
      </c>
      <c r="AA27" s="27">
        <v>10247.619934082</v>
      </c>
      <c r="AB27" s="27">
        <v>346.09992980957003</v>
      </c>
      <c r="AC27" s="27">
        <v>346.10014343261702</v>
      </c>
      <c r="AD27" s="27">
        <v>346.09489440917901</v>
      </c>
      <c r="AE27" s="27">
        <v>359.12809836864398</v>
      </c>
      <c r="AF27" s="27">
        <v>284.21152114868102</v>
      </c>
      <c r="AG27" s="27">
        <v>284.19958114624001</v>
      </c>
      <c r="AH27" s="27">
        <v>510.41943693160999</v>
      </c>
      <c r="AI27" s="27">
        <v>7.5685000410303402</v>
      </c>
      <c r="AJ27" s="27">
        <v>25.9530992507934</v>
      </c>
      <c r="AK27" s="27">
        <v>17.029432058334301</v>
      </c>
      <c r="AL27" s="27">
        <v>0</v>
      </c>
      <c r="AM27" s="27">
        <v>370.09526824951098</v>
      </c>
      <c r="AN27" s="27">
        <v>45.319925308227504</v>
      </c>
      <c r="AO27" s="27">
        <v>45.319351196288999</v>
      </c>
      <c r="AP27" s="27">
        <v>489.44363212585398</v>
      </c>
      <c r="AQ27" s="27">
        <v>489.43969392776398</v>
      </c>
      <c r="AR27" s="27">
        <v>31886.393066406199</v>
      </c>
      <c r="AS27" s="27">
        <v>3355.83274841308</v>
      </c>
      <c r="AT27" s="27">
        <v>3355.69972229003</v>
      </c>
      <c r="AU27" s="27">
        <v>12998.7255859375</v>
      </c>
      <c r="AV27" s="27">
        <v>35525.019042968699</v>
      </c>
      <c r="AW27" s="27">
        <v>31885.120849609299</v>
      </c>
      <c r="AX27" s="27">
        <v>791.48072242736805</v>
      </c>
      <c r="AY27" s="27">
        <v>1.2806759781669801</v>
      </c>
      <c r="AZ27" s="27">
        <v>8080.3737792968705</v>
      </c>
      <c r="BA27" s="27">
        <v>7.4555289149284301</v>
      </c>
      <c r="BB27" s="27">
        <v>1.73074028640985</v>
      </c>
      <c r="BC27" s="27">
        <v>494.31315279006901</v>
      </c>
      <c r="BD27" s="27">
        <v>11.3999949842691</v>
      </c>
      <c r="BE27" s="27">
        <v>0.55206072330474798</v>
      </c>
      <c r="BF27" s="27">
        <v>0.50393414963036698</v>
      </c>
      <c r="BG27" s="27">
        <v>1610.8379631042401</v>
      </c>
      <c r="BH27" s="27">
        <v>47.912406921386697</v>
      </c>
      <c r="BI27" s="27">
        <v>22.3366603851318</v>
      </c>
      <c r="BJ27" s="27">
        <v>1047.0321617126399</v>
      </c>
      <c r="BK27" s="27">
        <v>563.80376744270302</v>
      </c>
      <c r="BL27" s="27">
        <v>5.8341202251613096</v>
      </c>
      <c r="BM27" s="27">
        <v>7.80942067503929E-2</v>
      </c>
      <c r="BN27" s="27">
        <v>46.050786256790097</v>
      </c>
      <c r="BO27" s="27">
        <v>0.73365815915167298</v>
      </c>
      <c r="BP27" s="27">
        <v>73.417289257049504</v>
      </c>
      <c r="BQ27" s="27">
        <v>10.513821423053701</v>
      </c>
      <c r="BR27" s="27">
        <v>3.3161334991454998</v>
      </c>
      <c r="BS27" s="27">
        <v>351.42764091491699</v>
      </c>
      <c r="BT27" s="27">
        <v>19.019096612930198</v>
      </c>
      <c r="BU27" s="27">
        <v>86.561483383178697</v>
      </c>
      <c r="BV27" s="27">
        <v>6.8428531987592498</v>
      </c>
      <c r="BW27" s="27">
        <v>31.277722001075698</v>
      </c>
      <c r="BX27" s="27">
        <v>0.32996590452967201</v>
      </c>
      <c r="BY27" s="27">
        <v>612.54319763183503</v>
      </c>
      <c r="BZ27" s="27">
        <v>99.472736299037905</v>
      </c>
      <c r="CA27" s="27">
        <v>99.472682654857607</v>
      </c>
      <c r="CB27" s="27">
        <v>13.827598184347099</v>
      </c>
      <c r="CC27" s="27">
        <v>2.3160104751586901</v>
      </c>
      <c r="CD27" s="27">
        <v>148.912109375</v>
      </c>
      <c r="CE27" s="27">
        <v>19710.6425170898</v>
      </c>
      <c r="CF27" s="27">
        <v>2116.91627502441</v>
      </c>
      <c r="CG27" s="27">
        <v>1664.8540763854901</v>
      </c>
      <c r="CH27" s="27">
        <v>366.09088492393403</v>
      </c>
      <c r="CI27" s="27">
        <v>0</v>
      </c>
      <c r="CJ27" s="27">
        <v>188.68055534362699</v>
      </c>
      <c r="CK27" s="27">
        <v>18719.941680908199</v>
      </c>
      <c r="CL27" s="27">
        <v>2871.4015140533402</v>
      </c>
      <c r="CM27" s="27">
        <v>1106.86911487579</v>
      </c>
      <c r="CN27" s="27">
        <f t="shared" si="1"/>
        <v>5569.9504862183649</v>
      </c>
      <c r="CO27" s="27">
        <f t="shared" si="2"/>
        <v>2835.1393184897561</v>
      </c>
      <c r="CP27" s="27"/>
      <c r="CQ27" s="27"/>
      <c r="CR27" s="27"/>
      <c r="CS27" s="36">
        <f t="shared" si="3"/>
        <v>8.0003200224866219E-3</v>
      </c>
      <c r="CT27" s="51">
        <f t="shared" si="4"/>
        <v>-3.9923778719054128E-5</v>
      </c>
      <c r="CU27" s="51">
        <f t="shared" si="5"/>
        <v>1.2626651120507153E-6</v>
      </c>
      <c r="CV27" s="51">
        <f t="shared" si="0"/>
        <v>-2.484275218427688E-5</v>
      </c>
      <c r="CW27" s="51"/>
      <c r="CX27" s="36"/>
      <c r="CY27" s="36"/>
      <c r="CZ27" s="27"/>
      <c r="DA27" s="27"/>
      <c r="DB27" s="27"/>
      <c r="DC27" s="27"/>
      <c r="DD27" s="27"/>
      <c r="DE27" s="27"/>
      <c r="DF27" s="27"/>
      <c r="DG27" s="27"/>
      <c r="DH27" s="27"/>
    </row>
    <row r="28" spans="1:112" x14ac:dyDescent="0.25">
      <c r="A28" s="29" t="s">
        <v>27</v>
      </c>
      <c r="B28" s="27">
        <v>31.453493833541799</v>
      </c>
      <c r="C28" s="27">
        <v>293.728555679321</v>
      </c>
      <c r="D28" s="27">
        <v>26.981015682220399</v>
      </c>
      <c r="E28" s="27">
        <v>26.9810981750488</v>
      </c>
      <c r="F28" s="27">
        <v>293.726358413696</v>
      </c>
      <c r="G28" s="27">
        <v>293.72722434997502</v>
      </c>
      <c r="H28" s="27">
        <v>99.371794700622502</v>
      </c>
      <c r="I28" s="27">
        <v>578.04195356368996</v>
      </c>
      <c r="J28" s="27">
        <v>578.04393815994194</v>
      </c>
      <c r="K28" s="27">
        <v>609.59393310546795</v>
      </c>
      <c r="L28" s="27">
        <v>99.165652632713304</v>
      </c>
      <c r="M28" s="27">
        <v>99.167959451675401</v>
      </c>
      <c r="N28" s="27">
        <v>945.72721862792901</v>
      </c>
      <c r="O28" s="27">
        <v>945.72804260253895</v>
      </c>
      <c r="P28" s="27">
        <v>214678.775024414</v>
      </c>
      <c r="Q28" s="27">
        <v>12636320.1875</v>
      </c>
      <c r="R28" s="27">
        <v>214764.77966308501</v>
      </c>
      <c r="S28" s="27">
        <v>619.93694496154706</v>
      </c>
      <c r="T28" s="27">
        <v>1678.7914199829099</v>
      </c>
      <c r="U28" s="27">
        <v>479.03900527954102</v>
      </c>
      <c r="V28" s="27">
        <v>1246.30517578125</v>
      </c>
      <c r="W28" s="27">
        <v>642.00461578369095</v>
      </c>
      <c r="X28" s="27">
        <v>377.119556903839</v>
      </c>
      <c r="Y28" s="27">
        <v>1246.31639099121</v>
      </c>
      <c r="Z28" s="27">
        <v>2163.0979614257799</v>
      </c>
      <c r="AA28" s="27">
        <v>12438.3739013671</v>
      </c>
      <c r="AB28" s="27">
        <v>397.70724487304602</v>
      </c>
      <c r="AC28" s="27">
        <v>397.70738220214798</v>
      </c>
      <c r="AD28" s="27">
        <v>397.70145416259697</v>
      </c>
      <c r="AE28" s="27">
        <v>471.86161327361998</v>
      </c>
      <c r="AF28" s="27">
        <v>364.27552223205498</v>
      </c>
      <c r="AG28" s="27">
        <v>364.26031494140602</v>
      </c>
      <c r="AH28" s="27">
        <v>659.19629573821999</v>
      </c>
      <c r="AI28" s="27">
        <v>10.704001139849399</v>
      </c>
      <c r="AJ28" s="27">
        <v>26.848930358886701</v>
      </c>
      <c r="AK28" s="27">
        <v>29.7515034675598</v>
      </c>
      <c r="AL28" s="27">
        <v>0</v>
      </c>
      <c r="AM28" s="27">
        <v>460.85960388183503</v>
      </c>
      <c r="AN28" s="27">
        <v>52.885874748229902</v>
      </c>
      <c r="AO28" s="27">
        <v>52.885004520416203</v>
      </c>
      <c r="AP28" s="27">
        <v>737.66296386718705</v>
      </c>
      <c r="AQ28" s="27">
        <v>737.65778255462601</v>
      </c>
      <c r="AR28" s="27">
        <v>40526.388671875</v>
      </c>
      <c r="AS28" s="27">
        <v>4643.7693176269504</v>
      </c>
      <c r="AT28" s="27">
        <v>4643.5774688720703</v>
      </c>
      <c r="AU28" s="27">
        <v>16129.862854003901</v>
      </c>
      <c r="AV28" s="27">
        <v>45532.6015625</v>
      </c>
      <c r="AW28" s="27">
        <v>40524.764404296802</v>
      </c>
      <c r="AX28" s="27">
        <v>965.42905855178799</v>
      </c>
      <c r="AY28" s="27">
        <v>1.63559332187287</v>
      </c>
      <c r="AZ28" s="27">
        <v>10112.3865051269</v>
      </c>
      <c r="BA28" s="27">
        <v>9.4797144234180397</v>
      </c>
      <c r="BB28" s="27">
        <v>2.3065149523317801</v>
      </c>
      <c r="BC28" s="27">
        <v>620.44139003753605</v>
      </c>
      <c r="BD28" s="27">
        <v>16.014299586415198</v>
      </c>
      <c r="BE28" s="27">
        <v>0.87725472450256303</v>
      </c>
      <c r="BF28" s="27">
        <v>0.64034178946167197</v>
      </c>
      <c r="BG28" s="27">
        <v>2189.34619140625</v>
      </c>
      <c r="BH28" s="27">
        <v>76.199790954589801</v>
      </c>
      <c r="BI28" s="27">
        <v>35.42626953125</v>
      </c>
      <c r="BJ28" s="27">
        <v>1329.69909286499</v>
      </c>
      <c r="BK28" s="27">
        <v>859.64272332191399</v>
      </c>
      <c r="BL28" s="27">
        <v>9.0922007113695091</v>
      </c>
      <c r="BM28" s="27">
        <v>0.12126943469047501</v>
      </c>
      <c r="BN28" s="27">
        <v>65.058261513709994</v>
      </c>
      <c r="BO28" s="27">
        <v>0.99111303687095598</v>
      </c>
      <c r="BP28" s="27">
        <v>92.460883140563894</v>
      </c>
      <c r="BQ28" s="27">
        <v>12.969602286815601</v>
      </c>
      <c r="BR28" s="27">
        <v>4.1836397647857604</v>
      </c>
      <c r="BS28" s="27">
        <v>437.44720458984301</v>
      </c>
      <c r="BT28" s="27">
        <v>21.614457607269198</v>
      </c>
      <c r="BU28" s="27">
        <v>97.969245433807302</v>
      </c>
      <c r="BV28" s="27">
        <v>10.1005458114668</v>
      </c>
      <c r="BW28" s="27">
        <v>45.441523313522303</v>
      </c>
      <c r="BX28" s="27">
        <v>0.47668904758756903</v>
      </c>
      <c r="BY28" s="27">
        <v>908.45153427124001</v>
      </c>
      <c r="BZ28" s="27">
        <v>185.166111469268</v>
      </c>
      <c r="CA28" s="27">
        <v>185.166771769523</v>
      </c>
      <c r="CB28" s="27">
        <v>16.556447803974098</v>
      </c>
      <c r="CC28" s="27">
        <v>2.3564400970935799</v>
      </c>
      <c r="CD28" s="27">
        <v>236.17645263671801</v>
      </c>
      <c r="CE28" s="27">
        <v>24613.4061279296</v>
      </c>
      <c r="CF28" s="27">
        <v>2683.2115859985302</v>
      </c>
      <c r="CG28" s="27">
        <v>2109.9134607315</v>
      </c>
      <c r="CH28" s="27">
        <v>462.47668838500903</v>
      </c>
      <c r="CI28" s="27">
        <v>0</v>
      </c>
      <c r="CJ28" s="27">
        <v>244.48768329620299</v>
      </c>
      <c r="CK28" s="27">
        <v>23303.840332031199</v>
      </c>
      <c r="CL28" s="27">
        <v>3566.0132713317798</v>
      </c>
      <c r="CM28" s="27">
        <v>1383.4541330337499</v>
      </c>
      <c r="CN28" s="27">
        <f t="shared" si="1"/>
        <v>6970.6542877229231</v>
      </c>
      <c r="CO28" s="27">
        <f t="shared" si="2"/>
        <v>3523.6974321664256</v>
      </c>
      <c r="CP28" s="27"/>
      <c r="CQ28" s="27"/>
      <c r="CR28" s="27"/>
      <c r="CS28" s="36">
        <f t="shared" si="3"/>
        <v>8.0003230593366122E-3</v>
      </c>
      <c r="CT28" s="51">
        <f t="shared" si="4"/>
        <v>-4.0233792296964377E-5</v>
      </c>
      <c r="CU28" s="51">
        <f t="shared" si="5"/>
        <v>1.9984136648539805E-6</v>
      </c>
      <c r="CV28" s="51">
        <f t="shared" si="0"/>
        <v>-2.9291305065238914E-5</v>
      </c>
      <c r="CW28" s="51"/>
      <c r="CX28" s="36"/>
      <c r="CY28" s="36"/>
      <c r="CZ28" s="27"/>
      <c r="DA28" s="27"/>
      <c r="DB28" s="27"/>
      <c r="DC28" s="27"/>
      <c r="DD28" s="27"/>
      <c r="DE28" s="27"/>
      <c r="DF28" s="27"/>
      <c r="DG28" s="27"/>
      <c r="DH28" s="27"/>
    </row>
    <row r="29" spans="1:112" x14ac:dyDescent="0.25">
      <c r="A29" s="29" t="s">
        <v>28</v>
      </c>
      <c r="B29" s="27">
        <v>25.321673393249501</v>
      </c>
      <c r="C29" s="27">
        <v>228.70906257629301</v>
      </c>
      <c r="D29" s="27">
        <v>22.833580017089801</v>
      </c>
      <c r="E29" s="27">
        <v>22.833575725555399</v>
      </c>
      <c r="F29" s="27">
        <v>228.70601844787501</v>
      </c>
      <c r="G29" s="27">
        <v>228.70679283141999</v>
      </c>
      <c r="H29" s="27">
        <v>82.069356918334904</v>
      </c>
      <c r="I29" s="27">
        <v>457.68041038513098</v>
      </c>
      <c r="J29" s="27">
        <v>457.68037080764702</v>
      </c>
      <c r="K29" s="27">
        <v>1039.42785644531</v>
      </c>
      <c r="L29" s="27">
        <v>72.366172075271606</v>
      </c>
      <c r="M29" s="27">
        <v>72.368174076080294</v>
      </c>
      <c r="N29" s="27">
        <v>802.48376464843705</v>
      </c>
      <c r="O29" s="27">
        <v>802.48480224609295</v>
      </c>
      <c r="P29" s="27">
        <v>194198.194946289</v>
      </c>
      <c r="Q29" s="27">
        <v>14496597.71875</v>
      </c>
      <c r="R29" s="27">
        <v>194275.99365234299</v>
      </c>
      <c r="S29" s="27">
        <v>721.73542022704999</v>
      </c>
      <c r="T29" s="27">
        <v>1346.8481140136701</v>
      </c>
      <c r="U29" s="27">
        <v>374.77940368652298</v>
      </c>
      <c r="V29" s="27">
        <v>1115.1178283691399</v>
      </c>
      <c r="W29" s="27">
        <v>505.54207801818802</v>
      </c>
      <c r="X29" s="27">
        <v>296.94895410537703</v>
      </c>
      <c r="Y29" s="27">
        <v>1115.1272888183501</v>
      </c>
      <c r="Z29" s="27">
        <v>2226.6533813476499</v>
      </c>
      <c r="AA29" s="27">
        <v>9747.3334655761701</v>
      </c>
      <c r="AB29" s="27">
        <v>332.98247528076098</v>
      </c>
      <c r="AC29" s="27">
        <v>332.98333740234301</v>
      </c>
      <c r="AD29" s="27">
        <v>332.97735595703102</v>
      </c>
      <c r="AE29" s="27">
        <v>405.77818584442099</v>
      </c>
      <c r="AF29" s="27">
        <v>320.25501441955498</v>
      </c>
      <c r="AG29" s="27">
        <v>320.24168395996003</v>
      </c>
      <c r="AH29" s="27">
        <v>531.13953208923294</v>
      </c>
      <c r="AI29" s="27">
        <v>9.6785039864480495</v>
      </c>
      <c r="AJ29" s="27">
        <v>23.3556017875671</v>
      </c>
      <c r="AK29" s="27">
        <v>25.915481567382798</v>
      </c>
      <c r="AL29" s="27">
        <v>0</v>
      </c>
      <c r="AM29" s="27">
        <v>436.570991516113</v>
      </c>
      <c r="AN29" s="27">
        <v>42.985902309417703</v>
      </c>
      <c r="AO29" s="27">
        <v>42.985085010528501</v>
      </c>
      <c r="AP29" s="27">
        <v>860.51698017120304</v>
      </c>
      <c r="AQ29" s="27">
        <v>860.51030635833695</v>
      </c>
      <c r="AR29" s="27">
        <v>35595.098388671802</v>
      </c>
      <c r="AS29" s="27">
        <v>4116.5181121826099</v>
      </c>
      <c r="AT29" s="27">
        <v>4116.3504791259702</v>
      </c>
      <c r="AU29" s="27">
        <v>13057.787445068299</v>
      </c>
      <c r="AV29" s="27">
        <v>40030.277832031199</v>
      </c>
      <c r="AW29" s="27">
        <v>35593.687011718699</v>
      </c>
      <c r="AX29" s="27">
        <v>763.27370166778496</v>
      </c>
      <c r="AY29" s="27">
        <v>1.5382353931199699</v>
      </c>
      <c r="AZ29" s="27">
        <v>8298.7430419921802</v>
      </c>
      <c r="BA29" s="27">
        <v>8.7583612799644399</v>
      </c>
      <c r="BB29" s="27">
        <v>2.2269065193831898</v>
      </c>
      <c r="BC29" s="27">
        <v>484.41300868987997</v>
      </c>
      <c r="BD29" s="27">
        <v>21.266997888684202</v>
      </c>
      <c r="BE29" s="27">
        <v>1.3889188766479399</v>
      </c>
      <c r="BF29" s="27">
        <v>0.59580646734684695</v>
      </c>
      <c r="BG29" s="27">
        <v>2408.86695098876</v>
      </c>
      <c r="BH29" s="27">
        <v>129.928466796875</v>
      </c>
      <c r="BI29" s="27">
        <v>46.163414001464801</v>
      </c>
      <c r="BJ29" s="27">
        <v>1139.63158035278</v>
      </c>
      <c r="BK29" s="27">
        <v>1269.2364802360501</v>
      </c>
      <c r="BL29" s="27">
        <v>14.9496035091578</v>
      </c>
      <c r="BM29" s="27">
        <v>0.18703787028789501</v>
      </c>
      <c r="BN29" s="27">
        <v>85.175204455852494</v>
      </c>
      <c r="BO29" s="27">
        <v>0.85588373430073195</v>
      </c>
      <c r="BP29" s="27">
        <v>81.179542064666705</v>
      </c>
      <c r="BQ29" s="27">
        <v>11.3346534371376</v>
      </c>
      <c r="BR29" s="27">
        <v>3.6712333559989898</v>
      </c>
      <c r="BS29" s="27">
        <v>370.22891807556101</v>
      </c>
      <c r="BT29" s="27">
        <v>17.575377941131499</v>
      </c>
      <c r="BU29" s="27">
        <v>85.028421878814697</v>
      </c>
      <c r="BV29" s="27">
        <v>14.434814618900401</v>
      </c>
      <c r="BW29" s="27">
        <v>36.813077390193897</v>
      </c>
      <c r="BX29" s="27">
        <v>0.65183905462617897</v>
      </c>
      <c r="BY29" s="27">
        <v>362.06387710571198</v>
      </c>
      <c r="BZ29" s="27">
        <v>153.14412748813601</v>
      </c>
      <c r="CA29" s="27">
        <v>153.14412522315899</v>
      </c>
      <c r="CB29" s="27">
        <v>12.894462943077</v>
      </c>
      <c r="CC29" s="27">
        <v>2.07801845669746</v>
      </c>
      <c r="CD29" s="27">
        <v>307.7587890625</v>
      </c>
      <c r="CE29" s="27">
        <v>20064.382446289001</v>
      </c>
      <c r="CF29" s="27">
        <v>2178.6914730071999</v>
      </c>
      <c r="CG29" s="27">
        <v>1726.2584686279199</v>
      </c>
      <c r="CH29" s="27">
        <v>379.35389518737702</v>
      </c>
      <c r="CI29" s="27">
        <v>0</v>
      </c>
      <c r="CJ29" s="27">
        <v>193.83153629302899</v>
      </c>
      <c r="CK29" s="27">
        <v>18952.7345581054</v>
      </c>
      <c r="CL29" s="27">
        <v>2823.91699600219</v>
      </c>
      <c r="CM29" s="27">
        <v>1092.6269845962499</v>
      </c>
      <c r="CN29" s="27">
        <f t="shared" si="1"/>
        <v>5720.476441346982</v>
      </c>
      <c r="CO29" s="27">
        <f t="shared" si="2"/>
        <v>2789.5225592368042</v>
      </c>
      <c r="CP29" s="27"/>
      <c r="CQ29" s="27"/>
      <c r="CR29" s="27"/>
      <c r="CS29" s="36">
        <f t="shared" si="3"/>
        <v>8.0003195521989399E-3</v>
      </c>
      <c r="CT29" s="51">
        <f t="shared" si="4"/>
        <v>-3.9811945584187864E-5</v>
      </c>
      <c r="CU29" s="51">
        <f t="shared" si="5"/>
        <v>-4.6063153037118784E-7</v>
      </c>
      <c r="CV29" s="51">
        <f t="shared" si="0"/>
        <v>-3.374979211994334E-5</v>
      </c>
      <c r="CW29" s="51"/>
      <c r="CX29" s="36"/>
      <c r="CY29" s="36"/>
      <c r="CZ29" s="27"/>
      <c r="DA29" s="27"/>
      <c r="DB29" s="27"/>
      <c r="DC29" s="27"/>
      <c r="DD29" s="27"/>
      <c r="DE29" s="27"/>
      <c r="DF29" s="27"/>
      <c r="DG29" s="27"/>
      <c r="DH29" s="27"/>
    </row>
    <row r="30" spans="1:112" x14ac:dyDescent="0.25">
      <c r="A30" s="29" t="s">
        <v>29</v>
      </c>
      <c r="B30" s="27">
        <v>15.869800209998999</v>
      </c>
      <c r="C30" s="27">
        <v>115.39635276794399</v>
      </c>
      <c r="D30" s="27">
        <v>9.7608835101127607</v>
      </c>
      <c r="E30" s="27">
        <v>9.7609329819679207</v>
      </c>
      <c r="F30" s="27">
        <v>115.394759654998</v>
      </c>
      <c r="G30" s="27">
        <v>115.395141601562</v>
      </c>
      <c r="H30" s="27">
        <v>32.710833787917998</v>
      </c>
      <c r="I30" s="27">
        <v>227.416935205459</v>
      </c>
      <c r="J30" s="27">
        <v>227.41798424720699</v>
      </c>
      <c r="K30" s="27">
        <v>384.67916870117102</v>
      </c>
      <c r="L30" s="27">
        <v>42.909406095743101</v>
      </c>
      <c r="M30" s="27">
        <v>42.910150825977297</v>
      </c>
      <c r="N30" s="27">
        <v>365.907470703125</v>
      </c>
      <c r="O30" s="27">
        <v>365.907466888427</v>
      </c>
      <c r="P30" s="27">
        <v>92388.022674560503</v>
      </c>
      <c r="Q30" s="27">
        <v>6986464.4589843703</v>
      </c>
      <c r="R30" s="27">
        <v>92425.072906494097</v>
      </c>
      <c r="S30" s="27">
        <v>192.63293600082301</v>
      </c>
      <c r="T30" s="27">
        <v>694.06302452087402</v>
      </c>
      <c r="U30" s="27">
        <v>190.80720281600901</v>
      </c>
      <c r="V30" s="27">
        <v>476.84891510009697</v>
      </c>
      <c r="W30" s="27">
        <v>218.38962316512999</v>
      </c>
      <c r="X30" s="27">
        <v>137.34798073768599</v>
      </c>
      <c r="Y30" s="27">
        <v>476.85394287109301</v>
      </c>
      <c r="Z30" s="27">
        <v>845.74021911621003</v>
      </c>
      <c r="AA30" s="27">
        <v>4693.4735107421802</v>
      </c>
      <c r="AB30" s="27">
        <v>130.50064659118601</v>
      </c>
      <c r="AC30" s="27">
        <v>130.49986648559499</v>
      </c>
      <c r="AD30" s="27">
        <v>130.49884605407701</v>
      </c>
      <c r="AE30" s="27">
        <v>185.85969981551099</v>
      </c>
      <c r="AF30" s="27">
        <v>117.316066741943</v>
      </c>
      <c r="AG30" s="27">
        <v>117.311392784118</v>
      </c>
      <c r="AH30" s="27">
        <v>231.18618929386099</v>
      </c>
      <c r="AI30" s="27">
        <v>5.3045182703062803</v>
      </c>
      <c r="AJ30" s="27">
        <v>8.6642380952834994</v>
      </c>
      <c r="AK30" s="27">
        <v>19.632868528366</v>
      </c>
      <c r="AL30" s="27">
        <v>0</v>
      </c>
      <c r="AM30" s="27">
        <v>199.73014831542901</v>
      </c>
      <c r="AN30" s="27">
        <v>18.655192255973802</v>
      </c>
      <c r="AO30" s="27">
        <v>18.6549664735794</v>
      </c>
      <c r="AP30" s="27">
        <v>395.75993168354</v>
      </c>
      <c r="AQ30" s="27">
        <v>395.75874996185303</v>
      </c>
      <c r="AR30" s="27">
        <v>13032.987915039001</v>
      </c>
      <c r="AS30" s="27">
        <v>1514.2028427124001</v>
      </c>
      <c r="AT30" s="27">
        <v>1514.1429824829099</v>
      </c>
      <c r="AU30" s="27">
        <v>5903.4468078613199</v>
      </c>
      <c r="AV30" s="27">
        <v>14663.9230346679</v>
      </c>
      <c r="AW30" s="27">
        <v>13032.4756469726</v>
      </c>
      <c r="AX30" s="27">
        <v>365.99982607364598</v>
      </c>
      <c r="AY30" s="27">
        <v>0.780402030213736</v>
      </c>
      <c r="AZ30" s="27">
        <v>3611.3551902770901</v>
      </c>
      <c r="BA30" s="27">
        <v>4.4599814191460601</v>
      </c>
      <c r="BB30" s="27">
        <v>1.04312727414071</v>
      </c>
      <c r="BC30" s="27">
        <v>200.35926914215</v>
      </c>
      <c r="BD30" s="27">
        <v>8.96558834612369</v>
      </c>
      <c r="BE30" s="27">
        <v>0.54578864574432295</v>
      </c>
      <c r="BF30" s="27">
        <v>0.259108750615268</v>
      </c>
      <c r="BG30" s="27">
        <v>1040.0656032562199</v>
      </c>
      <c r="BH30" s="27">
        <v>48.084850311279297</v>
      </c>
      <c r="BI30" s="27">
        <v>21.316768646240199</v>
      </c>
      <c r="BJ30" s="27">
        <v>532.992906570434</v>
      </c>
      <c r="BK30" s="27">
        <v>507.07748532295199</v>
      </c>
      <c r="BL30" s="27">
        <v>5.6089753899723203</v>
      </c>
      <c r="BM30" s="27">
        <v>7.5389452278614003E-2</v>
      </c>
      <c r="BN30" s="27">
        <v>36.0982662588357</v>
      </c>
      <c r="BO30" s="27">
        <v>0.36097180470824197</v>
      </c>
      <c r="BP30" s="27">
        <v>43.152858316898303</v>
      </c>
      <c r="BQ30" s="27">
        <v>5.9027531147003103</v>
      </c>
      <c r="BR30" s="27">
        <v>1.73964695632457</v>
      </c>
      <c r="BS30" s="27">
        <v>200.568113327026</v>
      </c>
      <c r="BT30" s="27">
        <v>7.3075592517852703</v>
      </c>
      <c r="BU30" s="27">
        <v>34.147711038589399</v>
      </c>
      <c r="BV30" s="27">
        <v>5.7405802085995603</v>
      </c>
      <c r="BW30" s="27">
        <v>17.0828799605369</v>
      </c>
      <c r="BX30" s="27">
        <v>0.26772967932629399</v>
      </c>
      <c r="BY30" s="27">
        <v>171.60172462463299</v>
      </c>
      <c r="BZ30" s="27">
        <v>139.031898602843</v>
      </c>
      <c r="CA30" s="27">
        <v>139.03094249963701</v>
      </c>
      <c r="CB30" s="27">
        <v>6.0703269243240303</v>
      </c>
      <c r="CC30" s="27">
        <v>0.76366846263408605</v>
      </c>
      <c r="CD30" s="27">
        <v>142.11195373535099</v>
      </c>
      <c r="CE30" s="27">
        <v>9047.8289337158203</v>
      </c>
      <c r="CF30" s="27">
        <v>978.19193696975697</v>
      </c>
      <c r="CG30" s="27">
        <v>756.37128913402501</v>
      </c>
      <c r="CH30" s="27">
        <v>160.77891165017999</v>
      </c>
      <c r="CI30" s="27">
        <v>0</v>
      </c>
      <c r="CJ30" s="27">
        <v>85.089377164840698</v>
      </c>
      <c r="CK30" s="27">
        <v>8491.9565963745099</v>
      </c>
      <c r="CL30" s="27">
        <v>1303.13145256042</v>
      </c>
      <c r="CM30" s="27">
        <v>503.26163530349697</v>
      </c>
      <c r="CN30" s="27">
        <f t="shared" si="1"/>
        <v>2489.3736536704423</v>
      </c>
      <c r="CO30" s="27">
        <f t="shared" si="2"/>
        <v>1288.2047154240677</v>
      </c>
      <c r="CP30" s="27"/>
      <c r="CQ30" s="27"/>
      <c r="CR30" s="27"/>
      <c r="CS30" s="36">
        <f t="shared" si="3"/>
        <v>8.0003193186835974E-3</v>
      </c>
      <c r="CT30" s="51">
        <f t="shared" si="4"/>
        <v>-3.9811299068078932E-5</v>
      </c>
      <c r="CU30" s="51">
        <f t="shared" si="5"/>
        <v>-4.6041683823543331E-6</v>
      </c>
      <c r="CV30" s="51">
        <f t="shared" si="0"/>
        <v>-3.4753758780342619E-5</v>
      </c>
      <c r="CW30" s="51"/>
      <c r="CX30" s="36"/>
      <c r="CY30" s="36"/>
      <c r="CZ30" s="27"/>
      <c r="DA30" s="27"/>
      <c r="DB30" s="27"/>
      <c r="DC30" s="27"/>
      <c r="DD30" s="27"/>
      <c r="DE30" s="27"/>
      <c r="DF30" s="27"/>
      <c r="DG30" s="27"/>
      <c r="DH30" s="27"/>
    </row>
    <row r="31" spans="1:112" x14ac:dyDescent="0.25">
      <c r="A31" s="29" t="s">
        <v>30</v>
      </c>
      <c r="B31" s="27">
        <v>57.570706725120502</v>
      </c>
      <c r="C31" s="27">
        <v>396.37815189361498</v>
      </c>
      <c r="D31" s="27">
        <v>36.666070699691701</v>
      </c>
      <c r="E31" s="27">
        <v>36.666079998016301</v>
      </c>
      <c r="F31" s="27">
        <v>396.37528514861998</v>
      </c>
      <c r="G31" s="27">
        <v>396.37651157379099</v>
      </c>
      <c r="H31" s="27">
        <v>118.62126350402799</v>
      </c>
      <c r="I31" s="27">
        <v>716.74130296707096</v>
      </c>
      <c r="J31" s="27">
        <v>716.74146771430901</v>
      </c>
      <c r="K31" s="27">
        <v>2416.73901367187</v>
      </c>
      <c r="L31" s="27">
        <v>144.618633508682</v>
      </c>
      <c r="M31" s="27">
        <v>144.62210428714701</v>
      </c>
      <c r="N31" s="27">
        <v>1454.9697799682599</v>
      </c>
      <c r="O31" s="27">
        <v>1454.9702529907199</v>
      </c>
      <c r="P31" s="27">
        <v>368993.30529785098</v>
      </c>
      <c r="Q31" s="27">
        <v>39584767.5625</v>
      </c>
      <c r="R31" s="27">
        <v>369140.92309570301</v>
      </c>
      <c r="S31" s="27">
        <v>888.14407348632801</v>
      </c>
      <c r="T31" s="27">
        <v>2453.7343368530201</v>
      </c>
      <c r="U31" s="27">
        <v>628.56813383102406</v>
      </c>
      <c r="V31" s="27">
        <v>1815.7123718261701</v>
      </c>
      <c r="W31" s="27">
        <v>703.19346618652298</v>
      </c>
      <c r="X31" s="27">
        <v>442.71990859508497</v>
      </c>
      <c r="Y31" s="27">
        <v>1815.7301635742101</v>
      </c>
      <c r="Z31" s="27">
        <v>3262.7142333984302</v>
      </c>
      <c r="AA31" s="27">
        <v>15330.101089477501</v>
      </c>
      <c r="AB31" s="27">
        <v>476.562858581542</v>
      </c>
      <c r="AC31" s="27">
        <v>476.56208419799799</v>
      </c>
      <c r="AD31" s="27">
        <v>476.55578231811501</v>
      </c>
      <c r="AE31" s="27">
        <v>667.69396269321396</v>
      </c>
      <c r="AF31" s="27">
        <v>509.45319557189902</v>
      </c>
      <c r="AG31" s="27">
        <v>509.43313407897898</v>
      </c>
      <c r="AH31" s="27">
        <v>799.94429278373696</v>
      </c>
      <c r="AI31" s="27">
        <v>21.6019508726894</v>
      </c>
      <c r="AJ31" s="27">
        <v>36.656267404556203</v>
      </c>
      <c r="AK31" s="27">
        <v>77.1782159805297</v>
      </c>
      <c r="AL31" s="27">
        <v>0</v>
      </c>
      <c r="AM31" s="27">
        <v>842.40931701660099</v>
      </c>
      <c r="AN31" s="27">
        <v>65.862047195434499</v>
      </c>
      <c r="AO31" s="27">
        <v>65.861220121383596</v>
      </c>
      <c r="AP31" s="27">
        <v>2007.9595055580101</v>
      </c>
      <c r="AQ31" s="27">
        <v>2007.94537305831</v>
      </c>
      <c r="AR31" s="27">
        <v>56164.049072265603</v>
      </c>
      <c r="AS31" s="27">
        <v>7008.1535034179597</v>
      </c>
      <c r="AT31" s="27">
        <v>7007.8695678710901</v>
      </c>
      <c r="AU31" s="27">
        <v>20026.641006469701</v>
      </c>
      <c r="AV31" s="27">
        <v>63679.112915038997</v>
      </c>
      <c r="AW31" s="27">
        <v>56161.8076171875</v>
      </c>
      <c r="AX31" s="27">
        <v>1234.8813142776401</v>
      </c>
      <c r="AY31" s="27">
        <v>3.9446682238485602</v>
      </c>
      <c r="AZ31" s="27">
        <v>12317.874313354399</v>
      </c>
      <c r="BA31" s="27">
        <v>22.031515359878501</v>
      </c>
      <c r="BB31" s="27">
        <v>5.6318588256835902</v>
      </c>
      <c r="BC31" s="27">
        <v>892.54228162765503</v>
      </c>
      <c r="BD31" s="27">
        <v>50.303777553141103</v>
      </c>
      <c r="BE31" s="27">
        <v>3.3525824546813898</v>
      </c>
      <c r="BF31" s="27">
        <v>1.2212366862222499</v>
      </c>
      <c r="BG31" s="27">
        <v>5507.1896896362296</v>
      </c>
      <c r="BH31" s="27">
        <v>302.092041015625</v>
      </c>
      <c r="BI31" s="27">
        <v>123.75423431396401</v>
      </c>
      <c r="BJ31" s="27">
        <v>2478.9787235260001</v>
      </c>
      <c r="BK31" s="27">
        <v>3028.2107402086199</v>
      </c>
      <c r="BL31" s="27">
        <v>34.7182778380811</v>
      </c>
      <c r="BM31" s="27">
        <v>0.45687964558601302</v>
      </c>
      <c r="BN31" s="27">
        <v>204.65013086795801</v>
      </c>
      <c r="BO31" s="27">
        <v>1.9232295695692301</v>
      </c>
      <c r="BP31" s="27">
        <v>201.96989548206301</v>
      </c>
      <c r="BQ31" s="27">
        <v>27.0008386075496</v>
      </c>
      <c r="BR31" s="27">
        <v>8.1567706763744301</v>
      </c>
      <c r="BS31" s="27">
        <v>895.62485885620094</v>
      </c>
      <c r="BT31" s="27">
        <v>25.8677608966827</v>
      </c>
      <c r="BU31" s="27">
        <v>130.174668788909</v>
      </c>
      <c r="BV31" s="27">
        <v>34.5897937612608</v>
      </c>
      <c r="BW31" s="27">
        <v>98.305316448211599</v>
      </c>
      <c r="BX31" s="27">
        <v>1.5706629643682299</v>
      </c>
      <c r="BY31" s="27">
        <v>545.665796279907</v>
      </c>
      <c r="BZ31" s="27">
        <v>767.916416764259</v>
      </c>
      <c r="CA31" s="27">
        <v>767.91652995347897</v>
      </c>
      <c r="CB31" s="27">
        <v>19.593940809368998</v>
      </c>
      <c r="CC31" s="27">
        <v>3.3539123237132999</v>
      </c>
      <c r="CD31" s="27">
        <v>825.02673339843705</v>
      </c>
      <c r="CE31" s="27">
        <v>30994.386535644499</v>
      </c>
      <c r="CF31" s="27">
        <v>3276.9149093627898</v>
      </c>
      <c r="CG31" s="27">
        <v>2540.6259641647298</v>
      </c>
      <c r="CH31" s="27">
        <v>539.18155586719502</v>
      </c>
      <c r="CI31" s="27">
        <v>0</v>
      </c>
      <c r="CJ31" s="27">
        <v>291.32113075256302</v>
      </c>
      <c r="CK31" s="27">
        <v>28856.1874084472</v>
      </c>
      <c r="CL31" s="27">
        <v>4196.2242069244303</v>
      </c>
      <c r="CM31" s="27">
        <v>1624.58646821975</v>
      </c>
      <c r="CN31" s="27">
        <f t="shared" si="1"/>
        <v>8490.9376589278618</v>
      </c>
      <c r="CO31" s="27">
        <f t="shared" si="2"/>
        <v>4143.5254726960056</v>
      </c>
      <c r="CP31" s="27"/>
      <c r="CQ31" s="27"/>
      <c r="CR31" s="27"/>
      <c r="CS31" s="36">
        <f t="shared" si="3"/>
        <v>8.0003186641688009E-3</v>
      </c>
      <c r="CT31" s="51">
        <f t="shared" si="4"/>
        <v>-3.9932343590557186E-5</v>
      </c>
      <c r="CU31" s="51">
        <f t="shared" si="5"/>
        <v>4.1019398702674372E-8</v>
      </c>
      <c r="CV31" s="51">
        <f t="shared" si="0"/>
        <v>-3.6369218649483196E-3</v>
      </c>
      <c r="CW31" s="51"/>
      <c r="CX31" s="36"/>
      <c r="CY31" s="36"/>
      <c r="CZ31" s="27"/>
      <c r="DA31" s="27"/>
      <c r="DB31" s="27"/>
      <c r="DC31" s="27"/>
      <c r="DD31" s="27"/>
      <c r="DE31" s="27"/>
      <c r="DF31" s="27"/>
      <c r="DG31" s="27"/>
      <c r="DH31" s="27"/>
    </row>
    <row r="32" spans="1:112" x14ac:dyDescent="0.25">
      <c r="A32" s="29" t="s">
        <v>31</v>
      </c>
      <c r="B32" s="27">
        <v>33.560591220855699</v>
      </c>
      <c r="C32" s="27">
        <v>349.87079238891602</v>
      </c>
      <c r="D32" s="27">
        <v>38.787966728210399</v>
      </c>
      <c r="E32" s="27">
        <v>38.7882080078125</v>
      </c>
      <c r="F32" s="27">
        <v>349.86858367919899</v>
      </c>
      <c r="G32" s="27">
        <v>349.86964416503901</v>
      </c>
      <c r="H32" s="27">
        <v>139.09331703186001</v>
      </c>
      <c r="I32" s="27">
        <v>562.65208578109696</v>
      </c>
      <c r="J32" s="27">
        <v>562.65546560287396</v>
      </c>
      <c r="K32" s="27">
        <v>923.58154296875</v>
      </c>
      <c r="L32" s="27">
        <v>94.758087158203097</v>
      </c>
      <c r="M32" s="27">
        <v>94.760046243667603</v>
      </c>
      <c r="N32" s="27">
        <v>1277.2065734863199</v>
      </c>
      <c r="O32" s="27">
        <v>1277.2074890136701</v>
      </c>
      <c r="P32" s="27">
        <v>233137.59521484299</v>
      </c>
      <c r="Q32" s="27">
        <v>17452227.625</v>
      </c>
      <c r="R32" s="27">
        <v>233230.97265625</v>
      </c>
      <c r="S32" s="27">
        <v>615.55556488037098</v>
      </c>
      <c r="T32" s="27">
        <v>1931.7037658691399</v>
      </c>
      <c r="U32" s="27">
        <v>489.47987365722599</v>
      </c>
      <c r="V32" s="27">
        <v>1277.7889099121001</v>
      </c>
      <c r="W32" s="27">
        <v>729.20213317871003</v>
      </c>
      <c r="X32" s="27">
        <v>375.74001932144103</v>
      </c>
      <c r="Y32" s="27">
        <v>1277.80139160156</v>
      </c>
      <c r="Z32" s="27">
        <v>2270.0350952148401</v>
      </c>
      <c r="AA32" s="27">
        <v>13240.5360717773</v>
      </c>
      <c r="AB32" s="27">
        <v>572.66656494140602</v>
      </c>
      <c r="AC32" s="27">
        <v>572.66532897949196</v>
      </c>
      <c r="AD32" s="27">
        <v>572.65838623046795</v>
      </c>
      <c r="AE32" s="27">
        <v>473.87743616104098</v>
      </c>
      <c r="AF32" s="27">
        <v>565.62183380126896</v>
      </c>
      <c r="AG32" s="27">
        <v>565.59993743896405</v>
      </c>
      <c r="AH32" s="27">
        <v>692.96030044555596</v>
      </c>
      <c r="AI32" s="27">
        <v>12.5334493331611</v>
      </c>
      <c r="AJ32" s="27">
        <v>46.346729278564403</v>
      </c>
      <c r="AK32" s="27">
        <v>25.868036746978699</v>
      </c>
      <c r="AL32" s="27">
        <v>0</v>
      </c>
      <c r="AM32" s="27">
        <v>469.15272521972599</v>
      </c>
      <c r="AN32" s="27">
        <v>69.272050857543903</v>
      </c>
      <c r="AO32" s="27">
        <v>69.271049499511705</v>
      </c>
      <c r="AP32" s="27">
        <v>883.30875015258698</v>
      </c>
      <c r="AQ32" s="27">
        <v>883.30395889282204</v>
      </c>
      <c r="AR32" s="27">
        <v>62674.616699218699</v>
      </c>
      <c r="AS32" s="27">
        <v>7462.4855499267496</v>
      </c>
      <c r="AT32" s="27">
        <v>7462.18067932128</v>
      </c>
      <c r="AU32" s="27">
        <v>17355.4471435546</v>
      </c>
      <c r="AV32" s="27">
        <v>70699.865234375</v>
      </c>
      <c r="AW32" s="27">
        <v>62672.1083984375</v>
      </c>
      <c r="AX32" s="27">
        <v>1064.1126465797399</v>
      </c>
      <c r="AY32" s="27">
        <v>2.42195301223546</v>
      </c>
      <c r="AZ32" s="27">
        <v>10767.3604736328</v>
      </c>
      <c r="BA32" s="27">
        <v>14.1311492323875</v>
      </c>
      <c r="BB32" s="27">
        <v>4.2993209175765497</v>
      </c>
      <c r="BC32" s="27">
        <v>1062.8231754302899</v>
      </c>
      <c r="BD32" s="27">
        <v>21.934452950954402</v>
      </c>
      <c r="BE32" s="27">
        <v>1.2964736223220801</v>
      </c>
      <c r="BF32" s="27">
        <v>1.0644679469987699</v>
      </c>
      <c r="BG32" s="27">
        <v>3346.9292907714798</v>
      </c>
      <c r="BH32" s="27">
        <v>115.44677734375</v>
      </c>
      <c r="BI32" s="27">
        <v>49.325321197509702</v>
      </c>
      <c r="BJ32" s="27">
        <v>2077.5617370605401</v>
      </c>
      <c r="BK32" s="27">
        <v>1269.3641190528799</v>
      </c>
      <c r="BL32" s="27">
        <v>13.649391409009599</v>
      </c>
      <c r="BM32" s="27">
        <v>0.17839308083057401</v>
      </c>
      <c r="BN32" s="27">
        <v>95.7239701747894</v>
      </c>
      <c r="BO32" s="27">
        <v>1.83484175428748</v>
      </c>
      <c r="BP32" s="27">
        <v>129.89399337768501</v>
      </c>
      <c r="BQ32" s="27">
        <v>17.710992932319598</v>
      </c>
      <c r="BR32" s="27">
        <v>7.1032774448394704</v>
      </c>
      <c r="BS32" s="27">
        <v>613.85968017578102</v>
      </c>
      <c r="BT32" s="27">
        <v>28.623965263366699</v>
      </c>
      <c r="BU32" s="27">
        <v>136.06859493255601</v>
      </c>
      <c r="BV32" s="27">
        <v>16.465093120932501</v>
      </c>
      <c r="BW32" s="27">
        <v>72.484878957271505</v>
      </c>
      <c r="BX32" s="27">
        <v>0.73422978556482099</v>
      </c>
      <c r="BY32" s="27">
        <v>1229.3184967041</v>
      </c>
      <c r="BZ32" s="27">
        <v>240.17676949501001</v>
      </c>
      <c r="CA32" s="27">
        <v>240.176810026168</v>
      </c>
      <c r="CB32" s="27">
        <v>17.56760597229</v>
      </c>
      <c r="CC32" s="27">
        <v>4.2564308643341002</v>
      </c>
      <c r="CD32" s="27">
        <v>328.83758544921801</v>
      </c>
      <c r="CE32" s="27">
        <v>26473.1356201171</v>
      </c>
      <c r="CF32" s="27">
        <v>2712.6419754028302</v>
      </c>
      <c r="CG32" s="27">
        <v>2131.22827339172</v>
      </c>
      <c r="CH32" s="27">
        <v>471.84946632385203</v>
      </c>
      <c r="CI32" s="27">
        <v>0</v>
      </c>
      <c r="CJ32" s="27">
        <v>267.76431465148897</v>
      </c>
      <c r="CK32" s="27">
        <v>24792.857177734299</v>
      </c>
      <c r="CL32" s="27">
        <v>3564.58642578125</v>
      </c>
      <c r="CM32" s="27">
        <v>1375.8136711120601</v>
      </c>
      <c r="CN32" s="27">
        <f t="shared" si="1"/>
        <v>7422.1399088073067</v>
      </c>
      <c r="CO32" s="27">
        <f t="shared" si="2"/>
        <v>3509.1593228431188</v>
      </c>
      <c r="CP32" s="27"/>
      <c r="CQ32" s="27"/>
      <c r="CR32" s="27"/>
      <c r="CS32" s="36">
        <f t="shared" si="3"/>
        <v>8.0003240731250768E-3</v>
      </c>
      <c r="CT32" s="51">
        <f t="shared" si="4"/>
        <v>-4.0436407654257095E-5</v>
      </c>
      <c r="CU32" s="51">
        <f t="shared" si="5"/>
        <v>1.0262117187028258E-6</v>
      </c>
      <c r="CV32" s="51">
        <f t="shared" si="0"/>
        <v>-2.3103171703321763E-5</v>
      </c>
      <c r="CW32" s="51"/>
      <c r="CX32" s="36"/>
      <c r="CY32" s="36"/>
      <c r="CZ32" s="27"/>
      <c r="DA32" s="27"/>
      <c r="DB32" s="27"/>
      <c r="DC32" s="27"/>
      <c r="DD32" s="27"/>
      <c r="DE32" s="27"/>
      <c r="DF32" s="27"/>
      <c r="DG32" s="27"/>
      <c r="DH32" s="27"/>
    </row>
    <row r="33" spans="1:112" x14ac:dyDescent="0.25">
      <c r="A33" s="29" t="s">
        <v>32</v>
      </c>
      <c r="B33" s="27">
        <v>116.200426101684</v>
      </c>
      <c r="C33" s="27">
        <v>925.22095489501896</v>
      </c>
      <c r="D33" s="27">
        <v>85.201239109039307</v>
      </c>
      <c r="E33" s="27">
        <v>85.201359748840304</v>
      </c>
      <c r="F33" s="27">
        <v>925.21255874633698</v>
      </c>
      <c r="G33" s="27">
        <v>925.21546936035099</v>
      </c>
      <c r="H33" s="27">
        <v>295.674137115478</v>
      </c>
      <c r="I33" s="27">
        <v>1794.21959877014</v>
      </c>
      <c r="J33" s="27">
        <v>1794.22570705413</v>
      </c>
      <c r="K33" s="27">
        <v>6986.5068359375</v>
      </c>
      <c r="L33" s="27">
        <v>320.34086167812302</v>
      </c>
      <c r="M33" s="27">
        <v>320.34898638725201</v>
      </c>
      <c r="N33" s="27">
        <v>3173.9132537841701</v>
      </c>
      <c r="O33" s="27">
        <v>3173.9127044677698</v>
      </c>
      <c r="P33" s="27">
        <v>785827.36596679594</v>
      </c>
      <c r="Q33" s="27">
        <v>74039006.3984375</v>
      </c>
      <c r="R33" s="27">
        <v>786141.58935546805</v>
      </c>
      <c r="S33" s="27">
        <v>1654.3320770263599</v>
      </c>
      <c r="T33" s="27">
        <v>5599.7448806762604</v>
      </c>
      <c r="U33" s="27">
        <v>1496.5428237915</v>
      </c>
      <c r="V33" s="27">
        <v>4119.7457885742097</v>
      </c>
      <c r="W33" s="27">
        <v>1822.8183212280201</v>
      </c>
      <c r="X33" s="27">
        <v>1122.12312245368</v>
      </c>
      <c r="Y33" s="27">
        <v>4119.7805786132803</v>
      </c>
      <c r="Z33" s="27">
        <v>7849.09130859375</v>
      </c>
      <c r="AA33" s="27">
        <v>37418.668670654297</v>
      </c>
      <c r="AB33" s="27">
        <v>1145.56346130371</v>
      </c>
      <c r="AC33" s="27">
        <v>1145.56553649902</v>
      </c>
      <c r="AD33" s="27">
        <v>1145.5476608276299</v>
      </c>
      <c r="AE33" s="27">
        <v>1538.91432571411</v>
      </c>
      <c r="AF33" s="27">
        <v>1008.62854194641</v>
      </c>
      <c r="AG33" s="27">
        <v>1008.58955001831</v>
      </c>
      <c r="AH33" s="27">
        <v>1943.3548693656901</v>
      </c>
      <c r="AI33" s="27">
        <v>42.4711431115865</v>
      </c>
      <c r="AJ33" s="27">
        <v>88.109238147735596</v>
      </c>
      <c r="AK33" s="27">
        <v>141.57044410705501</v>
      </c>
      <c r="AL33" s="27">
        <v>0</v>
      </c>
      <c r="AM33" s="27">
        <v>1723.0003967285099</v>
      </c>
      <c r="AN33" s="27">
        <v>157.521286487579</v>
      </c>
      <c r="AO33" s="27">
        <v>157.519207954406</v>
      </c>
      <c r="AP33" s="27">
        <v>3778.02394676208</v>
      </c>
      <c r="AQ33" s="27">
        <v>3777.9923944473198</v>
      </c>
      <c r="AR33" s="27">
        <v>112301.578125</v>
      </c>
      <c r="AS33" s="27">
        <v>12768.3582763671</v>
      </c>
      <c r="AT33" s="27">
        <v>12767.835388183499</v>
      </c>
      <c r="AU33" s="27">
        <v>49128.247772216797</v>
      </c>
      <c r="AV33" s="27">
        <v>126073.515380859</v>
      </c>
      <c r="AW33" s="27">
        <v>112297.088623046</v>
      </c>
      <c r="AX33" s="27">
        <v>2971.29282474517</v>
      </c>
      <c r="AY33" s="27">
        <v>9.58511549141258</v>
      </c>
      <c r="AZ33" s="27">
        <v>30569.490585327101</v>
      </c>
      <c r="BA33" s="27">
        <v>55.128540664911199</v>
      </c>
      <c r="BB33" s="27">
        <v>14.198077246546699</v>
      </c>
      <c r="BC33" s="27">
        <v>1970.5431404113699</v>
      </c>
      <c r="BD33" s="27">
        <v>135.8753747195</v>
      </c>
      <c r="BE33" s="27">
        <v>8.8325290679931605</v>
      </c>
      <c r="BF33" s="27">
        <v>2.9426987357437602</v>
      </c>
      <c r="BG33" s="27">
        <v>13987.6367874145</v>
      </c>
      <c r="BH33" s="27">
        <v>873.31610107421795</v>
      </c>
      <c r="BI33" s="27">
        <v>243.26338195800699</v>
      </c>
      <c r="BJ33" s="27">
        <v>5993.5317077636701</v>
      </c>
      <c r="BK33" s="27">
        <v>7994.0867283344196</v>
      </c>
      <c r="BL33" s="27">
        <v>99.524591132998395</v>
      </c>
      <c r="BM33" s="27">
        <v>1.16026723384857</v>
      </c>
      <c r="BN33" s="27">
        <v>558.23549240827504</v>
      </c>
      <c r="BO33" s="27">
        <v>4.4125608876347497</v>
      </c>
      <c r="BP33" s="27">
        <v>493.08988475799498</v>
      </c>
      <c r="BQ33" s="27">
        <v>63.9387149214744</v>
      </c>
      <c r="BR33" s="27">
        <v>20.940895497798898</v>
      </c>
      <c r="BS33" s="27">
        <v>2257.30421638488</v>
      </c>
      <c r="BT33" s="27">
        <v>63.8651895523071</v>
      </c>
      <c r="BU33" s="27">
        <v>315.87721061706497</v>
      </c>
      <c r="BV33" s="27">
        <v>97.281121611595097</v>
      </c>
      <c r="BW33" s="27">
        <v>196.43806767463599</v>
      </c>
      <c r="BX33" s="27">
        <v>4.2984068528749004</v>
      </c>
      <c r="BY33" s="27">
        <v>2206.1671218872002</v>
      </c>
      <c r="BZ33" s="27">
        <v>1485.9583547115301</v>
      </c>
      <c r="CA33" s="27">
        <v>1485.9601156711501</v>
      </c>
      <c r="CB33" s="27">
        <v>48.710453450679701</v>
      </c>
      <c r="CC33" s="27">
        <v>7.9795907437801299</v>
      </c>
      <c r="CD33" s="27">
        <v>1621.77099609375</v>
      </c>
      <c r="CE33" s="27">
        <v>75475.104003906206</v>
      </c>
      <c r="CF33" s="27">
        <v>8142.8510990142804</v>
      </c>
      <c r="CG33" s="27">
        <v>6372.5324544906598</v>
      </c>
      <c r="CH33" s="27">
        <v>1370.1242711544</v>
      </c>
      <c r="CI33" s="27">
        <v>0</v>
      </c>
      <c r="CJ33" s="27">
        <v>716.01501655578602</v>
      </c>
      <c r="CK33" s="27">
        <v>70815.5155029296</v>
      </c>
      <c r="CL33" s="27">
        <v>10572.7829017639</v>
      </c>
      <c r="CM33" s="27">
        <v>4108.85169887542</v>
      </c>
      <c r="CN33" s="27">
        <f t="shared" si="1"/>
        <v>21072.112949211471</v>
      </c>
      <c r="CO33" s="27">
        <f t="shared" si="2"/>
        <v>10446.744197036562</v>
      </c>
      <c r="CP33" s="27"/>
      <c r="CQ33" s="27"/>
      <c r="CR33" s="27"/>
      <c r="CS33" s="36">
        <f t="shared" si="3"/>
        <v>8.0003205978624124E-3</v>
      </c>
      <c r="CT33" s="51">
        <f t="shared" si="4"/>
        <v>-4.0052523634803922E-5</v>
      </c>
      <c r="CU33" s="51">
        <f t="shared" si="5"/>
        <v>1.3119668954159126E-6</v>
      </c>
      <c r="CV33" s="51">
        <f t="shared" si="0"/>
        <v>-3.3033601467693597E-5</v>
      </c>
      <c r="CW33" s="51"/>
      <c r="CX33" s="36"/>
      <c r="CY33" s="36"/>
      <c r="CZ33" s="27"/>
      <c r="DA33" s="27"/>
      <c r="DB33" s="27"/>
      <c r="DC33" s="27"/>
      <c r="DD33" s="27"/>
      <c r="DE33" s="27"/>
      <c r="DF33" s="27"/>
      <c r="DG33" s="27"/>
      <c r="DH33" s="27"/>
    </row>
    <row r="34" spans="1:112" x14ac:dyDescent="0.25">
      <c r="A34" s="29" t="s">
        <v>33</v>
      </c>
      <c r="B34" s="27">
        <v>99.409919738769503</v>
      </c>
      <c r="C34" s="27">
        <v>742.30448532104401</v>
      </c>
      <c r="D34" s="27">
        <v>71.217720031738196</v>
      </c>
      <c r="E34" s="27">
        <v>71.2178440093994</v>
      </c>
      <c r="F34" s="27">
        <v>742.29722595214798</v>
      </c>
      <c r="G34" s="27">
        <v>742.29944229125897</v>
      </c>
      <c r="H34" s="27">
        <v>283.79004859924299</v>
      </c>
      <c r="I34" s="27">
        <v>2203.2852630615198</v>
      </c>
      <c r="J34" s="27">
        <v>2203.2953505516002</v>
      </c>
      <c r="K34" s="27">
        <v>3566.71215820312</v>
      </c>
      <c r="L34" s="27">
        <v>302.26401877403202</v>
      </c>
      <c r="M34" s="27">
        <v>302.27021908760003</v>
      </c>
      <c r="N34" s="27">
        <v>2580.1393432617101</v>
      </c>
      <c r="O34" s="27">
        <v>2580.13940429687</v>
      </c>
      <c r="P34" s="27">
        <v>882892.17822265602</v>
      </c>
      <c r="Q34" s="27">
        <v>59495294.515625</v>
      </c>
      <c r="R34" s="27">
        <v>883245.54870605399</v>
      </c>
      <c r="S34" s="27">
        <v>2276.9320144653302</v>
      </c>
      <c r="T34" s="27">
        <v>5194.5502471923801</v>
      </c>
      <c r="U34" s="27">
        <v>1532.47179985046</v>
      </c>
      <c r="V34" s="27">
        <v>3535.0657958984302</v>
      </c>
      <c r="W34" s="27">
        <v>1984.7743377685499</v>
      </c>
      <c r="X34" s="27">
        <v>1387.5996248721999</v>
      </c>
      <c r="Y34" s="27">
        <v>3535.0962829589798</v>
      </c>
      <c r="Z34" s="27">
        <v>8885.1320800781195</v>
      </c>
      <c r="AA34" s="27">
        <v>39961.628967285098</v>
      </c>
      <c r="AB34" s="27">
        <v>1063.5919342041</v>
      </c>
      <c r="AC34" s="27">
        <v>1063.59230041503</v>
      </c>
      <c r="AD34" s="27">
        <v>1063.5769958496001</v>
      </c>
      <c r="AE34" s="27">
        <v>1574.0552015304499</v>
      </c>
      <c r="AF34" s="27">
        <v>1166.46935653686</v>
      </c>
      <c r="AG34" s="27">
        <v>1166.42320251464</v>
      </c>
      <c r="AH34" s="27">
        <v>2460.6681079864502</v>
      </c>
      <c r="AI34" s="27">
        <v>36.911541342735198</v>
      </c>
      <c r="AJ34" s="27">
        <v>66.896645545959402</v>
      </c>
      <c r="AK34" s="27">
        <v>149.57080078125</v>
      </c>
      <c r="AL34" s="27">
        <v>0</v>
      </c>
      <c r="AM34" s="27">
        <v>1787.2116394042901</v>
      </c>
      <c r="AN34" s="27">
        <v>150.43421554565401</v>
      </c>
      <c r="AO34" s="27">
        <v>150.432179450988</v>
      </c>
      <c r="AP34" s="27">
        <v>3981.35911178588</v>
      </c>
      <c r="AQ34" s="27">
        <v>3981.33559513092</v>
      </c>
      <c r="AR34" s="27">
        <v>130274.222412109</v>
      </c>
      <c r="AS34" s="27">
        <v>14367.9572753906</v>
      </c>
      <c r="AT34" s="27">
        <v>14367.378234863199</v>
      </c>
      <c r="AU34" s="27">
        <v>55807.495666503899</v>
      </c>
      <c r="AV34" s="27">
        <v>145802.813232421</v>
      </c>
      <c r="AW34" s="27">
        <v>130269.02856445299</v>
      </c>
      <c r="AX34" s="27">
        <v>3053.81543350219</v>
      </c>
      <c r="AY34" s="27">
        <v>6.1573420958593399</v>
      </c>
      <c r="AZ34" s="27">
        <v>36034.385162353501</v>
      </c>
      <c r="BA34" s="27">
        <v>33.940753370523403</v>
      </c>
      <c r="BB34" s="27">
        <v>8.0298263877630198</v>
      </c>
      <c r="BC34" s="27">
        <v>1709.7475452423</v>
      </c>
      <c r="BD34" s="27">
        <v>77.393055796623202</v>
      </c>
      <c r="BE34" s="27">
        <v>4.9732904434204102</v>
      </c>
      <c r="BF34" s="27">
        <v>1.9594642575830199</v>
      </c>
      <c r="BG34" s="27">
        <v>8730.2149963378906</v>
      </c>
      <c r="BH34" s="27">
        <v>445.83892822265602</v>
      </c>
      <c r="BI34" s="27">
        <v>186.02748107910099</v>
      </c>
      <c r="BJ34" s="27">
        <v>4185.4854507446198</v>
      </c>
      <c r="BK34" s="27">
        <v>4544.73808431625</v>
      </c>
      <c r="BL34" s="27">
        <v>51.503176987171102</v>
      </c>
      <c r="BM34" s="27">
        <v>0.67907053232192904</v>
      </c>
      <c r="BN34" s="27">
        <v>307.14145249128302</v>
      </c>
      <c r="BO34" s="27">
        <v>2.6994192898273401</v>
      </c>
      <c r="BP34" s="27">
        <v>312.87633895874001</v>
      </c>
      <c r="BQ34" s="27">
        <v>44.358468651771503</v>
      </c>
      <c r="BR34" s="27">
        <v>12.3127776384353</v>
      </c>
      <c r="BS34" s="27">
        <v>1428.9635925292901</v>
      </c>
      <c r="BT34" s="27">
        <v>64.318203926086397</v>
      </c>
      <c r="BU34" s="27">
        <v>279.99994373321499</v>
      </c>
      <c r="BV34" s="27">
        <v>50.652763240039299</v>
      </c>
      <c r="BW34" s="27">
        <v>129.92237234115601</v>
      </c>
      <c r="BX34" s="27">
        <v>2.34194594807922</v>
      </c>
      <c r="BY34" s="27">
        <v>4683.7897644042896</v>
      </c>
      <c r="BZ34" s="27">
        <v>1136.3281314373</v>
      </c>
      <c r="CA34" s="27">
        <v>1136.32601368427</v>
      </c>
      <c r="CB34" s="27">
        <v>54.0281252264976</v>
      </c>
      <c r="CC34" s="27">
        <v>5.7159919142723004</v>
      </c>
      <c r="CD34" s="27">
        <v>1240.19274902343</v>
      </c>
      <c r="CE34" s="27">
        <v>83729.741333007798</v>
      </c>
      <c r="CF34" s="27">
        <v>9519.3819179534894</v>
      </c>
      <c r="CG34" s="27">
        <v>7497.7825546264603</v>
      </c>
      <c r="CH34" s="27">
        <v>1674.7037224769499</v>
      </c>
      <c r="CI34" s="27">
        <v>0</v>
      </c>
      <c r="CJ34" s="27">
        <v>859.39056015014603</v>
      </c>
      <c r="CK34" s="27">
        <v>79626.712890625</v>
      </c>
      <c r="CL34" s="27">
        <v>12659.2110137939</v>
      </c>
      <c r="CM34" s="27">
        <v>5021.4735746383603</v>
      </c>
      <c r="CN34" s="27">
        <f t="shared" si="1"/>
        <v>24839.165444286646</v>
      </c>
      <c r="CO34" s="27">
        <f t="shared" si="2"/>
        <v>12538.842981897746</v>
      </c>
      <c r="CP34" s="27"/>
      <c r="CQ34" s="27"/>
      <c r="CR34" s="27"/>
      <c r="CS34" s="36">
        <f t="shared" si="3"/>
        <v>8.0003213290364798E-3</v>
      </c>
      <c r="CT34" s="51">
        <f t="shared" si="4"/>
        <v>-4.0025370471808366E-5</v>
      </c>
      <c r="CU34" s="51">
        <f t="shared" si="5"/>
        <v>-9.7806560122427871E-7</v>
      </c>
      <c r="CV34" s="51">
        <f t="shared" si="0"/>
        <v>-3.9948880371273723E-5</v>
      </c>
      <c r="CW34" s="51"/>
      <c r="CX34" s="36"/>
      <c r="CY34" s="36"/>
      <c r="CZ34" s="27"/>
      <c r="DA34" s="27"/>
      <c r="DB34" s="27"/>
      <c r="DC34" s="27"/>
      <c r="DD34" s="27"/>
      <c r="DE34" s="27"/>
      <c r="DF34" s="27"/>
      <c r="DG34" s="27"/>
      <c r="DH34" s="27"/>
    </row>
    <row r="35" spans="1:112" x14ac:dyDescent="0.25">
      <c r="A35" s="29" t="s">
        <v>34</v>
      </c>
      <c r="B35" s="27">
        <v>14.1276242733001</v>
      </c>
      <c r="C35" s="27">
        <v>151.682500839233</v>
      </c>
      <c r="D35" s="27">
        <v>17.049167633056602</v>
      </c>
      <c r="E35" s="27">
        <v>17.049214124679501</v>
      </c>
      <c r="F35" s="27">
        <v>151.68114376068101</v>
      </c>
      <c r="G35" s="27">
        <v>151.68164634704499</v>
      </c>
      <c r="H35" s="27">
        <v>62.705323696136396</v>
      </c>
      <c r="I35" s="27">
        <v>249.71244883537199</v>
      </c>
      <c r="J35" s="27">
        <v>249.71228051185599</v>
      </c>
      <c r="K35" s="27">
        <v>431.27218627929602</v>
      </c>
      <c r="L35" s="27">
        <v>34.484493672847698</v>
      </c>
      <c r="M35" s="27">
        <v>34.485289573669398</v>
      </c>
      <c r="N35" s="27">
        <v>488.03666687011702</v>
      </c>
      <c r="O35" s="27">
        <v>488.03713226318303</v>
      </c>
      <c r="P35" s="27">
        <v>95943.851867675694</v>
      </c>
      <c r="Q35" s="27">
        <v>7780078.08203125</v>
      </c>
      <c r="R35" s="27">
        <v>95982.259338378906</v>
      </c>
      <c r="S35" s="27">
        <v>166.69992923736501</v>
      </c>
      <c r="T35" s="27">
        <v>869.490077972412</v>
      </c>
      <c r="U35" s="27">
        <v>208.77403640746999</v>
      </c>
      <c r="V35" s="27">
        <v>441.85030746459898</v>
      </c>
      <c r="W35" s="27">
        <v>315.86982536315901</v>
      </c>
      <c r="X35" s="27">
        <v>145.91268777847199</v>
      </c>
      <c r="Y35" s="27">
        <v>441.85391998290999</v>
      </c>
      <c r="Z35" s="27">
        <v>699.85835266113202</v>
      </c>
      <c r="AA35" s="27">
        <v>5676.9634704589798</v>
      </c>
      <c r="AB35" s="27">
        <v>241.62983703613199</v>
      </c>
      <c r="AC35" s="27">
        <v>241.630012512207</v>
      </c>
      <c r="AD35" s="27">
        <v>241.62627410888601</v>
      </c>
      <c r="AE35" s="27">
        <v>175.751854240894</v>
      </c>
      <c r="AF35" s="27">
        <v>249.735092163085</v>
      </c>
      <c r="AG35" s="27">
        <v>249.724739074707</v>
      </c>
      <c r="AH35" s="27">
        <v>254.10237979888899</v>
      </c>
      <c r="AI35" s="27">
        <v>5.5562723684124604</v>
      </c>
      <c r="AJ35" s="27">
        <v>22.361487627029401</v>
      </c>
      <c r="AK35" s="27">
        <v>11.7956098318099</v>
      </c>
      <c r="AL35" s="27">
        <v>0</v>
      </c>
      <c r="AM35" s="27">
        <v>176.49934768676701</v>
      </c>
      <c r="AN35" s="27">
        <v>30.226628780364901</v>
      </c>
      <c r="AO35" s="27">
        <v>30.226198434829701</v>
      </c>
      <c r="AP35" s="27">
        <v>340.52457237243601</v>
      </c>
      <c r="AQ35" s="27">
        <v>340.52123737335199</v>
      </c>
      <c r="AR35" s="27">
        <v>27757.855957031199</v>
      </c>
      <c r="AS35" s="27">
        <v>3209.2897644042901</v>
      </c>
      <c r="AT35" s="27">
        <v>3209.1603393554601</v>
      </c>
      <c r="AU35" s="27">
        <v>6970.3093261718705</v>
      </c>
      <c r="AV35" s="27">
        <v>31215.6330566406</v>
      </c>
      <c r="AW35" s="27">
        <v>27756.743286132802</v>
      </c>
      <c r="AX35" s="27">
        <v>457.98113965988102</v>
      </c>
      <c r="AY35" s="27">
        <v>1.3511502789333401</v>
      </c>
      <c r="AZ35" s="27">
        <v>4148.1449279785102</v>
      </c>
      <c r="BA35" s="27">
        <v>7.9943875968456197</v>
      </c>
      <c r="BB35" s="27">
        <v>2.3689912445843202</v>
      </c>
      <c r="BC35" s="27">
        <v>580.27465295791603</v>
      </c>
      <c r="BD35" s="27">
        <v>10.8910648450255</v>
      </c>
      <c r="BE35" s="27">
        <v>0.59333688020706099</v>
      </c>
      <c r="BF35" s="27">
        <v>0.49540448095649398</v>
      </c>
      <c r="BG35" s="27">
        <v>1752.58848953247</v>
      </c>
      <c r="BH35" s="27">
        <v>53.909214019775298</v>
      </c>
      <c r="BI35" s="27">
        <v>21.4261360168457</v>
      </c>
      <c r="BJ35" s="27">
        <v>1150.7325897216699</v>
      </c>
      <c r="BK35" s="27">
        <v>601.85462367534603</v>
      </c>
      <c r="BL35" s="27">
        <v>6.3994932584464497</v>
      </c>
      <c r="BM35" s="27">
        <v>8.1361934542655903E-2</v>
      </c>
      <c r="BN35" s="27">
        <v>49.5336259305477</v>
      </c>
      <c r="BO35" s="27">
        <v>0.94280388951301497</v>
      </c>
      <c r="BP35" s="27">
        <v>73.986307621002197</v>
      </c>
      <c r="BQ35" s="27">
        <v>9.4323960542678797</v>
      </c>
      <c r="BR35" s="27">
        <v>3.7415668070316301</v>
      </c>
      <c r="BS35" s="27">
        <v>354.060596466064</v>
      </c>
      <c r="BT35" s="27">
        <v>12.814075350761399</v>
      </c>
      <c r="BU35" s="27">
        <v>59.967279314994798</v>
      </c>
      <c r="BV35" s="27">
        <v>8.4230697089806199</v>
      </c>
      <c r="BW35" s="27">
        <v>39.811341404914799</v>
      </c>
      <c r="BX35" s="27">
        <v>0.37413164629833701</v>
      </c>
      <c r="BY35" s="27">
        <v>426.78911972045898</v>
      </c>
      <c r="BZ35" s="27">
        <v>84.985036373138399</v>
      </c>
      <c r="CA35" s="27">
        <v>84.985258102416907</v>
      </c>
      <c r="CB35" s="27">
        <v>7.60938103497028</v>
      </c>
      <c r="CC35" s="27">
        <v>2.08546350896358</v>
      </c>
      <c r="CD35" s="27">
        <v>142.84147644042901</v>
      </c>
      <c r="CE35" s="27">
        <v>10451.5029907226</v>
      </c>
      <c r="CF35" s="27">
        <v>1016.6498670578</v>
      </c>
      <c r="CG35" s="27">
        <v>782.71857452392499</v>
      </c>
      <c r="CH35" s="27">
        <v>171.44047069549501</v>
      </c>
      <c r="CI35" s="27">
        <v>0</v>
      </c>
      <c r="CJ35" s="27">
        <v>100.20271492004299</v>
      </c>
      <c r="CK35" s="27">
        <v>9798.5604858398401</v>
      </c>
      <c r="CL35" s="27">
        <v>1398.9298896789501</v>
      </c>
      <c r="CM35" s="27">
        <v>530.27243137359596</v>
      </c>
      <c r="CN35" s="27">
        <f t="shared" si="1"/>
        <v>2859.3927075126803</v>
      </c>
      <c r="CO35" s="27">
        <f t="shared" si="2"/>
        <v>1374.7444525565127</v>
      </c>
      <c r="CP35" s="27"/>
      <c r="CQ35" s="27"/>
      <c r="CR35" s="27"/>
      <c r="CS35" s="36">
        <f t="shared" si="3"/>
        <v>8.0003212399999066E-3</v>
      </c>
      <c r="CT35" s="51">
        <f t="shared" si="4"/>
        <v>-3.9972181749813532E-5</v>
      </c>
      <c r="CU35" s="51">
        <f t="shared" si="5"/>
        <v>7.2814323596154025E-7</v>
      </c>
      <c r="CV35" s="51">
        <f t="shared" ref="CV35:CV51" si="6">(BJ35-BC35-BR35-BS35-BW35-AY35-BA35-BB35-BE35-BD35-BF35-BL35-BM35-BN35-BO35-BP35-BQ35-BV35-BX35)/BJ35</f>
        <v>-2.0068332655252091E-5</v>
      </c>
      <c r="CW35" s="51"/>
      <c r="CX35" s="36"/>
      <c r="CY35" s="36"/>
      <c r="CZ35" s="27"/>
      <c r="DA35" s="27"/>
      <c r="DB35" s="27"/>
      <c r="DC35" s="27"/>
      <c r="DD35" s="27"/>
      <c r="DE35" s="27"/>
      <c r="DF35" s="27"/>
      <c r="DG35" s="27"/>
      <c r="DH35" s="27"/>
    </row>
    <row r="36" spans="1:112" x14ac:dyDescent="0.25">
      <c r="A36" s="29" t="s">
        <v>35</v>
      </c>
      <c r="B36" s="27">
        <v>126.80933380126901</v>
      </c>
      <c r="C36" s="27">
        <v>960.96458053588799</v>
      </c>
      <c r="D36" s="27">
        <v>78.032256126403794</v>
      </c>
      <c r="E36" s="27">
        <v>78.032236099243093</v>
      </c>
      <c r="F36" s="27">
        <v>960.95757293701104</v>
      </c>
      <c r="G36" s="27">
        <v>960.96049118041901</v>
      </c>
      <c r="H36" s="27">
        <v>273.018886566162</v>
      </c>
      <c r="I36" s="27">
        <v>2039.1441984176599</v>
      </c>
      <c r="J36" s="27">
        <v>2039.1473989486601</v>
      </c>
      <c r="K36" s="27">
        <v>4116.4404296875</v>
      </c>
      <c r="L36" s="27">
        <v>321.24782550334902</v>
      </c>
      <c r="M36" s="27">
        <v>321.25508415698999</v>
      </c>
      <c r="N36" s="27">
        <v>2973.1483154296802</v>
      </c>
      <c r="O36" s="27">
        <v>2973.1483459472602</v>
      </c>
      <c r="P36" s="27">
        <v>822126.81787109305</v>
      </c>
      <c r="Q36" s="27">
        <v>61042083.453125</v>
      </c>
      <c r="R36" s="27">
        <v>822455.813598632</v>
      </c>
      <c r="S36" s="27">
        <v>1831.6037254333401</v>
      </c>
      <c r="T36" s="27">
        <v>5810.0637817382803</v>
      </c>
      <c r="U36" s="27">
        <v>1686.9388866424499</v>
      </c>
      <c r="V36" s="27">
        <v>4335.2443237304597</v>
      </c>
      <c r="W36" s="27">
        <v>1981.71448898315</v>
      </c>
      <c r="X36" s="27">
        <v>1286.7492842674201</v>
      </c>
      <c r="Y36" s="27">
        <v>4335.2795410156205</v>
      </c>
      <c r="Z36" s="27">
        <v>7219.6240234375</v>
      </c>
      <c r="AA36" s="27">
        <v>41810.474609375</v>
      </c>
      <c r="AB36" s="27">
        <v>1075.42539215087</v>
      </c>
      <c r="AC36" s="27">
        <v>1075.4251403808501</v>
      </c>
      <c r="AD36" s="27">
        <v>1075.41015625</v>
      </c>
      <c r="AE36" s="27">
        <v>1663.3466472625701</v>
      </c>
      <c r="AF36" s="27">
        <v>1094.6270446777301</v>
      </c>
      <c r="AG36" s="27">
        <v>1094.58409881591</v>
      </c>
      <c r="AH36" s="27">
        <v>2134.6807165145801</v>
      </c>
      <c r="AI36" s="27">
        <v>41.434018515050397</v>
      </c>
      <c r="AJ36" s="27">
        <v>63.206193447113002</v>
      </c>
      <c r="AK36" s="27">
        <v>150.34226226806601</v>
      </c>
      <c r="AL36" s="27">
        <v>0</v>
      </c>
      <c r="AM36" s="27">
        <v>1778.2276916503899</v>
      </c>
      <c r="AN36" s="27">
        <v>156.43807220458899</v>
      </c>
      <c r="AO36" s="27">
        <v>156.43590831756501</v>
      </c>
      <c r="AP36" s="27">
        <v>3572.5802745819001</v>
      </c>
      <c r="AQ36" s="27">
        <v>3572.55015277862</v>
      </c>
      <c r="AR36" s="27">
        <v>121644.20629882799</v>
      </c>
      <c r="AS36" s="27">
        <v>14089.5466918945</v>
      </c>
      <c r="AT36" s="27">
        <v>14088.9870605468</v>
      </c>
      <c r="AU36" s="27">
        <v>53618.575439453103</v>
      </c>
      <c r="AV36" s="27">
        <v>136822.92626953099</v>
      </c>
      <c r="AW36" s="27">
        <v>121639.336425781</v>
      </c>
      <c r="AX36" s="27">
        <v>3231.0788879394499</v>
      </c>
      <c r="AY36" s="27">
        <v>6.4187428317963997</v>
      </c>
      <c r="AZ36" s="27">
        <v>33380.078247070298</v>
      </c>
      <c r="BA36" s="27">
        <v>36.618640542030299</v>
      </c>
      <c r="BB36" s="27">
        <v>8.5459116846322996</v>
      </c>
      <c r="BC36" s="27">
        <v>1941.4237365722599</v>
      </c>
      <c r="BD36" s="27">
        <v>86.780498743057194</v>
      </c>
      <c r="BE36" s="27">
        <v>5.5819635391235298</v>
      </c>
      <c r="BF36" s="27">
        <v>2.0741344839334399</v>
      </c>
      <c r="BG36" s="27">
        <v>9835.5166091918909</v>
      </c>
      <c r="BH36" s="27">
        <v>514.5546875</v>
      </c>
      <c r="BI36" s="27">
        <v>193.66970825195301</v>
      </c>
      <c r="BJ36" s="27">
        <v>4715.2211227416901</v>
      </c>
      <c r="BK36" s="27">
        <v>5120.2911577224704</v>
      </c>
      <c r="BL36" s="27">
        <v>59.2383936494588</v>
      </c>
      <c r="BM36" s="27">
        <v>0.75036936998367298</v>
      </c>
      <c r="BN36" s="27">
        <v>346.83613395690901</v>
      </c>
      <c r="BO36" s="27">
        <v>3.0443510338664002</v>
      </c>
      <c r="BP36" s="27">
        <v>348.13168811797999</v>
      </c>
      <c r="BQ36" s="27">
        <v>46.756979107856701</v>
      </c>
      <c r="BR36" s="27">
        <v>13.6812914609909</v>
      </c>
      <c r="BS36" s="27">
        <v>1594.28406906127</v>
      </c>
      <c r="BT36" s="27">
        <v>62.2895054817199</v>
      </c>
      <c r="BU36" s="27">
        <v>279.039306640625</v>
      </c>
      <c r="BV36" s="27">
        <v>57.182007193565298</v>
      </c>
      <c r="BW36" s="27">
        <v>155.432478427886</v>
      </c>
      <c r="BX36" s="27">
        <v>2.6157938006799601</v>
      </c>
      <c r="BY36" s="27">
        <v>2756.8721160888599</v>
      </c>
      <c r="BZ36" s="27">
        <v>817.54354310035706</v>
      </c>
      <c r="CA36" s="27">
        <v>817.54369533061902</v>
      </c>
      <c r="CB36" s="27">
        <v>54.813524246215799</v>
      </c>
      <c r="CC36" s="27">
        <v>5.3614643812179503</v>
      </c>
      <c r="CD36" s="27">
        <v>1291.14086914062</v>
      </c>
      <c r="CE36" s="27">
        <v>82022.384033203096</v>
      </c>
      <c r="CF36" s="27">
        <v>9145.2091617584192</v>
      </c>
      <c r="CG36" s="27">
        <v>7138.244515419</v>
      </c>
      <c r="CH36" s="27">
        <v>1538.6255691051399</v>
      </c>
      <c r="CI36" s="27">
        <v>0</v>
      </c>
      <c r="CJ36" s="27">
        <v>802.15031147003106</v>
      </c>
      <c r="CK36" s="27">
        <v>77596.528869628906</v>
      </c>
      <c r="CL36" s="27">
        <v>12118.259700775099</v>
      </c>
      <c r="CM36" s="27">
        <v>4720.1041927337601</v>
      </c>
      <c r="CN36" s="27">
        <f t="shared" si="1"/>
        <v>23009.502795358927</v>
      </c>
      <c r="CO36" s="27">
        <f t="shared" si="2"/>
        <v>11993.087796261096</v>
      </c>
      <c r="CP36" s="27"/>
      <c r="CQ36" s="27"/>
      <c r="CR36" s="27"/>
      <c r="CS36" s="36">
        <f t="shared" si="3"/>
        <v>8.0003189123538862E-3</v>
      </c>
      <c r="CT36" s="51">
        <f t="shared" si="4"/>
        <v>-3.986002944051318E-5</v>
      </c>
      <c r="CU36" s="51">
        <f t="shared" si="5"/>
        <v>4.4011188251240007E-7</v>
      </c>
      <c r="CV36" s="51">
        <f t="shared" si="6"/>
        <v>-3.7338829082885787E-5</v>
      </c>
      <c r="CW36" s="51"/>
      <c r="CX36" s="36"/>
      <c r="CY36" s="36"/>
      <c r="CZ36" s="27"/>
      <c r="DA36" s="27"/>
      <c r="DB36" s="27"/>
      <c r="DC36" s="27"/>
      <c r="DD36" s="27"/>
      <c r="DE36" s="27"/>
      <c r="DF36" s="27"/>
      <c r="DG36" s="27"/>
      <c r="DH36" s="27"/>
    </row>
    <row r="37" spans="1:112" x14ac:dyDescent="0.25">
      <c r="A37" s="29" t="s">
        <v>36</v>
      </c>
      <c r="B37" s="27">
        <v>50.716891765594397</v>
      </c>
      <c r="C37" s="27">
        <v>480.16169738769503</v>
      </c>
      <c r="D37" s="27">
        <v>46.985858440399099</v>
      </c>
      <c r="E37" s="27">
        <v>46.985994815826402</v>
      </c>
      <c r="F37" s="27">
        <v>480.15656280517499</v>
      </c>
      <c r="G37" s="27">
        <v>480.15815353393498</v>
      </c>
      <c r="H37" s="27">
        <v>172.68515682220399</v>
      </c>
      <c r="I37" s="27">
        <v>924.29648303985596</v>
      </c>
      <c r="J37" s="27">
        <v>924.29971027374199</v>
      </c>
      <c r="K37" s="27">
        <v>1607.09851074218</v>
      </c>
      <c r="L37" s="27">
        <v>153.90858197212199</v>
      </c>
      <c r="M37" s="27">
        <v>153.91221380233699</v>
      </c>
      <c r="N37" s="27">
        <v>1589.62316894531</v>
      </c>
      <c r="O37" s="27">
        <v>1589.6241760253899</v>
      </c>
      <c r="P37" s="27">
        <v>400765.58093261701</v>
      </c>
      <c r="Q37" s="27">
        <v>29269883.671875</v>
      </c>
      <c r="R37" s="27">
        <v>400926.02124023403</v>
      </c>
      <c r="S37" s="27">
        <v>1256.9875183105401</v>
      </c>
      <c r="T37" s="27">
        <v>2809.0758895874001</v>
      </c>
      <c r="U37" s="27">
        <v>766.27997016906704</v>
      </c>
      <c r="V37" s="27">
        <v>2295.8576049804601</v>
      </c>
      <c r="W37" s="27">
        <v>1048.0039901733301</v>
      </c>
      <c r="X37" s="27">
        <v>615.95503902435303</v>
      </c>
      <c r="Y37" s="27">
        <v>2295.8785095214798</v>
      </c>
      <c r="Z37" s="27">
        <v>3744.99780273437</v>
      </c>
      <c r="AA37" s="27">
        <v>20038.003540039001</v>
      </c>
      <c r="AB37" s="27">
        <v>676.49958801269497</v>
      </c>
      <c r="AC37" s="27">
        <v>676.50016784667901</v>
      </c>
      <c r="AD37" s="27">
        <v>676.48996734619095</v>
      </c>
      <c r="AE37" s="27">
        <v>825.864029645919</v>
      </c>
      <c r="AF37" s="27">
        <v>658.73181343078602</v>
      </c>
      <c r="AG37" s="27">
        <v>658.70446777343705</v>
      </c>
      <c r="AH37" s="27">
        <v>1154.0569467544501</v>
      </c>
      <c r="AI37" s="27">
        <v>19.914077728986701</v>
      </c>
      <c r="AJ37" s="27">
        <v>51.282219409942599</v>
      </c>
      <c r="AK37" s="27">
        <v>51.708394050598102</v>
      </c>
      <c r="AL37" s="27">
        <v>0</v>
      </c>
      <c r="AM37" s="27">
        <v>837.72981262206997</v>
      </c>
      <c r="AN37" s="27">
        <v>88.804153442382798</v>
      </c>
      <c r="AO37" s="27">
        <v>88.802817344665499</v>
      </c>
      <c r="AP37" s="27">
        <v>1522.22128868103</v>
      </c>
      <c r="AQ37" s="27">
        <v>1522.2059822082499</v>
      </c>
      <c r="AR37" s="27">
        <v>73062.295166015596</v>
      </c>
      <c r="AS37" s="27">
        <v>8620.4488220214807</v>
      </c>
      <c r="AT37" s="27">
        <v>8620.0987854003906</v>
      </c>
      <c r="AU37" s="27">
        <v>27137.879272460901</v>
      </c>
      <c r="AV37" s="27">
        <v>82338.184814453096</v>
      </c>
      <c r="AW37" s="27">
        <v>73059.377441406206</v>
      </c>
      <c r="AX37" s="27">
        <v>1598.7947859764099</v>
      </c>
      <c r="AY37" s="27">
        <v>3.2922874810174099</v>
      </c>
      <c r="AZ37" s="27">
        <v>17224.9249877929</v>
      </c>
      <c r="BA37" s="27">
        <v>18.857563853263802</v>
      </c>
      <c r="BB37" s="27">
        <v>5.2852822840213696</v>
      </c>
      <c r="BC37" s="27">
        <v>1098.09778499603</v>
      </c>
      <c r="BD37" s="27">
        <v>35.415662974119101</v>
      </c>
      <c r="BE37" s="27">
        <v>2.2596347332000701</v>
      </c>
      <c r="BF37" s="27">
        <v>1.18054245971143</v>
      </c>
      <c r="BG37" s="27">
        <v>4587.1116600036603</v>
      </c>
      <c r="BH37" s="27">
        <v>200.88705444335901</v>
      </c>
      <c r="BI37" s="27">
        <v>86.320037841796804</v>
      </c>
      <c r="BJ37" s="27">
        <v>2476.46432876586</v>
      </c>
      <c r="BK37" s="27">
        <v>2110.6422839164702</v>
      </c>
      <c r="BL37" s="27">
        <v>23.3391629830002</v>
      </c>
      <c r="BM37" s="27">
        <v>0.30751353502273499</v>
      </c>
      <c r="BN37" s="27">
        <v>149.38613247871399</v>
      </c>
      <c r="BO37" s="27">
        <v>2.0774217620491902</v>
      </c>
      <c r="BP37" s="27">
        <v>174.13737440109199</v>
      </c>
      <c r="BQ37" s="27">
        <v>22.9592735767364</v>
      </c>
      <c r="BR37" s="27">
        <v>8.0969774127006495</v>
      </c>
      <c r="BS37" s="27">
        <v>808.49160766601506</v>
      </c>
      <c r="BT37" s="27">
        <v>36.736676931381197</v>
      </c>
      <c r="BU37" s="27">
        <v>173.959650039672</v>
      </c>
      <c r="BV37" s="27">
        <v>25.381302181631298</v>
      </c>
      <c r="BW37" s="27">
        <v>96.841824173927293</v>
      </c>
      <c r="BX37" s="27">
        <v>1.14401038654614</v>
      </c>
      <c r="BY37" s="27">
        <v>2097.8763580322202</v>
      </c>
      <c r="BZ37" s="27">
        <v>430.90657460689499</v>
      </c>
      <c r="CA37" s="27">
        <v>430.90597772598198</v>
      </c>
      <c r="CB37" s="27">
        <v>26.578299939632402</v>
      </c>
      <c r="CC37" s="27">
        <v>4.6114753484725899</v>
      </c>
      <c r="CD37" s="27">
        <v>575.47052001953102</v>
      </c>
      <c r="CE37" s="27">
        <v>41520.954711913997</v>
      </c>
      <c r="CF37" s="27">
        <v>4511.36938285827</v>
      </c>
      <c r="CG37" s="27">
        <v>3573.8982315063399</v>
      </c>
      <c r="CH37" s="27">
        <v>786.32892870903004</v>
      </c>
      <c r="CI37" s="27">
        <v>0</v>
      </c>
      <c r="CJ37" s="27">
        <v>422.10924720764098</v>
      </c>
      <c r="CK37" s="27">
        <v>39285.0975952148</v>
      </c>
      <c r="CL37" s="27">
        <v>5794.2433395385697</v>
      </c>
      <c r="CM37" s="27">
        <v>2261.5573158264101</v>
      </c>
      <c r="CN37" s="27">
        <f t="shared" si="1"/>
        <v>11873.458076487708</v>
      </c>
      <c r="CO37" s="27">
        <f t="shared" si="2"/>
        <v>5723.1879284581655</v>
      </c>
      <c r="CP37" s="27"/>
      <c r="CQ37" s="27"/>
      <c r="CR37" s="27"/>
      <c r="CS37" s="36">
        <f t="shared" si="3"/>
        <v>8.0003198384227276E-3</v>
      </c>
      <c r="CT37" s="51">
        <f t="shared" si="4"/>
        <v>-3.9969147026777691E-5</v>
      </c>
      <c r="CU37" s="51">
        <f t="shared" si="5"/>
        <v>1.1003266770347683E-6</v>
      </c>
      <c r="CV37" s="51">
        <f t="shared" si="6"/>
        <v>-3.5143075523935866E-5</v>
      </c>
      <c r="CW37" s="51"/>
      <c r="CX37" s="36"/>
      <c r="CY37" s="36"/>
      <c r="CZ37" s="27"/>
      <c r="DA37" s="27"/>
      <c r="DB37" s="27"/>
      <c r="DC37" s="27"/>
      <c r="DD37" s="27"/>
      <c r="DE37" s="27"/>
      <c r="DF37" s="27"/>
      <c r="DG37" s="27"/>
      <c r="DH37" s="27"/>
    </row>
    <row r="38" spans="1:112" x14ac:dyDescent="0.25">
      <c r="A38" s="29" t="s">
        <v>37</v>
      </c>
      <c r="B38" s="27">
        <v>41.909216046333299</v>
      </c>
      <c r="C38" s="27">
        <v>444.43300056457502</v>
      </c>
      <c r="D38" s="27">
        <v>39.809654951095503</v>
      </c>
      <c r="E38" s="27">
        <v>39.809770345687802</v>
      </c>
      <c r="F38" s="27">
        <v>444.42882919311501</v>
      </c>
      <c r="G38" s="27">
        <v>444.430225372314</v>
      </c>
      <c r="H38" s="27">
        <v>160.514952659606</v>
      </c>
      <c r="I38" s="27">
        <v>1015.70228147506</v>
      </c>
      <c r="J38" s="27">
        <v>1015.70483779907</v>
      </c>
      <c r="K38" s="27">
        <v>1334.27270507812</v>
      </c>
      <c r="L38" s="27">
        <v>152.18457055091801</v>
      </c>
      <c r="M38" s="27">
        <v>152.18789821863101</v>
      </c>
      <c r="N38" s="27">
        <v>1156.8374786376901</v>
      </c>
      <c r="O38" s="27">
        <v>1156.8379669189401</v>
      </c>
      <c r="P38" s="27">
        <v>369522.96136474598</v>
      </c>
      <c r="Q38" s="27">
        <v>19819966.2734375</v>
      </c>
      <c r="R38" s="27">
        <v>369670.92895507801</v>
      </c>
      <c r="S38" s="27">
        <v>1121.3433265686001</v>
      </c>
      <c r="T38" s="27">
        <v>2646.1473541259702</v>
      </c>
      <c r="U38" s="27">
        <v>760.94125175475995</v>
      </c>
      <c r="V38" s="27">
        <v>2194.5135498046802</v>
      </c>
      <c r="W38" s="27">
        <v>1065.66078567504</v>
      </c>
      <c r="X38" s="27">
        <v>634.06212437152794</v>
      </c>
      <c r="Y38" s="27">
        <v>2194.5288391113199</v>
      </c>
      <c r="Z38" s="27">
        <v>4328.2049560546802</v>
      </c>
      <c r="AA38" s="27">
        <v>20051.0274963378</v>
      </c>
      <c r="AB38" s="27">
        <v>596.04755783080998</v>
      </c>
      <c r="AC38" s="27">
        <v>596.04801559448197</v>
      </c>
      <c r="AD38" s="27">
        <v>596.03929138183503</v>
      </c>
      <c r="AE38" s="27">
        <v>795.29457902908302</v>
      </c>
      <c r="AF38" s="27">
        <v>533.31238937377896</v>
      </c>
      <c r="AG38" s="27">
        <v>533.29009437561001</v>
      </c>
      <c r="AH38" s="27">
        <v>1093.7045221328699</v>
      </c>
      <c r="AI38" s="27">
        <v>16.216589353978598</v>
      </c>
      <c r="AJ38" s="27">
        <v>44.461770057678201</v>
      </c>
      <c r="AK38" s="27">
        <v>40.3624520301818</v>
      </c>
      <c r="AL38" s="27">
        <v>0</v>
      </c>
      <c r="AM38" s="27">
        <v>912.49366760253895</v>
      </c>
      <c r="AN38" s="27">
        <v>81.847094058990393</v>
      </c>
      <c r="AO38" s="27">
        <v>81.845671653747502</v>
      </c>
      <c r="AP38" s="27">
        <v>1358.4936652183501</v>
      </c>
      <c r="AQ38" s="27">
        <v>1358.48101091384</v>
      </c>
      <c r="AR38" s="27">
        <v>60111.566894531199</v>
      </c>
      <c r="AS38" s="27">
        <v>6019.1470642089798</v>
      </c>
      <c r="AT38" s="27">
        <v>6018.9042358398401</v>
      </c>
      <c r="AU38" s="27">
        <v>26724.709991455002</v>
      </c>
      <c r="AV38" s="27">
        <v>66661.369384765596</v>
      </c>
      <c r="AW38" s="27">
        <v>60109.152709960901</v>
      </c>
      <c r="AX38" s="27">
        <v>1556.14186382293</v>
      </c>
      <c r="AY38" s="27">
        <v>2.5479582371190101</v>
      </c>
      <c r="AZ38" s="27">
        <v>17036.436538696202</v>
      </c>
      <c r="BA38" s="27">
        <v>14.386144474148701</v>
      </c>
      <c r="BB38" s="27">
        <v>3.3452119976282102</v>
      </c>
      <c r="BC38" s="27">
        <v>796.42945194244305</v>
      </c>
      <c r="BD38" s="27">
        <v>30.131672888994199</v>
      </c>
      <c r="BE38" s="27">
        <v>1.7972365617752</v>
      </c>
      <c r="BF38" s="27">
        <v>0.84721624478697699</v>
      </c>
      <c r="BG38" s="27">
        <v>3535.9927024841299</v>
      </c>
      <c r="BH38" s="27">
        <v>166.78355407714801</v>
      </c>
      <c r="BI38" s="27">
        <v>61.168270111083899</v>
      </c>
      <c r="BJ38" s="27">
        <v>1852.8769931793199</v>
      </c>
      <c r="BK38" s="27">
        <v>1683.10935497283</v>
      </c>
      <c r="BL38" s="27">
        <v>19.382076259702401</v>
      </c>
      <c r="BM38" s="27">
        <v>0.246066123247146</v>
      </c>
      <c r="BN38" s="27">
        <v>120.337579250335</v>
      </c>
      <c r="BO38" s="27">
        <v>1.2180497571825899</v>
      </c>
      <c r="BP38" s="27">
        <v>134.36676907539299</v>
      </c>
      <c r="BQ38" s="27">
        <v>18.923148095607701</v>
      </c>
      <c r="BR38" s="27">
        <v>5.5297760069370199</v>
      </c>
      <c r="BS38" s="27">
        <v>625.14658641815095</v>
      </c>
      <c r="BT38" s="27">
        <v>34.872923493385301</v>
      </c>
      <c r="BU38" s="27">
        <v>164.24893951416001</v>
      </c>
      <c r="BV38" s="27">
        <v>19.5912622902542</v>
      </c>
      <c r="BW38" s="27">
        <v>57.805685997009199</v>
      </c>
      <c r="BX38" s="27">
        <v>0.90587806323310305</v>
      </c>
      <c r="BY38" s="27">
        <v>1224.14002227783</v>
      </c>
      <c r="BZ38" s="27">
        <v>261.46335595846102</v>
      </c>
      <c r="CA38" s="27">
        <v>261.46345049142798</v>
      </c>
      <c r="CB38" s="27">
        <v>27.185153007507299</v>
      </c>
      <c r="CC38" s="27">
        <v>3.9325000643730101</v>
      </c>
      <c r="CD38" s="27">
        <v>407.7880859375</v>
      </c>
      <c r="CE38" s="27">
        <v>40636.2489624023</v>
      </c>
      <c r="CF38" s="27">
        <v>4546.53151512146</v>
      </c>
      <c r="CG38" s="27">
        <v>3617.3605594635001</v>
      </c>
      <c r="CH38" s="27">
        <v>797.72932016849495</v>
      </c>
      <c r="CI38" s="27">
        <v>0</v>
      </c>
      <c r="CJ38" s="27">
        <v>390.96941280364899</v>
      </c>
      <c r="CK38" s="27">
        <v>38928.102813720703</v>
      </c>
      <c r="CL38" s="27">
        <v>5953.6163997650101</v>
      </c>
      <c r="CM38" s="27">
        <v>2323.63752126693</v>
      </c>
      <c r="CN38" s="27">
        <f t="shared" si="1"/>
        <v>11743.52951657596</v>
      </c>
      <c r="CO38" s="27">
        <f t="shared" si="2"/>
        <v>5888.1277360220893</v>
      </c>
      <c r="CP38" s="27"/>
      <c r="CQ38" s="27"/>
      <c r="CR38" s="27"/>
      <c r="CS38" s="36">
        <f t="shared" si="3"/>
        <v>8.0003215399841315E-3</v>
      </c>
      <c r="CT38" s="51">
        <f t="shared" si="4"/>
        <v>-3.9857617280954082E-5</v>
      </c>
      <c r="CU38" s="51">
        <f t="shared" si="5"/>
        <v>1.7970432957986093E-6</v>
      </c>
      <c r="CV38" s="51">
        <f t="shared" si="6"/>
        <v>-3.2801154556617084E-5</v>
      </c>
      <c r="CW38" s="51"/>
      <c r="CX38" s="36"/>
      <c r="CY38" s="36"/>
      <c r="CZ38" s="27"/>
      <c r="DA38" s="27"/>
      <c r="DB38" s="27"/>
      <c r="DC38" s="27"/>
      <c r="DD38" s="27"/>
      <c r="DE38" s="27"/>
      <c r="DF38" s="27"/>
      <c r="DG38" s="27"/>
      <c r="DH38" s="27"/>
    </row>
    <row r="39" spans="1:112" x14ac:dyDescent="0.25">
      <c r="A39" s="29" t="s">
        <v>130</v>
      </c>
      <c r="B39" s="27">
        <v>115.933504104614</v>
      </c>
      <c r="C39" s="27">
        <v>978.32376861572197</v>
      </c>
      <c r="D39" s="27">
        <v>91.588650703430105</v>
      </c>
      <c r="E39" s="27">
        <v>91.588722229003906</v>
      </c>
      <c r="F39" s="27">
        <v>978.31394195556595</v>
      </c>
      <c r="G39" s="27">
        <v>978.31694030761696</v>
      </c>
      <c r="H39" s="27">
        <v>319.72209167480401</v>
      </c>
      <c r="I39" s="27">
        <v>1854.8329753875701</v>
      </c>
      <c r="J39" s="27">
        <v>1854.83766365051</v>
      </c>
      <c r="K39" s="27">
        <v>4163.93603515625</v>
      </c>
      <c r="L39" s="27">
        <v>309.87803149223299</v>
      </c>
      <c r="M39" s="27">
        <v>309.88429903984002</v>
      </c>
      <c r="N39" s="27">
        <v>3223.7924194335901</v>
      </c>
      <c r="O39" s="27">
        <v>3223.7952270507799</v>
      </c>
      <c r="P39" s="27">
        <v>740804.89526367094</v>
      </c>
      <c r="Q39" s="27">
        <v>60642068.34375</v>
      </c>
      <c r="R39" s="27">
        <v>741101.31542968703</v>
      </c>
      <c r="S39" s="27">
        <v>1987.93347549438</v>
      </c>
      <c r="T39" s="27">
        <v>5658.8891296386701</v>
      </c>
      <c r="U39" s="27">
        <v>1534.3901634216299</v>
      </c>
      <c r="V39" s="27">
        <v>4129.3705444335901</v>
      </c>
      <c r="W39" s="27">
        <v>1955.59059143066</v>
      </c>
      <c r="X39" s="27">
        <v>1164.2014808654701</v>
      </c>
      <c r="Y39" s="27">
        <v>4129.4092407226499</v>
      </c>
      <c r="Z39" s="27">
        <v>7366.36572265625</v>
      </c>
      <c r="AA39" s="27">
        <v>39133.9111328125</v>
      </c>
      <c r="AB39" s="27">
        <v>1291.9662170410099</v>
      </c>
      <c r="AC39" s="27">
        <v>1291.9656372070301</v>
      </c>
      <c r="AD39" s="27">
        <v>1291.94712829589</v>
      </c>
      <c r="AE39" s="27">
        <v>1544.93726825714</v>
      </c>
      <c r="AF39" s="27">
        <v>1250.04782867431</v>
      </c>
      <c r="AG39" s="27">
        <v>1249.99769592285</v>
      </c>
      <c r="AH39" s="27">
        <v>2038.94020462036</v>
      </c>
      <c r="AI39" s="27">
        <v>41.098303869366603</v>
      </c>
      <c r="AJ39" s="27">
        <v>92.692583084106403</v>
      </c>
      <c r="AK39" s="27">
        <v>126.70042514801</v>
      </c>
      <c r="AL39" s="27">
        <v>0</v>
      </c>
      <c r="AM39" s="27">
        <v>1762.1173706054601</v>
      </c>
      <c r="AN39" s="27">
        <v>171.3115234375</v>
      </c>
      <c r="AO39" s="27">
        <v>171.30898094177201</v>
      </c>
      <c r="AP39" s="27">
        <v>3257.6487464904699</v>
      </c>
      <c r="AQ39" s="27">
        <v>3257.6263523101802</v>
      </c>
      <c r="AR39" s="27">
        <v>138686.0078125</v>
      </c>
      <c r="AS39" s="27">
        <v>16319.8908081054</v>
      </c>
      <c r="AT39" s="27">
        <v>16319.2275390625</v>
      </c>
      <c r="AU39" s="27">
        <v>51005.713378906199</v>
      </c>
      <c r="AV39" s="27">
        <v>156249.705078125</v>
      </c>
      <c r="AW39" s="27">
        <v>138680.44921875</v>
      </c>
      <c r="AX39" s="27">
        <v>3086.4251804351802</v>
      </c>
      <c r="AY39" s="27">
        <v>7.2494481615722099</v>
      </c>
      <c r="AZ39" s="27">
        <v>31756.464355468699</v>
      </c>
      <c r="BA39" s="27">
        <v>41.856223106384199</v>
      </c>
      <c r="BB39" s="27">
        <v>10.747797757387101</v>
      </c>
      <c r="BC39" s="27">
        <v>2415.3590869903501</v>
      </c>
      <c r="BD39" s="27">
        <v>89.004223465919495</v>
      </c>
      <c r="BE39" s="27">
        <v>5.5848221778869602</v>
      </c>
      <c r="BF39" s="27">
        <v>2.5949328914284702</v>
      </c>
      <c r="BG39" s="27">
        <v>10736.855178833001</v>
      </c>
      <c r="BH39" s="27">
        <v>520.49066162109295</v>
      </c>
      <c r="BI39" s="27">
        <v>187.70584106445301</v>
      </c>
      <c r="BJ39" s="27">
        <v>5539.7721710204996</v>
      </c>
      <c r="BK39" s="27">
        <v>5197.0795431137003</v>
      </c>
      <c r="BL39" s="27">
        <v>60.1663391143083</v>
      </c>
      <c r="BM39" s="27">
        <v>0.74643331766128496</v>
      </c>
      <c r="BN39" s="27">
        <v>364.47516512870698</v>
      </c>
      <c r="BO39" s="27">
        <v>4.14883053302764</v>
      </c>
      <c r="BP39" s="27">
        <v>391.97581863403298</v>
      </c>
      <c r="BQ39" s="27">
        <v>52.466248035430901</v>
      </c>
      <c r="BR39" s="27">
        <v>17.398894309997502</v>
      </c>
      <c r="BS39" s="27">
        <v>1815.6815872192301</v>
      </c>
      <c r="BT39" s="27">
        <v>69.151558399200397</v>
      </c>
      <c r="BU39" s="27">
        <v>326.200439453125</v>
      </c>
      <c r="BV39" s="27">
        <v>61.1460177451372</v>
      </c>
      <c r="BW39" s="27">
        <v>196.56839990615799</v>
      </c>
      <c r="BX39" s="27">
        <v>2.76401965448167</v>
      </c>
      <c r="BY39" s="27">
        <v>2517.5175476074201</v>
      </c>
      <c r="BZ39" s="27">
        <v>1036.61246538162</v>
      </c>
      <c r="CA39" s="27">
        <v>1036.61374950408</v>
      </c>
      <c r="CB39" s="27">
        <v>51.398290395736602</v>
      </c>
      <c r="CC39" s="27">
        <v>8.3044087886810303</v>
      </c>
      <c r="CD39" s="27">
        <v>1251.37939453125</v>
      </c>
      <c r="CE39" s="27">
        <v>78158.8671875</v>
      </c>
      <c r="CF39" s="27">
        <v>8399.5059394836408</v>
      </c>
      <c r="CG39" s="27">
        <v>6573.6976299285798</v>
      </c>
      <c r="CH39" s="27">
        <v>1428.3080163002001</v>
      </c>
      <c r="CI39" s="27">
        <v>0</v>
      </c>
      <c r="CJ39" s="27">
        <v>767.38193130493096</v>
      </c>
      <c r="CK39" s="27">
        <v>73568.624511718706</v>
      </c>
      <c r="CL39" s="27">
        <v>11005.0175933837</v>
      </c>
      <c r="CM39" s="27">
        <v>4270.3895606994602</v>
      </c>
      <c r="CN39" s="27">
        <f t="shared" si="1"/>
        <v>21890.315832977569</v>
      </c>
      <c r="CO39" s="27">
        <f t="shared" si="2"/>
        <v>10867.945027145868</v>
      </c>
      <c r="CP39" s="27"/>
      <c r="CQ39" s="27"/>
      <c r="CR39" s="27"/>
      <c r="CS39" s="36">
        <f t="shared" si="3"/>
        <v>8.0003212041218578E-3</v>
      </c>
      <c r="CT39" s="51">
        <f t="shared" si="4"/>
        <v>-3.994485078608848E-5</v>
      </c>
      <c r="CU39" s="51">
        <f t="shared" si="5"/>
        <v>3.2269214242819233E-7</v>
      </c>
      <c r="CV39" s="51">
        <f t="shared" si="6"/>
        <v>-2.9264223075772145E-5</v>
      </c>
      <c r="CW39" s="51"/>
      <c r="CX39" s="36"/>
      <c r="CY39" s="36"/>
      <c r="CZ39" s="27"/>
      <c r="DA39" s="27"/>
      <c r="DB39" s="27"/>
      <c r="DC39" s="27"/>
      <c r="DD39" s="27"/>
      <c r="DE39" s="27"/>
      <c r="DF39" s="27"/>
      <c r="DG39" s="27"/>
      <c r="DH39" s="27"/>
    </row>
    <row r="40" spans="1:112" x14ac:dyDescent="0.25">
      <c r="A40" s="29" t="s">
        <v>39</v>
      </c>
      <c r="B40" s="27">
        <v>9.6012040674686396</v>
      </c>
      <c r="C40" s="27">
        <v>75.3988196849823</v>
      </c>
      <c r="D40" s="27">
        <v>6.5941791534423801</v>
      </c>
      <c r="E40" s="27">
        <v>6.5942022800445503</v>
      </c>
      <c r="F40" s="27">
        <v>75.397953271865802</v>
      </c>
      <c r="G40" s="27">
        <v>75.398200988769503</v>
      </c>
      <c r="H40" s="27">
        <v>22.743243932723999</v>
      </c>
      <c r="I40" s="27">
        <v>137.75748288631399</v>
      </c>
      <c r="J40" s="27">
        <v>137.75718867778701</v>
      </c>
      <c r="K40" s="27">
        <v>378.89703369140602</v>
      </c>
      <c r="L40" s="27">
        <v>27.959737181663499</v>
      </c>
      <c r="M40" s="27">
        <v>27.960469484329199</v>
      </c>
      <c r="N40" s="27">
        <v>215.05599212646399</v>
      </c>
      <c r="O40" s="27">
        <v>215.055948257446</v>
      </c>
      <c r="P40" s="27">
        <v>57091.3534851074</v>
      </c>
      <c r="Q40" s="27">
        <v>4668703.1269531203</v>
      </c>
      <c r="R40" s="27">
        <v>57114.2013397216</v>
      </c>
      <c r="S40" s="27">
        <v>152.66911888122499</v>
      </c>
      <c r="T40" s="27">
        <v>444.30680179595902</v>
      </c>
      <c r="U40" s="27">
        <v>119.87763655185699</v>
      </c>
      <c r="V40" s="27">
        <v>326.41296386718699</v>
      </c>
      <c r="W40" s="27">
        <v>143.936161279678</v>
      </c>
      <c r="X40" s="27">
        <v>89.4110457897186</v>
      </c>
      <c r="Y40" s="27">
        <v>326.41721343994101</v>
      </c>
      <c r="Z40" s="27">
        <v>667.93882751464798</v>
      </c>
      <c r="AA40" s="27">
        <v>2995.9253768920898</v>
      </c>
      <c r="AB40" s="27">
        <v>89.725520133972097</v>
      </c>
      <c r="AC40" s="27">
        <v>89.725341796875</v>
      </c>
      <c r="AD40" s="27">
        <v>89.724322319030705</v>
      </c>
      <c r="AE40" s="27">
        <v>120.82967159152</v>
      </c>
      <c r="AF40" s="27">
        <v>91.138755083084106</v>
      </c>
      <c r="AG40" s="27">
        <v>91.135133981704698</v>
      </c>
      <c r="AH40" s="27">
        <v>153.060426950454</v>
      </c>
      <c r="AI40" s="27">
        <v>3.4211586671881302</v>
      </c>
      <c r="AJ40" s="27">
        <v>6.4792260527610699</v>
      </c>
      <c r="AK40" s="27">
        <v>11.7268056869506</v>
      </c>
      <c r="AL40" s="27">
        <v>0</v>
      </c>
      <c r="AM40" s="27">
        <v>144.52286148071201</v>
      </c>
      <c r="AN40" s="27">
        <v>12.469463407993301</v>
      </c>
      <c r="AO40" s="27">
        <v>12.469379186630199</v>
      </c>
      <c r="AP40" s="27">
        <v>252.86176443099899</v>
      </c>
      <c r="AQ40" s="27">
        <v>252.85817134380301</v>
      </c>
      <c r="AR40" s="27">
        <v>10114.3659667968</v>
      </c>
      <c r="AS40" s="27">
        <v>1186.84885406494</v>
      </c>
      <c r="AT40" s="27">
        <v>1186.8010787963799</v>
      </c>
      <c r="AU40" s="27">
        <v>3883.1876754760701</v>
      </c>
      <c r="AV40" s="27">
        <v>11391.9034423828</v>
      </c>
      <c r="AW40" s="27">
        <v>10113.9609375</v>
      </c>
      <c r="AX40" s="27">
        <v>235.12745344638799</v>
      </c>
      <c r="AY40" s="27">
        <v>0.62619348859880097</v>
      </c>
      <c r="AZ40" s="27">
        <v>2409.2528171539302</v>
      </c>
      <c r="BA40" s="27">
        <v>3.6188223250210201</v>
      </c>
      <c r="BB40" s="27">
        <v>0.92348250560462397</v>
      </c>
      <c r="BC40" s="27">
        <v>194.151068925857</v>
      </c>
      <c r="BD40" s="27">
        <v>7.8703426197171202</v>
      </c>
      <c r="BE40" s="27">
        <v>0.490973651409149</v>
      </c>
      <c r="BF40" s="27">
        <v>0.20244507072493401</v>
      </c>
      <c r="BG40" s="27">
        <v>917.33438634872402</v>
      </c>
      <c r="BH40" s="27">
        <v>47.361129760742102</v>
      </c>
      <c r="BI40" s="27">
        <v>14.7868633270263</v>
      </c>
      <c r="BJ40" s="27">
        <v>461.55203676223698</v>
      </c>
      <c r="BK40" s="27">
        <v>455.77906569838501</v>
      </c>
      <c r="BL40" s="27">
        <v>5.4456634679809204</v>
      </c>
      <c r="BM40" s="27">
        <v>6.47872984409332E-2</v>
      </c>
      <c r="BN40" s="27">
        <v>32.434458680450902</v>
      </c>
      <c r="BO40" s="27">
        <v>0.33425829419866199</v>
      </c>
      <c r="BP40" s="27">
        <v>33.2455260157585</v>
      </c>
      <c r="BQ40" s="27">
        <v>4.3493004143237997</v>
      </c>
      <c r="BR40" s="27">
        <v>1.4303360432386301</v>
      </c>
      <c r="BS40" s="27">
        <v>154.18778848648</v>
      </c>
      <c r="BT40" s="27">
        <v>5.0227749943733198</v>
      </c>
      <c r="BU40" s="27">
        <v>24.330048203468301</v>
      </c>
      <c r="BV40" s="27">
        <v>5.5212800458539197</v>
      </c>
      <c r="BW40" s="27">
        <v>16.420310646295501</v>
      </c>
      <c r="BX40" s="27">
        <v>0.247216514464525</v>
      </c>
      <c r="BY40" s="27">
        <v>66.660279750823904</v>
      </c>
      <c r="BZ40" s="27">
        <v>85.665197625756207</v>
      </c>
      <c r="CA40" s="27">
        <v>85.665533050894695</v>
      </c>
      <c r="CB40" s="27">
        <v>3.9236506409943099</v>
      </c>
      <c r="CC40" s="27">
        <v>0.58040084317326501</v>
      </c>
      <c r="CD40" s="27">
        <v>98.579872131347599</v>
      </c>
      <c r="CE40" s="27">
        <v>5934.0690689086896</v>
      </c>
      <c r="CF40" s="27">
        <v>645.67769336700405</v>
      </c>
      <c r="CG40" s="27">
        <v>503.83639740943897</v>
      </c>
      <c r="CH40" s="27">
        <v>108.665454685688</v>
      </c>
      <c r="CI40" s="27">
        <v>0</v>
      </c>
      <c r="CJ40" s="27">
        <v>55.949770212173398</v>
      </c>
      <c r="CK40" s="27">
        <v>5604.2730941772397</v>
      </c>
      <c r="CL40" s="27">
        <v>845.40575504302899</v>
      </c>
      <c r="CM40" s="27">
        <v>327.81250715255698</v>
      </c>
      <c r="CN40" s="27">
        <f t="shared" si="1"/>
        <v>1660.7423452009193</v>
      </c>
      <c r="CO40" s="27">
        <f t="shared" si="2"/>
        <v>835.42840420533435</v>
      </c>
      <c r="CP40" s="27"/>
      <c r="CQ40" s="27"/>
      <c r="CR40" s="27"/>
      <c r="CS40" s="36">
        <f t="shared" si="3"/>
        <v>8.0003096536096496E-3</v>
      </c>
      <c r="CT40" s="51">
        <f t="shared" si="4"/>
        <v>-3.9513463601711334E-5</v>
      </c>
      <c r="CU40" s="51">
        <f t="shared" si="5"/>
        <v>3.5798157693656306E-6</v>
      </c>
      <c r="CV40" s="51">
        <f t="shared" si="6"/>
        <v>-2.6470974470521208E-5</v>
      </c>
      <c r="CW40" s="51"/>
      <c r="CX40" s="36"/>
      <c r="CY40" s="36"/>
      <c r="CZ40" s="27"/>
      <c r="DA40" s="27"/>
      <c r="DB40" s="27"/>
      <c r="DC40" s="27"/>
      <c r="DD40" s="27"/>
      <c r="DE40" s="27"/>
      <c r="DF40" s="27"/>
      <c r="DG40" s="27"/>
      <c r="DH40" s="27"/>
    </row>
    <row r="41" spans="1:112" x14ac:dyDescent="0.25">
      <c r="A41" s="29" t="s">
        <v>40</v>
      </c>
      <c r="B41" s="27">
        <v>49.478755474090498</v>
      </c>
      <c r="C41" s="27">
        <v>475.37902832031199</v>
      </c>
      <c r="D41" s="27">
        <v>40.846516132354701</v>
      </c>
      <c r="E41" s="27">
        <v>40.846568822860696</v>
      </c>
      <c r="F41" s="27">
        <v>475.374702453613</v>
      </c>
      <c r="G41" s="27">
        <v>475.37621498107899</v>
      </c>
      <c r="H41" s="27">
        <v>159.28199195861799</v>
      </c>
      <c r="I41" s="27">
        <v>1063.64671063423</v>
      </c>
      <c r="J41" s="27">
        <v>1063.65054011344</v>
      </c>
      <c r="K41" s="27">
        <v>1694.58288574218</v>
      </c>
      <c r="L41" s="27">
        <v>156.260537981987</v>
      </c>
      <c r="M41" s="27">
        <v>156.26398038864099</v>
      </c>
      <c r="N41" s="27">
        <v>1392.51560974121</v>
      </c>
      <c r="O41" s="27">
        <v>1392.5160675048801</v>
      </c>
      <c r="P41" s="27">
        <v>489947.93292236299</v>
      </c>
      <c r="Q41" s="27">
        <v>28071303.390625</v>
      </c>
      <c r="R41" s="27">
        <v>490144.03894042899</v>
      </c>
      <c r="S41" s="27">
        <v>1498.7838897705001</v>
      </c>
      <c r="T41" s="27">
        <v>2808.5730285644499</v>
      </c>
      <c r="U41" s="27">
        <v>819.23290157318104</v>
      </c>
      <c r="V41" s="27">
        <v>2734.4655456542901</v>
      </c>
      <c r="W41" s="27">
        <v>1095.1412963867101</v>
      </c>
      <c r="X41" s="27">
        <v>714.11994278430905</v>
      </c>
      <c r="Y41" s="27">
        <v>2734.4891357421802</v>
      </c>
      <c r="Z41" s="27">
        <v>4571.8543701171802</v>
      </c>
      <c r="AA41" s="27">
        <v>21228.138244628899</v>
      </c>
      <c r="AB41" s="27">
        <v>608.52186203002896</v>
      </c>
      <c r="AC41" s="27">
        <v>608.52309799194302</v>
      </c>
      <c r="AD41" s="27">
        <v>608.51317977905205</v>
      </c>
      <c r="AE41" s="27">
        <v>952.36441195011105</v>
      </c>
      <c r="AF41" s="27">
        <v>642.23096370696999</v>
      </c>
      <c r="AG41" s="27">
        <v>642.20489978790204</v>
      </c>
      <c r="AH41" s="27">
        <v>1332.25807762146</v>
      </c>
      <c r="AI41" s="27">
        <v>19.7209070660173</v>
      </c>
      <c r="AJ41" s="27">
        <v>41.3813378810882</v>
      </c>
      <c r="AK41" s="27">
        <v>53.0655422210693</v>
      </c>
      <c r="AL41" s="27">
        <v>0</v>
      </c>
      <c r="AM41" s="27">
        <v>899.94004821777298</v>
      </c>
      <c r="AN41" s="27">
        <v>83.954883575439396</v>
      </c>
      <c r="AO41" s="27">
        <v>83.953689575195298</v>
      </c>
      <c r="AP41" s="27">
        <v>1877.0397596359201</v>
      </c>
      <c r="AQ41" s="27">
        <v>1877.0288014411899</v>
      </c>
      <c r="AR41" s="27">
        <v>71669.375732421802</v>
      </c>
      <c r="AS41" s="27">
        <v>7967.2549743652298</v>
      </c>
      <c r="AT41" s="27">
        <v>7966.9432983398401</v>
      </c>
      <c r="AU41" s="27">
        <v>30044.939758300701</v>
      </c>
      <c r="AV41" s="27">
        <v>80275.641235351504</v>
      </c>
      <c r="AW41" s="27">
        <v>71666.505249023394</v>
      </c>
      <c r="AX41" s="27">
        <v>1684.1437311172399</v>
      </c>
      <c r="AY41" s="27">
        <v>3.7058336418122</v>
      </c>
      <c r="AZ41" s="27">
        <v>19579.0302581787</v>
      </c>
      <c r="BA41" s="27">
        <v>20.587517842650399</v>
      </c>
      <c r="BB41" s="27">
        <v>5.36286059394478</v>
      </c>
      <c r="BC41" s="27">
        <v>854.28545618057206</v>
      </c>
      <c r="BD41" s="27">
        <v>38.656543463468502</v>
      </c>
      <c r="BE41" s="27">
        <v>2.3262960910797101</v>
      </c>
      <c r="BF41" s="27">
        <v>1.20015556924045</v>
      </c>
      <c r="BG41" s="27">
        <v>4448.5296459197998</v>
      </c>
      <c r="BH41" s="27">
        <v>211.82295227050699</v>
      </c>
      <c r="BI41" s="27">
        <v>83.512252807617102</v>
      </c>
      <c r="BJ41" s="27">
        <v>2290.2720832824698</v>
      </c>
      <c r="BK41" s="27">
        <v>2158.2567617893201</v>
      </c>
      <c r="BL41" s="27">
        <v>24.647342082112999</v>
      </c>
      <c r="BM41" s="27">
        <v>0.32029813528060902</v>
      </c>
      <c r="BN41" s="27">
        <v>159.38297426700501</v>
      </c>
      <c r="BO41" s="27">
        <v>1.77879178337752</v>
      </c>
      <c r="BP41" s="27">
        <v>183.94307327270499</v>
      </c>
      <c r="BQ41" s="27">
        <v>25.978382349014201</v>
      </c>
      <c r="BR41" s="27">
        <v>8.09693244099617</v>
      </c>
      <c r="BS41" s="27">
        <v>857.67370033264103</v>
      </c>
      <c r="BT41" s="27">
        <v>35.025480389595003</v>
      </c>
      <c r="BU41" s="27">
        <v>165.67063617706299</v>
      </c>
      <c r="BV41" s="27">
        <v>26.790224993601399</v>
      </c>
      <c r="BW41" s="27">
        <v>74.391240477561894</v>
      </c>
      <c r="BX41" s="27">
        <v>1.22409489413257</v>
      </c>
      <c r="BY41" s="27">
        <v>2746.1685256957999</v>
      </c>
      <c r="BZ41" s="27">
        <v>559.12649136781602</v>
      </c>
      <c r="CA41" s="27">
        <v>559.12573206424702</v>
      </c>
      <c r="CB41" s="27">
        <v>28.359456539153999</v>
      </c>
      <c r="CC41" s="27">
        <v>3.6013749539852098</v>
      </c>
      <c r="CD41" s="27">
        <v>556.750244140625</v>
      </c>
      <c r="CE41" s="27">
        <v>46128.4550170898</v>
      </c>
      <c r="CF41" s="27">
        <v>5282.0680160522397</v>
      </c>
      <c r="CG41" s="27">
        <v>4234.6099700927698</v>
      </c>
      <c r="CH41" s="27">
        <v>936.46339893340996</v>
      </c>
      <c r="CI41" s="27">
        <v>0</v>
      </c>
      <c r="CJ41" s="27">
        <v>479.48998451232899</v>
      </c>
      <c r="CK41" s="27">
        <v>44038.199310302698</v>
      </c>
      <c r="CL41" s="27">
        <v>6624.32810974121</v>
      </c>
      <c r="CM41" s="27">
        <v>2626.9766554832399</v>
      </c>
      <c r="CN41" s="27">
        <f t="shared" si="1"/>
        <v>13496.186201885837</v>
      </c>
      <c r="CO41" s="27">
        <f t="shared" si="2"/>
        <v>6557.1527193329403</v>
      </c>
      <c r="CP41" s="27"/>
      <c r="CQ41" s="27"/>
      <c r="CR41" s="27"/>
      <c r="CS41" s="36">
        <f t="shared" si="3"/>
        <v>8.0003218139869138E-3</v>
      </c>
      <c r="CT41" s="51">
        <f t="shared" si="4"/>
        <v>-4.011721479815208E-5</v>
      </c>
      <c r="CU41" s="51">
        <f t="shared" si="5"/>
        <v>1.8002532829362437E-7</v>
      </c>
      <c r="CV41" s="51">
        <f t="shared" si="6"/>
        <v>-3.4771034109024215E-5</v>
      </c>
      <c r="CW41" s="51"/>
      <c r="CX41" s="36"/>
      <c r="CY41" s="36"/>
      <c r="CZ41" s="27"/>
      <c r="DA41" s="27"/>
      <c r="DB41" s="27"/>
      <c r="DC41" s="27"/>
      <c r="DD41" s="27"/>
      <c r="DE41" s="27"/>
      <c r="DF41" s="27"/>
      <c r="DG41" s="27"/>
      <c r="DH41" s="27"/>
    </row>
    <row r="42" spans="1:112" x14ac:dyDescent="0.25">
      <c r="A42" s="29" t="s">
        <v>41</v>
      </c>
      <c r="B42" s="27">
        <v>15.284786224365201</v>
      </c>
      <c r="C42" s="27">
        <v>151.61877441406199</v>
      </c>
      <c r="D42" s="27">
        <v>14.835281610488799</v>
      </c>
      <c r="E42" s="27">
        <v>14.835315465927099</v>
      </c>
      <c r="F42" s="27">
        <v>151.61742401123001</v>
      </c>
      <c r="G42" s="27">
        <v>151.61784744262599</v>
      </c>
      <c r="H42" s="27">
        <v>56.041123867034898</v>
      </c>
      <c r="I42" s="27">
        <v>300.56337380409201</v>
      </c>
      <c r="J42" s="27">
        <v>300.56465101241997</v>
      </c>
      <c r="K42" s="27">
        <v>292.36489868164</v>
      </c>
      <c r="L42" s="27">
        <v>39.773149430751801</v>
      </c>
      <c r="M42" s="27">
        <v>39.7740671634674</v>
      </c>
      <c r="N42" s="27">
        <v>477.87499237060501</v>
      </c>
      <c r="O42" s="27">
        <v>477.87545776367102</v>
      </c>
      <c r="P42" s="27">
        <v>112387.86785888601</v>
      </c>
      <c r="Q42" s="27">
        <v>6375547.5234375</v>
      </c>
      <c r="R42" s="27">
        <v>112432.8359375</v>
      </c>
      <c r="S42" s="27">
        <v>265.57872009277298</v>
      </c>
      <c r="T42" s="27">
        <v>878.41835021972599</v>
      </c>
      <c r="U42" s="27">
        <v>238.239744186401</v>
      </c>
      <c r="V42" s="27">
        <v>592.607521057128</v>
      </c>
      <c r="W42" s="27">
        <v>334.85308837890602</v>
      </c>
      <c r="X42" s="27">
        <v>182.757632970809</v>
      </c>
      <c r="Y42" s="27">
        <v>592.61192321777298</v>
      </c>
      <c r="Z42" s="27">
        <v>1026.2550964355401</v>
      </c>
      <c r="AA42" s="27">
        <v>6295.0412750244104</v>
      </c>
      <c r="AB42" s="27">
        <v>217.36933898925699</v>
      </c>
      <c r="AC42" s="27">
        <v>217.369239807128</v>
      </c>
      <c r="AD42" s="27">
        <v>217.366207122802</v>
      </c>
      <c r="AE42" s="27">
        <v>225.07554018497399</v>
      </c>
      <c r="AF42" s="27">
        <v>203.20515918731601</v>
      </c>
      <c r="AG42" s="27">
        <v>203.19707584381101</v>
      </c>
      <c r="AH42" s="27">
        <v>309.96073770522997</v>
      </c>
      <c r="AI42" s="27">
        <v>5.4624352119862998</v>
      </c>
      <c r="AJ42" s="27">
        <v>17.0403506755828</v>
      </c>
      <c r="AK42" s="27">
        <v>13.633248090744001</v>
      </c>
      <c r="AL42" s="27">
        <v>0</v>
      </c>
      <c r="AM42" s="27">
        <v>223.29502868652301</v>
      </c>
      <c r="AN42" s="27">
        <v>28.689605236053399</v>
      </c>
      <c r="AO42" s="27">
        <v>28.689238786697299</v>
      </c>
      <c r="AP42" s="27">
        <v>347.12185668945301</v>
      </c>
      <c r="AQ42" s="27">
        <v>347.11880922317499</v>
      </c>
      <c r="AR42" s="27">
        <v>22687.036499023401</v>
      </c>
      <c r="AS42" s="27">
        <v>2510.4004745483398</v>
      </c>
      <c r="AT42" s="27">
        <v>2510.2997512817301</v>
      </c>
      <c r="AU42" s="27">
        <v>8031.85447692871</v>
      </c>
      <c r="AV42" s="27">
        <v>25399.625732421799</v>
      </c>
      <c r="AW42" s="27">
        <v>22686.126464843699</v>
      </c>
      <c r="AX42" s="27">
        <v>493.413100004196</v>
      </c>
      <c r="AY42" s="27">
        <v>0.93967549665830996</v>
      </c>
      <c r="AZ42" s="27">
        <v>4967.5367889404297</v>
      </c>
      <c r="BA42" s="27">
        <v>5.5135128945112202</v>
      </c>
      <c r="BB42" s="27">
        <v>1.4381266646087101</v>
      </c>
      <c r="BC42" s="27">
        <v>410.46339082717799</v>
      </c>
      <c r="BD42" s="27">
        <v>8.1037024259567207</v>
      </c>
      <c r="BE42" s="27">
        <v>0.42276471853256198</v>
      </c>
      <c r="BF42" s="27">
        <v>0.36429892899468502</v>
      </c>
      <c r="BG42" s="27">
        <v>1245.7875499725301</v>
      </c>
      <c r="BH42" s="27">
        <v>36.545528411865199</v>
      </c>
      <c r="BI42" s="27">
        <v>17.2608623504638</v>
      </c>
      <c r="BJ42" s="27">
        <v>815.80659484863202</v>
      </c>
      <c r="BK42" s="27">
        <v>429.98281979560801</v>
      </c>
      <c r="BL42" s="27">
        <v>4.4019831027835599</v>
      </c>
      <c r="BM42" s="27">
        <v>5.9248968958854599E-2</v>
      </c>
      <c r="BN42" s="27">
        <v>34.342206060886298</v>
      </c>
      <c r="BO42" s="27">
        <v>0.6018434073776</v>
      </c>
      <c r="BP42" s="27">
        <v>53.298311233520501</v>
      </c>
      <c r="BQ42" s="27">
        <v>7.2552253007888696</v>
      </c>
      <c r="BR42" s="27">
        <v>2.5227068662643402</v>
      </c>
      <c r="BS42" s="27">
        <v>254.44249057769699</v>
      </c>
      <c r="BT42" s="27">
        <v>11.9297442436218</v>
      </c>
      <c r="BU42" s="27">
        <v>54.896203041076603</v>
      </c>
      <c r="BV42" s="27">
        <v>5.3987591555341998</v>
      </c>
      <c r="BW42" s="27">
        <v>26.004307389259299</v>
      </c>
      <c r="BX42" s="27">
        <v>0.251451614050893</v>
      </c>
      <c r="BY42" s="27">
        <v>444.97830963134697</v>
      </c>
      <c r="BZ42" s="27">
        <v>73.835135102272005</v>
      </c>
      <c r="CA42" s="27">
        <v>73.835052728652897</v>
      </c>
      <c r="CB42" s="27">
        <v>8.4174099564552307</v>
      </c>
      <c r="CC42" s="27">
        <v>1.5372880101203901</v>
      </c>
      <c r="CD42" s="27">
        <v>115.072151184082</v>
      </c>
      <c r="CE42" s="27">
        <v>12184.1210021972</v>
      </c>
      <c r="CF42" s="27">
        <v>1290.6687450408899</v>
      </c>
      <c r="CG42" s="27">
        <v>1010.7561922073299</v>
      </c>
      <c r="CH42" s="27">
        <v>221.51488935947401</v>
      </c>
      <c r="CI42" s="27">
        <v>0</v>
      </c>
      <c r="CJ42" s="27">
        <v>118.852986335754</v>
      </c>
      <c r="CK42" s="27">
        <v>11523.3438720703</v>
      </c>
      <c r="CL42" s="27">
        <v>1733.8811454772899</v>
      </c>
      <c r="CM42" s="27">
        <v>668.46908760070801</v>
      </c>
      <c r="CN42" s="27">
        <f t="shared" si="1"/>
        <v>3424.2146104377402</v>
      </c>
      <c r="CO42" s="27">
        <f t="shared" si="2"/>
        <v>1710.9255037924024</v>
      </c>
      <c r="CP42" s="27"/>
      <c r="CQ42" s="27"/>
      <c r="CR42" s="27"/>
      <c r="CS42" s="36">
        <f t="shared" si="3"/>
        <v>8.0003210018930009E-3</v>
      </c>
      <c r="CT42" s="51">
        <f t="shared" si="4"/>
        <v>-4.001635094811078E-5</v>
      </c>
      <c r="CU42" s="51">
        <f t="shared" si="5"/>
        <v>-1.496781461638274E-6</v>
      </c>
      <c r="CV42" s="51">
        <f t="shared" si="6"/>
        <v>-2.1341804588903736E-5</v>
      </c>
      <c r="CW42" s="51"/>
      <c r="CX42" s="36"/>
      <c r="CY42" s="36"/>
      <c r="CZ42" s="27"/>
      <c r="DA42" s="27"/>
      <c r="DB42" s="27"/>
      <c r="DC42" s="27"/>
      <c r="DD42" s="27"/>
      <c r="DE42" s="27"/>
      <c r="DF42" s="27"/>
      <c r="DG42" s="27"/>
      <c r="DH42" s="27"/>
    </row>
    <row r="43" spans="1:112" x14ac:dyDescent="0.25">
      <c r="A43" s="29" t="s">
        <v>42</v>
      </c>
      <c r="B43" s="27">
        <v>85.360465049743596</v>
      </c>
      <c r="C43" s="27">
        <v>792.47898864746003</v>
      </c>
      <c r="D43" s="27">
        <v>72.803769111633301</v>
      </c>
      <c r="E43" s="27">
        <v>72.803766250610295</v>
      </c>
      <c r="F43" s="27">
        <v>792.47338104248001</v>
      </c>
      <c r="G43" s="27">
        <v>792.47581481933503</v>
      </c>
      <c r="H43" s="27">
        <v>271.38817596435501</v>
      </c>
      <c r="I43" s="27">
        <v>1622.8304138183501</v>
      </c>
      <c r="J43" s="27">
        <v>1622.8351535797101</v>
      </c>
      <c r="K43" s="27">
        <v>2827.92700195312</v>
      </c>
      <c r="L43" s="27">
        <v>243.69441366195599</v>
      </c>
      <c r="M43" s="27">
        <v>243.70034241676299</v>
      </c>
      <c r="N43" s="27">
        <v>2629.77075195312</v>
      </c>
      <c r="O43" s="27">
        <v>2629.77172851562</v>
      </c>
      <c r="P43" s="27">
        <v>702269.349609375</v>
      </c>
      <c r="Q43" s="27">
        <v>46752414.53125</v>
      </c>
      <c r="R43" s="27">
        <v>702550.48974609305</v>
      </c>
      <c r="S43" s="27">
        <v>1894.89841842651</v>
      </c>
      <c r="T43" s="27">
        <v>4571.5430603027298</v>
      </c>
      <c r="U43" s="27">
        <v>1306.4256935119599</v>
      </c>
      <c r="V43" s="27">
        <v>3761.7748413085901</v>
      </c>
      <c r="W43" s="27">
        <v>1756.4787216186501</v>
      </c>
      <c r="X43" s="27">
        <v>1081.7492918968201</v>
      </c>
      <c r="Y43" s="27">
        <v>3761.8109130859302</v>
      </c>
      <c r="Z43" s="27">
        <v>6518.607421875</v>
      </c>
      <c r="AA43" s="27">
        <v>34011.108154296802</v>
      </c>
      <c r="AB43" s="27">
        <v>1094.68260192871</v>
      </c>
      <c r="AC43" s="27">
        <v>1094.68371582031</v>
      </c>
      <c r="AD43" s="27">
        <v>1094.6666564941399</v>
      </c>
      <c r="AE43" s="27">
        <v>1375.70153617858</v>
      </c>
      <c r="AF43" s="27">
        <v>1111.1679077148401</v>
      </c>
      <c r="AG43" s="27">
        <v>1111.1246871948199</v>
      </c>
      <c r="AH43" s="27">
        <v>1939.2996292114201</v>
      </c>
      <c r="AI43" s="27">
        <v>30.394546225667</v>
      </c>
      <c r="AJ43" s="27">
        <v>73.203847885131793</v>
      </c>
      <c r="AK43" s="27">
        <v>84.981069564819293</v>
      </c>
      <c r="AL43" s="27">
        <v>0</v>
      </c>
      <c r="AM43" s="27">
        <v>1380.7270812988199</v>
      </c>
      <c r="AN43" s="27">
        <v>144.06120681762599</v>
      </c>
      <c r="AO43" s="27">
        <v>144.059375762939</v>
      </c>
      <c r="AP43" s="27">
        <v>2731.07765388488</v>
      </c>
      <c r="AQ43" s="27">
        <v>2731.0556335449201</v>
      </c>
      <c r="AR43" s="27">
        <v>123201.881347656</v>
      </c>
      <c r="AS43" s="27">
        <v>14582.9113159179</v>
      </c>
      <c r="AT43" s="27">
        <v>14582.3320922851</v>
      </c>
      <c r="AU43" s="27">
        <v>46099.848388671802</v>
      </c>
      <c r="AV43" s="27">
        <v>138890.39355468701</v>
      </c>
      <c r="AW43" s="27">
        <v>123196.96484375</v>
      </c>
      <c r="AX43" s="27">
        <v>2668.0044670104899</v>
      </c>
      <c r="AY43" s="27">
        <v>5.1786234001629001</v>
      </c>
      <c r="AZ43" s="27">
        <v>29436.9943847656</v>
      </c>
      <c r="BA43" s="27">
        <v>29.258357286453201</v>
      </c>
      <c r="BB43" s="27">
        <v>7.6025296077132198</v>
      </c>
      <c r="BC43" s="27">
        <v>1816.9467487335201</v>
      </c>
      <c r="BD43" s="27">
        <v>61.647536456584902</v>
      </c>
      <c r="BE43" s="27">
        <v>3.8898434638977002</v>
      </c>
      <c r="BF43" s="27">
        <v>1.9578391350805699</v>
      </c>
      <c r="BG43" s="27">
        <v>7600.3540954589798</v>
      </c>
      <c r="BH43" s="27">
        <v>353.49273681640602</v>
      </c>
      <c r="BI43" s="27">
        <v>140.39251708984301</v>
      </c>
      <c r="BJ43" s="27">
        <v>3981.5728073120099</v>
      </c>
      <c r="BK43" s="27">
        <v>3618.7807073593099</v>
      </c>
      <c r="BL43" s="27">
        <v>41.0279811099171</v>
      </c>
      <c r="BM43" s="27">
        <v>0.52323168516159002</v>
      </c>
      <c r="BN43" s="27">
        <v>249.558375358581</v>
      </c>
      <c r="BO43" s="27">
        <v>3.1382674500346099</v>
      </c>
      <c r="BP43" s="27">
        <v>270.21025657653797</v>
      </c>
      <c r="BQ43" s="27">
        <v>37.821193099021897</v>
      </c>
      <c r="BR43" s="27">
        <v>12.3182816505432</v>
      </c>
      <c r="BS43" s="27">
        <v>1247.0317726135199</v>
      </c>
      <c r="BT43" s="27">
        <v>59.079258441924999</v>
      </c>
      <c r="BU43" s="27">
        <v>272.19608306884697</v>
      </c>
      <c r="BV43" s="27">
        <v>41.856371030211399</v>
      </c>
      <c r="BW43" s="27">
        <v>149.82220625877301</v>
      </c>
      <c r="BX43" s="27">
        <v>1.9094741086009801</v>
      </c>
      <c r="BY43" s="27">
        <v>3675.23046875</v>
      </c>
      <c r="BZ43" s="27">
        <v>721.43797612190201</v>
      </c>
      <c r="CA43" s="27">
        <v>721.43613123893704</v>
      </c>
      <c r="CB43" s="27">
        <v>45.179194808006201</v>
      </c>
      <c r="CC43" s="27">
        <v>6.4208201766014099</v>
      </c>
      <c r="CD43" s="27">
        <v>935.95306396484295</v>
      </c>
      <c r="CE43" s="27">
        <v>70569.118652343706</v>
      </c>
      <c r="CF43" s="27">
        <v>7824.43698883056</v>
      </c>
      <c r="CG43" s="27">
        <v>6203.5740585327103</v>
      </c>
      <c r="CH43" s="27">
        <v>1370.74816894531</v>
      </c>
      <c r="CI43" s="27">
        <v>0</v>
      </c>
      <c r="CJ43" s="27">
        <v>728.36242103576603</v>
      </c>
      <c r="CK43" s="27">
        <v>66850.189086914004</v>
      </c>
      <c r="CL43" s="27">
        <v>10126.0858535766</v>
      </c>
      <c r="CM43" s="27">
        <v>3971.1102581024102</v>
      </c>
      <c r="CN43" s="27">
        <f t="shared" si="1"/>
        <v>20291.462457631507</v>
      </c>
      <c r="CO43" s="27">
        <f t="shared" si="2"/>
        <v>10010.817008838343</v>
      </c>
      <c r="CP43" s="27"/>
      <c r="CQ43" s="27"/>
      <c r="CR43" s="27"/>
      <c r="CS43" s="36">
        <f t="shared" si="3"/>
        <v>8.0003222633056072E-3</v>
      </c>
      <c r="CT43" s="51">
        <f t="shared" si="4"/>
        <v>-4.0082085299504832E-5</v>
      </c>
      <c r="CU43" s="51">
        <f t="shared" si="5"/>
        <v>7.6415868624154543E-8</v>
      </c>
      <c r="CV43" s="51">
        <f t="shared" si="6"/>
        <v>-3.166630836784705E-5</v>
      </c>
      <c r="CW43" s="51"/>
      <c r="CX43" s="36"/>
      <c r="CY43" s="36"/>
      <c r="CZ43" s="27"/>
      <c r="DA43" s="27"/>
      <c r="DB43" s="27"/>
      <c r="DC43" s="27"/>
      <c r="DD43" s="27"/>
      <c r="DE43" s="27"/>
      <c r="DF43" s="27"/>
      <c r="DG43" s="27"/>
      <c r="DH43" s="27"/>
    </row>
    <row r="44" spans="1:112" x14ac:dyDescent="0.25">
      <c r="A44" s="29" t="s">
        <v>43</v>
      </c>
      <c r="B44" s="27">
        <v>209.871578216552</v>
      </c>
      <c r="C44" s="27">
        <v>1912.4977569580001</v>
      </c>
      <c r="D44" s="27">
        <v>196.973964691162</v>
      </c>
      <c r="E44" s="27">
        <v>196.97426986694299</v>
      </c>
      <c r="F44" s="27">
        <v>1912.4821014404199</v>
      </c>
      <c r="G44" s="27">
        <v>1912.4878845214801</v>
      </c>
      <c r="H44" s="27">
        <v>702.29684448242097</v>
      </c>
      <c r="I44" s="27">
        <v>3379.2933158874498</v>
      </c>
      <c r="J44" s="27">
        <v>3379.30419921875</v>
      </c>
      <c r="K44" s="27">
        <v>9318.13671875</v>
      </c>
      <c r="L44" s="27">
        <v>572.22622680664006</v>
      </c>
      <c r="M44" s="27">
        <v>572.23954677581696</v>
      </c>
      <c r="N44" s="27">
        <v>6667.4937744140598</v>
      </c>
      <c r="O44" s="27">
        <v>6667.5007324218705</v>
      </c>
      <c r="P44" s="27">
        <v>1761174.3261718701</v>
      </c>
      <c r="Q44" s="27">
        <v>165445022.125</v>
      </c>
      <c r="R44" s="27">
        <v>1761878.9721679599</v>
      </c>
      <c r="S44" s="27">
        <v>5695.1669006347602</v>
      </c>
      <c r="T44" s="27">
        <v>11176.8673706054</v>
      </c>
      <c r="U44" s="27">
        <v>2867.6531600952098</v>
      </c>
      <c r="V44" s="27">
        <v>9782.07421875</v>
      </c>
      <c r="W44" s="27">
        <v>3905.9011840820299</v>
      </c>
      <c r="X44" s="27">
        <v>2329.8461093902501</v>
      </c>
      <c r="Y44" s="27">
        <v>9782.1649169921802</v>
      </c>
      <c r="Z44" s="27">
        <v>15431.296875</v>
      </c>
      <c r="AA44" s="27">
        <v>74880.728271484302</v>
      </c>
      <c r="AB44" s="27">
        <v>2834.1440734863199</v>
      </c>
      <c r="AC44" s="27">
        <v>2834.1456604003902</v>
      </c>
      <c r="AD44" s="27">
        <v>2834.1036376953102</v>
      </c>
      <c r="AE44" s="27">
        <v>3325.0491552352901</v>
      </c>
      <c r="AF44" s="27">
        <v>3137.02076721191</v>
      </c>
      <c r="AG44" s="27">
        <v>3136.8949356079102</v>
      </c>
      <c r="AH44" s="27">
        <v>4643.1867370605396</v>
      </c>
      <c r="AI44" s="27">
        <v>90.151027008891106</v>
      </c>
      <c r="AJ44" s="27">
        <v>227.83766746520899</v>
      </c>
      <c r="AK44" s="27">
        <v>233.15960693359301</v>
      </c>
      <c r="AL44" s="27">
        <v>0</v>
      </c>
      <c r="AM44" s="27">
        <v>3589.16870117187</v>
      </c>
      <c r="AN44" s="27">
        <v>356.29742431640602</v>
      </c>
      <c r="AO44" s="27">
        <v>356.29207611083899</v>
      </c>
      <c r="AP44" s="27">
        <v>8307.7438583374005</v>
      </c>
      <c r="AQ44" s="27">
        <v>8307.6811408996491</v>
      </c>
      <c r="AR44" s="27">
        <v>345806.91796875</v>
      </c>
      <c r="AS44" s="27">
        <v>43183.673950195298</v>
      </c>
      <c r="AT44" s="27">
        <v>43181.968872070298</v>
      </c>
      <c r="AU44" s="27">
        <v>106124.668701171</v>
      </c>
      <c r="AV44" s="27">
        <v>392111.8984375</v>
      </c>
      <c r="AW44" s="27">
        <v>345793.07128906198</v>
      </c>
      <c r="AX44" s="27">
        <v>6167.8526077270499</v>
      </c>
      <c r="AY44" s="27">
        <v>15.6781605426222</v>
      </c>
      <c r="AZ44" s="27">
        <v>67976.900390625</v>
      </c>
      <c r="BA44" s="27">
        <v>88.758445858955298</v>
      </c>
      <c r="BB44" s="27">
        <v>25.603790119290299</v>
      </c>
      <c r="BC44" s="27">
        <v>5913.2448272704996</v>
      </c>
      <c r="BD44" s="27">
        <v>190.402235388755</v>
      </c>
      <c r="BE44" s="27">
        <v>13.0409345626831</v>
      </c>
      <c r="BF44" s="27">
        <v>5.5424201264977402</v>
      </c>
      <c r="BG44" s="27">
        <v>24441.1650238037</v>
      </c>
      <c r="BH44" s="27">
        <v>1164.76940917968</v>
      </c>
      <c r="BI44" s="27">
        <v>492.40621948242102</v>
      </c>
      <c r="BJ44" s="27">
        <v>12459.587020874</v>
      </c>
      <c r="BK44" s="27">
        <v>11981.5752925872</v>
      </c>
      <c r="BL44" s="27">
        <v>133.98825572430999</v>
      </c>
      <c r="BM44" s="27">
        <v>1.76896584033966</v>
      </c>
      <c r="BN44" s="27">
        <v>796.48524236678998</v>
      </c>
      <c r="BO44" s="27">
        <v>10.1126081198453</v>
      </c>
      <c r="BP44" s="27">
        <v>805.42740249633698</v>
      </c>
      <c r="BQ44" s="27">
        <v>104.609443187713</v>
      </c>
      <c r="BR44" s="27">
        <v>37.051690459251397</v>
      </c>
      <c r="BS44" s="27">
        <v>3670.3358917236301</v>
      </c>
      <c r="BT44" s="27">
        <v>147.81743907928399</v>
      </c>
      <c r="BU44" s="27">
        <v>728.15413665771405</v>
      </c>
      <c r="BV44" s="27">
        <v>138.56709331274001</v>
      </c>
      <c r="BW44" s="27">
        <v>503.23976945877001</v>
      </c>
      <c r="BX44" s="27">
        <v>6.1896538960281697</v>
      </c>
      <c r="BY44" s="27">
        <v>10117.469268798801</v>
      </c>
      <c r="BZ44" s="27">
        <v>2628.3006000518799</v>
      </c>
      <c r="CA44" s="27">
        <v>2628.2968735694799</v>
      </c>
      <c r="CB44" s="27">
        <v>98.854339599609304</v>
      </c>
      <c r="CC44" s="27">
        <v>20.900182247161801</v>
      </c>
      <c r="CD44" s="27">
        <v>3282.72534179687</v>
      </c>
      <c r="CE44" s="27">
        <v>163414.99755859299</v>
      </c>
      <c r="CF44" s="27">
        <v>17616.245956420898</v>
      </c>
      <c r="CG44" s="27">
        <v>14018.7453536987</v>
      </c>
      <c r="CH44" s="27">
        <v>3101.3796281814498</v>
      </c>
      <c r="CI44" s="27">
        <v>0</v>
      </c>
      <c r="CJ44" s="27">
        <v>1715.6117210388099</v>
      </c>
      <c r="CK44" s="27">
        <v>154038.283203125</v>
      </c>
      <c r="CL44" s="27">
        <v>21732.334060668902</v>
      </c>
      <c r="CM44" s="27">
        <v>8567.6048431396393</v>
      </c>
      <c r="CN44" s="27">
        <f t="shared" si="1"/>
        <v>46857.729570936521</v>
      </c>
      <c r="CO44" s="27">
        <f t="shared" si="2"/>
        <v>21447.247610827035</v>
      </c>
      <c r="CP44" s="27"/>
      <c r="CQ44" s="27"/>
      <c r="CR44" s="27"/>
      <c r="CS44" s="36">
        <f t="shared" si="3"/>
        <v>8.0003202649866281E-3</v>
      </c>
      <c r="CT44" s="51">
        <f t="shared" si="4"/>
        <v>-4.0075929141223845E-5</v>
      </c>
      <c r="CU44" s="51">
        <f t="shared" si="5"/>
        <v>1.1089252485940706E-7</v>
      </c>
      <c r="CV44" s="51">
        <f t="shared" si="6"/>
        <v>-3.6904078785882296E-5</v>
      </c>
      <c r="CW44" s="51"/>
      <c r="CX44" s="36"/>
      <c r="CY44" s="36"/>
      <c r="CZ44" s="27"/>
      <c r="DA44" s="27"/>
      <c r="DB44" s="27"/>
      <c r="DC44" s="27"/>
      <c r="DD44" s="27"/>
      <c r="DE44" s="27"/>
      <c r="DF44" s="27"/>
      <c r="DG44" s="27"/>
      <c r="DH44" s="27"/>
    </row>
    <row r="45" spans="1:112" x14ac:dyDescent="0.25">
      <c r="A45" s="29" t="s">
        <v>44</v>
      </c>
      <c r="B45" s="27">
        <v>36.116941928863497</v>
      </c>
      <c r="C45" s="27">
        <v>377.42374610900799</v>
      </c>
      <c r="D45" s="27">
        <v>41.896890163421602</v>
      </c>
      <c r="E45" s="27">
        <v>41.8968539237976</v>
      </c>
      <c r="F45" s="27">
        <v>377.420240402221</v>
      </c>
      <c r="G45" s="27">
        <v>377.42148780822703</v>
      </c>
      <c r="H45" s="27">
        <v>153.416696548461</v>
      </c>
      <c r="I45" s="27">
        <v>672.83359241485596</v>
      </c>
      <c r="J45" s="27">
        <v>672.83394384384098</v>
      </c>
      <c r="K45" s="27">
        <v>1549.80017089843</v>
      </c>
      <c r="L45" s="27">
        <v>102.14422023296299</v>
      </c>
      <c r="M45" s="27">
        <v>102.146181106567</v>
      </c>
      <c r="N45" s="27">
        <v>1211.3860778808501</v>
      </c>
      <c r="O45" s="27">
        <v>1211.3863830566399</v>
      </c>
      <c r="P45" s="27">
        <v>255400.784790039</v>
      </c>
      <c r="Q45" s="27">
        <v>20798734.15625</v>
      </c>
      <c r="R45" s="27">
        <v>255502.96179199201</v>
      </c>
      <c r="S45" s="27">
        <v>701.64445495605401</v>
      </c>
      <c r="T45" s="27">
        <v>2178.7221984863199</v>
      </c>
      <c r="U45" s="27">
        <v>535.30467128753605</v>
      </c>
      <c r="V45" s="27">
        <v>1441.70298767089</v>
      </c>
      <c r="W45" s="27">
        <v>795.29062080383301</v>
      </c>
      <c r="X45" s="27">
        <v>406.35608220100403</v>
      </c>
      <c r="Y45" s="27">
        <v>1441.7156066894499</v>
      </c>
      <c r="Z45" s="27">
        <v>2504.1331787109302</v>
      </c>
      <c r="AA45" s="27">
        <v>14453.245147705</v>
      </c>
      <c r="AB45" s="27">
        <v>601.01744079589798</v>
      </c>
      <c r="AC45" s="27">
        <v>601.01708221435501</v>
      </c>
      <c r="AD45" s="27">
        <v>601.00888061523403</v>
      </c>
      <c r="AE45" s="27">
        <v>528.27318620681694</v>
      </c>
      <c r="AF45" s="27">
        <v>565.79349708557095</v>
      </c>
      <c r="AG45" s="27">
        <v>565.769737243652</v>
      </c>
      <c r="AH45" s="27">
        <v>754.19311141967705</v>
      </c>
      <c r="AI45" s="27">
        <v>15.010320592671601</v>
      </c>
      <c r="AJ45" s="27">
        <v>53.295431137084897</v>
      </c>
      <c r="AK45" s="27">
        <v>32.850011348724301</v>
      </c>
      <c r="AL45" s="27">
        <v>0</v>
      </c>
      <c r="AM45" s="27">
        <v>586.27498626708905</v>
      </c>
      <c r="AN45" s="27">
        <v>74.666386127471895</v>
      </c>
      <c r="AO45" s="27">
        <v>74.665279388427706</v>
      </c>
      <c r="AP45" s="27">
        <v>1036.06117820739</v>
      </c>
      <c r="AQ45" s="27">
        <v>1036.05101776123</v>
      </c>
      <c r="AR45" s="27">
        <v>62585.380126953103</v>
      </c>
      <c r="AS45" s="27">
        <v>7573.0032043457004</v>
      </c>
      <c r="AT45" s="27">
        <v>7572.7010498046802</v>
      </c>
      <c r="AU45" s="27">
        <v>18958.141998291001</v>
      </c>
      <c r="AV45" s="27">
        <v>70721.3486328125</v>
      </c>
      <c r="AW45" s="27">
        <v>62582.880859375</v>
      </c>
      <c r="AX45" s="27">
        <v>1174.8893761634799</v>
      </c>
      <c r="AY45" s="27">
        <v>3.5163013939745702</v>
      </c>
      <c r="AZ45" s="27">
        <v>11709.5759277343</v>
      </c>
      <c r="BA45" s="27">
        <v>20.4734097421169</v>
      </c>
      <c r="BB45" s="27">
        <v>6.0062056109309196</v>
      </c>
      <c r="BC45" s="27">
        <v>1047.6017189025799</v>
      </c>
      <c r="BD45" s="27">
        <v>34.119243994355202</v>
      </c>
      <c r="BE45" s="27">
        <v>1.99381411075592</v>
      </c>
      <c r="BF45" s="27">
        <v>1.2430606633424699</v>
      </c>
      <c r="BG45" s="27">
        <v>4399.1827659606897</v>
      </c>
      <c r="BH45" s="27">
        <v>193.725173950195</v>
      </c>
      <c r="BI45" s="27">
        <v>58.560592651367102</v>
      </c>
      <c r="BJ45" s="27">
        <v>2495.23438262939</v>
      </c>
      <c r="BK45" s="27">
        <v>1903.95164394378</v>
      </c>
      <c r="BL45" s="27">
        <v>22.514136400073699</v>
      </c>
      <c r="BM45" s="27">
        <v>0.26998564600944502</v>
      </c>
      <c r="BN45" s="27">
        <v>149.63600599765701</v>
      </c>
      <c r="BO45" s="27">
        <v>2.3186101540923101</v>
      </c>
      <c r="BP45" s="27">
        <v>182.36749744415201</v>
      </c>
      <c r="BQ45" s="27">
        <v>23.642565548419899</v>
      </c>
      <c r="BR45" s="27">
        <v>9.1512889862060494</v>
      </c>
      <c r="BS45" s="27">
        <v>863.49721717834404</v>
      </c>
      <c r="BT45" s="27">
        <v>31.490636587142902</v>
      </c>
      <c r="BU45" s="27">
        <v>152.08839988708399</v>
      </c>
      <c r="BV45" s="27">
        <v>26.279025852680199</v>
      </c>
      <c r="BW45" s="27">
        <v>99.499683618545504</v>
      </c>
      <c r="BX45" s="27">
        <v>1.15529377153143</v>
      </c>
      <c r="BY45" s="27">
        <v>1299.1202850341699</v>
      </c>
      <c r="BZ45" s="27">
        <v>247.79460263252199</v>
      </c>
      <c r="CA45" s="27">
        <v>247.795225262641</v>
      </c>
      <c r="CB45" s="27">
        <v>19.326348245143802</v>
      </c>
      <c r="CC45" s="27">
        <v>4.9474078416824296</v>
      </c>
      <c r="CD45" s="27">
        <v>390.40716552734301</v>
      </c>
      <c r="CE45" s="27">
        <v>28772.4660644531</v>
      </c>
      <c r="CF45" s="27">
        <v>2944.51098442077</v>
      </c>
      <c r="CG45" s="27">
        <v>2311.7629480361902</v>
      </c>
      <c r="CH45" s="27">
        <v>509.59597539901699</v>
      </c>
      <c r="CI45" s="27">
        <v>0</v>
      </c>
      <c r="CJ45" s="27">
        <v>283.986096382141</v>
      </c>
      <c r="CK45" s="27">
        <v>27103.142150878899</v>
      </c>
      <c r="CL45" s="27">
        <v>3842.9094924926699</v>
      </c>
      <c r="CM45" s="27">
        <v>1484.4539146423299</v>
      </c>
      <c r="CN45" s="27">
        <f t="shared" si="1"/>
        <v>8071.6263768889567</v>
      </c>
      <c r="CO45" s="27">
        <f t="shared" si="2"/>
        <v>3783.166206423417</v>
      </c>
      <c r="CP45" s="27"/>
      <c r="CQ45" s="27"/>
      <c r="CR45" s="27"/>
      <c r="CS45" s="36">
        <f t="shared" si="3"/>
        <v>8.0003210914880718E-3</v>
      </c>
      <c r="CT45" s="51">
        <f t="shared" si="4"/>
        <v>-3.9990690598378425E-5</v>
      </c>
      <c r="CU45" s="51">
        <f t="shared" si="5"/>
        <v>-7.4118595515492018E-7</v>
      </c>
      <c r="CV45" s="51">
        <f t="shared" si="6"/>
        <v>-2.0311673616889844E-5</v>
      </c>
      <c r="CW45" s="51"/>
      <c r="CX45" s="36"/>
      <c r="CY45" s="36"/>
      <c r="CZ45" s="27"/>
      <c r="DA45" s="27"/>
      <c r="DB45" s="27"/>
      <c r="DC45" s="27"/>
      <c r="DD45" s="27"/>
      <c r="DE45" s="27"/>
      <c r="DF45" s="27"/>
      <c r="DG45" s="27"/>
      <c r="DH45" s="27"/>
    </row>
    <row r="46" spans="1:112" x14ac:dyDescent="0.25">
      <c r="A46" s="29" t="s">
        <v>45</v>
      </c>
      <c r="B46" s="27">
        <v>7.8610831499099696</v>
      </c>
      <c r="C46" s="27">
        <v>57.353400468826202</v>
      </c>
      <c r="D46" s="27">
        <v>4.8651473224163002</v>
      </c>
      <c r="E46" s="27">
        <v>4.8651487231254498</v>
      </c>
      <c r="F46" s="27">
        <v>57.3530178070068</v>
      </c>
      <c r="G46" s="27">
        <v>57.353179454803403</v>
      </c>
      <c r="H46" s="27">
        <v>16.2371582984924</v>
      </c>
      <c r="I46" s="27">
        <v>124.062208652496</v>
      </c>
      <c r="J46" s="27">
        <v>124.06280249357199</v>
      </c>
      <c r="K46" s="27">
        <v>310.79360961914</v>
      </c>
      <c r="L46" s="27">
        <v>20.207657456398</v>
      </c>
      <c r="M46" s="27">
        <v>20.2080153673887</v>
      </c>
      <c r="N46" s="27">
        <v>187.02121734619101</v>
      </c>
      <c r="O46" s="27">
        <v>187.02113151550199</v>
      </c>
      <c r="P46" s="27">
        <v>44515.795288085901</v>
      </c>
      <c r="Q46" s="27">
        <v>3928336.6484375</v>
      </c>
      <c r="R46" s="27">
        <v>44533.629325866699</v>
      </c>
      <c r="S46" s="27">
        <v>81.254748821258502</v>
      </c>
      <c r="T46" s="27">
        <v>346.07877540588299</v>
      </c>
      <c r="U46" s="27">
        <v>97.257910370826707</v>
      </c>
      <c r="V46" s="27">
        <v>222.75478744506799</v>
      </c>
      <c r="W46" s="27">
        <v>111.891335964202</v>
      </c>
      <c r="X46" s="27">
        <v>69.327955335378604</v>
      </c>
      <c r="Y46" s="27">
        <v>222.756706237792</v>
      </c>
      <c r="Z46" s="27">
        <v>418.17216491699202</v>
      </c>
      <c r="AA46" s="27">
        <v>2396.01731491088</v>
      </c>
      <c r="AB46" s="27">
        <v>64.780888080596895</v>
      </c>
      <c r="AC46" s="27">
        <v>64.780841827392507</v>
      </c>
      <c r="AD46" s="27">
        <v>64.779989719390798</v>
      </c>
      <c r="AE46" s="27">
        <v>91.345675721764493</v>
      </c>
      <c r="AF46" s="27">
        <v>55.025916814803999</v>
      </c>
      <c r="AG46" s="27">
        <v>55.023632049560497</v>
      </c>
      <c r="AH46" s="27">
        <v>109.987229645252</v>
      </c>
      <c r="AI46" s="27">
        <v>2.4834802094846902</v>
      </c>
      <c r="AJ46" s="27">
        <v>4.0542195439338604</v>
      </c>
      <c r="AK46" s="27">
        <v>9.4123142361640895</v>
      </c>
      <c r="AL46" s="27">
        <v>0</v>
      </c>
      <c r="AM46" s="27">
        <v>100.719347000122</v>
      </c>
      <c r="AN46" s="27">
        <v>9.3196353316306997</v>
      </c>
      <c r="AO46" s="27">
        <v>9.3195307254791206</v>
      </c>
      <c r="AP46" s="27">
        <v>213.74618029594399</v>
      </c>
      <c r="AQ46" s="27">
        <v>213.74404609203299</v>
      </c>
      <c r="AR46" s="27">
        <v>6115.0817718505796</v>
      </c>
      <c r="AS46" s="27">
        <v>708.13192749023403</v>
      </c>
      <c r="AT46" s="27">
        <v>708.10438156127896</v>
      </c>
      <c r="AU46" s="27">
        <v>2943.1539115905698</v>
      </c>
      <c r="AV46" s="27">
        <v>6877.9631042480396</v>
      </c>
      <c r="AW46" s="27">
        <v>6114.8353424072202</v>
      </c>
      <c r="AX46" s="27">
        <v>184.02179163694299</v>
      </c>
      <c r="AY46" s="27">
        <v>0.420911442313808</v>
      </c>
      <c r="AZ46" s="27">
        <v>1788.7126731872499</v>
      </c>
      <c r="BA46" s="27">
        <v>2.4168283790349898</v>
      </c>
      <c r="BB46" s="27">
        <v>0.51555632799863804</v>
      </c>
      <c r="BC46" s="27">
        <v>103.920569241046</v>
      </c>
      <c r="BD46" s="27">
        <v>6.3686728328466398</v>
      </c>
      <c r="BE46" s="27">
        <v>0.40806764364242498</v>
      </c>
      <c r="BF46" s="27">
        <v>0.133105339249596</v>
      </c>
      <c r="BG46" s="27">
        <v>661.01235103607098</v>
      </c>
      <c r="BH46" s="27">
        <v>38.848518371582003</v>
      </c>
      <c r="BI46" s="27">
        <v>12.841095924377401</v>
      </c>
      <c r="BJ46" s="27">
        <v>290.10714817047102</v>
      </c>
      <c r="BK46" s="27">
        <v>370.907185256481</v>
      </c>
      <c r="BL46" s="27">
        <v>4.4534838190302199</v>
      </c>
      <c r="BM46" s="27">
        <v>5.4216906428337097E-2</v>
      </c>
      <c r="BN46" s="27">
        <v>25.0306617170572</v>
      </c>
      <c r="BO46" s="27">
        <v>0.17031773366034</v>
      </c>
      <c r="BP46" s="27">
        <v>23.173869907855899</v>
      </c>
      <c r="BQ46" s="27">
        <v>3.1368016526103002</v>
      </c>
      <c r="BR46" s="27">
        <v>0.86281779408454895</v>
      </c>
      <c r="BS46" s="27">
        <v>105.657925128936</v>
      </c>
      <c r="BT46" s="27">
        <v>3.62526939809322</v>
      </c>
      <c r="BU46" s="27">
        <v>16.674153804778999</v>
      </c>
      <c r="BV46" s="27">
        <v>4.1148438449017704</v>
      </c>
      <c r="BW46" s="27">
        <v>9.0913531780242902</v>
      </c>
      <c r="BX46" s="27">
        <v>0.18797488486597999</v>
      </c>
      <c r="BY46" s="27">
        <v>47.708902597427297</v>
      </c>
      <c r="BZ46" s="27">
        <v>81.533977687358799</v>
      </c>
      <c r="CA46" s="27">
        <v>81.533924221992393</v>
      </c>
      <c r="CB46" s="27">
        <v>3.10084607079625</v>
      </c>
      <c r="CC46" s="27">
        <v>0.351853817701339</v>
      </c>
      <c r="CD46" s="27">
        <v>85.606765747070298</v>
      </c>
      <c r="CE46" s="27">
        <v>4508.1774749755796</v>
      </c>
      <c r="CF46" s="27">
        <v>485.77741336822498</v>
      </c>
      <c r="CG46" s="27">
        <v>374.263790309429</v>
      </c>
      <c r="CH46" s="27">
        <v>79.166235625743795</v>
      </c>
      <c r="CI46" s="27">
        <v>0</v>
      </c>
      <c r="CJ46" s="27">
        <v>41.332519054412799</v>
      </c>
      <c r="CK46" s="27">
        <v>4228.0965232849103</v>
      </c>
      <c r="CL46" s="27">
        <v>661.44072079658497</v>
      </c>
      <c r="CM46" s="27">
        <v>253.82929885387401</v>
      </c>
      <c r="CN46" s="27">
        <f t="shared" si="1"/>
        <v>1232.9925936410368</v>
      </c>
      <c r="CO46" s="27">
        <f t="shared" si="2"/>
        <v>653.98371541571737</v>
      </c>
      <c r="CP46" s="27"/>
      <c r="CQ46" s="27"/>
      <c r="CR46" s="27"/>
      <c r="CS46" s="36">
        <f t="shared" si="3"/>
        <v>8.0003216040543043E-3</v>
      </c>
      <c r="CT46" s="51">
        <f t="shared" si="4"/>
        <v>-4.0202586636049402E-5</v>
      </c>
      <c r="CU46" s="51">
        <f t="shared" si="5"/>
        <v>-2.9990224508396311E-6</v>
      </c>
      <c r="CV46" s="51">
        <f t="shared" si="6"/>
        <v>-3.7329666587889041E-5</v>
      </c>
      <c r="CW46" s="51"/>
      <c r="CX46" s="36"/>
      <c r="CY46" s="36"/>
      <c r="CZ46" s="27"/>
      <c r="DA46" s="27"/>
      <c r="DB46" s="27"/>
      <c r="DC46" s="27"/>
      <c r="DD46" s="27"/>
      <c r="DE46" s="27"/>
      <c r="DF46" s="27"/>
      <c r="DG46" s="27"/>
      <c r="DH46" s="27"/>
    </row>
    <row r="47" spans="1:112" x14ac:dyDescent="0.25">
      <c r="A47" s="29" t="s">
        <v>46</v>
      </c>
      <c r="B47" s="27">
        <v>79.6570370197296</v>
      </c>
      <c r="C47" s="27">
        <v>690.48597145080498</v>
      </c>
      <c r="D47" s="27">
        <v>57.514647245407097</v>
      </c>
      <c r="E47" s="27">
        <v>57.514675617218003</v>
      </c>
      <c r="F47" s="27">
        <v>690.47974967956497</v>
      </c>
      <c r="G47" s="27">
        <v>690.48191833496003</v>
      </c>
      <c r="H47" s="27">
        <v>216.322933197021</v>
      </c>
      <c r="I47" s="27">
        <v>1463.76758575439</v>
      </c>
      <c r="J47" s="27">
        <v>1463.7706170081999</v>
      </c>
      <c r="K47" s="27">
        <v>2920.0869140625</v>
      </c>
      <c r="L47" s="27">
        <v>248.01444625854401</v>
      </c>
      <c r="M47" s="27">
        <v>248.02015233039799</v>
      </c>
      <c r="N47" s="27">
        <v>2010.71166992187</v>
      </c>
      <c r="O47" s="27">
        <v>2010.7126159667901</v>
      </c>
      <c r="P47" s="27">
        <v>687014.29663085903</v>
      </c>
      <c r="Q47" s="27">
        <v>47342756.125</v>
      </c>
      <c r="R47" s="27">
        <v>687289.07684326102</v>
      </c>
      <c r="S47" s="27">
        <v>1845.5741882324201</v>
      </c>
      <c r="T47" s="27">
        <v>4120.9168319702103</v>
      </c>
      <c r="U47" s="27">
        <v>1186.7156267166099</v>
      </c>
      <c r="V47" s="27">
        <v>3761.2202758788999</v>
      </c>
      <c r="W47" s="27">
        <v>1503.52807235717</v>
      </c>
      <c r="X47" s="27">
        <v>997.34700882434799</v>
      </c>
      <c r="Y47" s="27">
        <v>3761.2549438476499</v>
      </c>
      <c r="Z47" s="27">
        <v>6798.56640625</v>
      </c>
      <c r="AA47" s="27">
        <v>30176.5860900878</v>
      </c>
      <c r="AB47" s="27">
        <v>831.75457763671795</v>
      </c>
      <c r="AC47" s="27">
        <v>831.75706100463799</v>
      </c>
      <c r="AD47" s="27">
        <v>831.742637634277</v>
      </c>
      <c r="AE47" s="27">
        <v>1328.1990413665701</v>
      </c>
      <c r="AF47" s="27">
        <v>968.33197402954102</v>
      </c>
      <c r="AG47" s="27">
        <v>968.29267501830998</v>
      </c>
      <c r="AH47" s="27">
        <v>1797.50304985046</v>
      </c>
      <c r="AI47" s="27">
        <v>29.8038329556584</v>
      </c>
      <c r="AJ47" s="27">
        <v>55.430923461913999</v>
      </c>
      <c r="AK47" s="27">
        <v>92.148015975952106</v>
      </c>
      <c r="AL47" s="27">
        <v>0</v>
      </c>
      <c r="AM47" s="27">
        <v>1404.09814453125</v>
      </c>
      <c r="AN47" s="27">
        <v>117.132478713989</v>
      </c>
      <c r="AO47" s="27">
        <v>117.131254196166</v>
      </c>
      <c r="AP47" s="27">
        <v>2946.1603040695099</v>
      </c>
      <c r="AQ47" s="27">
        <v>2946.1384682655298</v>
      </c>
      <c r="AR47" s="27">
        <v>108121.477294921</v>
      </c>
      <c r="AS47" s="27">
        <v>11951.696624755799</v>
      </c>
      <c r="AT47" s="27">
        <v>11951.2160034179</v>
      </c>
      <c r="AU47" s="27">
        <v>41898.579498291001</v>
      </c>
      <c r="AV47" s="27">
        <v>121036.669677734</v>
      </c>
      <c r="AW47" s="27">
        <v>108117.15551757799</v>
      </c>
      <c r="AX47" s="27">
        <v>2380.11803340911</v>
      </c>
      <c r="AY47" s="27">
        <v>5.0968005289323601</v>
      </c>
      <c r="AZ47" s="27">
        <v>27030.6718444824</v>
      </c>
      <c r="BA47" s="27">
        <v>28.187582731246899</v>
      </c>
      <c r="BB47" s="27">
        <v>6.59419067949056</v>
      </c>
      <c r="BC47" s="27">
        <v>1526.1260714530899</v>
      </c>
      <c r="BD47" s="27">
        <v>63.6049102097749</v>
      </c>
      <c r="BE47" s="27">
        <v>4.0266871452331499</v>
      </c>
      <c r="BF47" s="27">
        <v>1.5919302199035801</v>
      </c>
      <c r="BG47" s="27">
        <v>7294.1989135742097</v>
      </c>
      <c r="BH47" s="27">
        <v>365.01275634765602</v>
      </c>
      <c r="BI47" s="27">
        <v>146.31025695800699</v>
      </c>
      <c r="BJ47" s="27">
        <v>3591.0425148010199</v>
      </c>
      <c r="BK47" s="27">
        <v>3703.1527876853902</v>
      </c>
      <c r="BL47" s="27">
        <v>42.177871249616103</v>
      </c>
      <c r="BM47" s="27">
        <v>0.54670947790145796</v>
      </c>
      <c r="BN47" s="27">
        <v>252.63941520452499</v>
      </c>
      <c r="BO47" s="27">
        <v>2.2689311839640101</v>
      </c>
      <c r="BP47" s="27">
        <v>259.73197817802401</v>
      </c>
      <c r="BQ47" s="27">
        <v>36.624945044517503</v>
      </c>
      <c r="BR47" s="27">
        <v>10.148084521293599</v>
      </c>
      <c r="BS47" s="27">
        <v>1190.6172809600801</v>
      </c>
      <c r="BT47" s="27">
        <v>48.206994891166602</v>
      </c>
      <c r="BU47" s="27">
        <v>230.54796314239499</v>
      </c>
      <c r="BV47" s="27">
        <v>41.616250289603997</v>
      </c>
      <c r="BW47" s="27">
        <v>117.651484727859</v>
      </c>
      <c r="BX47" s="27">
        <v>1.9234055920969599</v>
      </c>
      <c r="BY47" s="27">
        <v>3077.84718322753</v>
      </c>
      <c r="BZ47" s="27">
        <v>925.16588574647903</v>
      </c>
      <c r="CA47" s="27">
        <v>925.16550981998398</v>
      </c>
      <c r="CB47" s="27">
        <v>40.018351346254299</v>
      </c>
      <c r="CC47" s="27">
        <v>4.8210400044917998</v>
      </c>
      <c r="CD47" s="27">
        <v>975.40338134765602</v>
      </c>
      <c r="CE47" s="27">
        <v>64269.666015625</v>
      </c>
      <c r="CF47" s="27">
        <v>7323.4115791320801</v>
      </c>
      <c r="CG47" s="27">
        <v>5831.3983321189799</v>
      </c>
      <c r="CH47" s="27">
        <v>1280.0141532421101</v>
      </c>
      <c r="CI47" s="27">
        <v>0</v>
      </c>
      <c r="CJ47" s="27">
        <v>654.13396739959705</v>
      </c>
      <c r="CK47" s="27">
        <v>61207.351013183499</v>
      </c>
      <c r="CL47" s="27">
        <v>9277.49758148193</v>
      </c>
      <c r="CM47" s="27">
        <v>3665.2770652770901</v>
      </c>
      <c r="CN47" s="27">
        <f t="shared" si="1"/>
        <v>18632.74000625316</v>
      </c>
      <c r="CO47" s="27">
        <f t="shared" si="2"/>
        <v>9183.7752237219393</v>
      </c>
      <c r="CP47" s="27"/>
      <c r="CQ47" s="27"/>
      <c r="CR47" s="27"/>
      <c r="CS47" s="36">
        <f t="shared" si="3"/>
        <v>8.0003190488285233E-3</v>
      </c>
      <c r="CT47" s="51">
        <f t="shared" si="4"/>
        <v>-3.9956617983808198E-5</v>
      </c>
      <c r="CU47" s="51">
        <f t="shared" si="5"/>
        <v>4.9506297296155781E-7</v>
      </c>
      <c r="CV47" s="51">
        <f t="shared" si="6"/>
        <v>-3.6762192480087632E-5</v>
      </c>
      <c r="CW47" s="51"/>
      <c r="CX47" s="36"/>
      <c r="CY47" s="36"/>
      <c r="CZ47" s="27"/>
      <c r="DA47" s="27"/>
      <c r="DB47" s="27"/>
      <c r="DC47" s="27"/>
      <c r="DD47" s="27"/>
      <c r="DE47" s="27"/>
      <c r="DF47" s="27"/>
      <c r="DG47" s="27"/>
      <c r="DH47" s="27"/>
    </row>
    <row r="48" spans="1:112" x14ac:dyDescent="0.25">
      <c r="A48" s="29" t="s">
        <v>47</v>
      </c>
      <c r="B48" s="27">
        <v>77.832616329193101</v>
      </c>
      <c r="C48" s="27">
        <v>775.93725967407204</v>
      </c>
      <c r="D48" s="27">
        <v>67.545466423034597</v>
      </c>
      <c r="E48" s="27">
        <v>67.5453133583068</v>
      </c>
      <c r="F48" s="27">
        <v>775.929210662841</v>
      </c>
      <c r="G48" s="27">
        <v>775.93161010742097</v>
      </c>
      <c r="H48" s="27">
        <v>269.25582313537598</v>
      </c>
      <c r="I48" s="27">
        <v>1785.2437305450401</v>
      </c>
      <c r="J48" s="27">
        <v>1785.25027799606</v>
      </c>
      <c r="K48" s="27">
        <v>2493.28588867187</v>
      </c>
      <c r="L48" s="27">
        <v>266.90736293792702</v>
      </c>
      <c r="M48" s="27">
        <v>266.91395092010498</v>
      </c>
      <c r="N48" s="27">
        <v>2183.4352722167901</v>
      </c>
      <c r="O48" s="27">
        <v>2183.4348449706999</v>
      </c>
      <c r="P48" s="27">
        <v>664781.95910644496</v>
      </c>
      <c r="Q48" s="27">
        <v>35084470.8125</v>
      </c>
      <c r="R48" s="27">
        <v>665048.22583007801</v>
      </c>
      <c r="S48" s="27">
        <v>1884.2887763977001</v>
      </c>
      <c r="T48" s="27">
        <v>4611.0330123901304</v>
      </c>
      <c r="U48" s="27">
        <v>1350.1978340148901</v>
      </c>
      <c r="V48" s="27">
        <v>3685.3592529296802</v>
      </c>
      <c r="W48" s="27">
        <v>1839.7842674255301</v>
      </c>
      <c r="X48" s="27">
        <v>1096.87129235267</v>
      </c>
      <c r="Y48" s="27">
        <v>3685.3878173828102</v>
      </c>
      <c r="Z48" s="27">
        <v>7430.5505371093705</v>
      </c>
      <c r="AA48" s="27">
        <v>35195.4296264648</v>
      </c>
      <c r="AB48" s="27">
        <v>1021.33721923828</v>
      </c>
      <c r="AC48" s="27">
        <v>1021.33673095703</v>
      </c>
      <c r="AD48" s="27">
        <v>1021.32308197021</v>
      </c>
      <c r="AE48" s="27">
        <v>1366.5487630367199</v>
      </c>
      <c r="AF48" s="27">
        <v>951.75271797180096</v>
      </c>
      <c r="AG48" s="27">
        <v>951.71469306945801</v>
      </c>
      <c r="AH48" s="27">
        <v>1838.40723896026</v>
      </c>
      <c r="AI48" s="27">
        <v>27.973795786499899</v>
      </c>
      <c r="AJ48" s="27">
        <v>70.864890098571706</v>
      </c>
      <c r="AK48" s="27">
        <v>75.517041206359806</v>
      </c>
      <c r="AL48" s="27">
        <v>0</v>
      </c>
      <c r="AM48" s="27">
        <v>1542.2922668456999</v>
      </c>
      <c r="AN48" s="27">
        <v>140.954474449157</v>
      </c>
      <c r="AO48" s="27">
        <v>140.95246124267501</v>
      </c>
      <c r="AP48" s="27">
        <v>2270.2476997375402</v>
      </c>
      <c r="AQ48" s="27">
        <v>2270.2280912399201</v>
      </c>
      <c r="AR48" s="27">
        <v>106993.31982421799</v>
      </c>
      <c r="AS48" s="27">
        <v>11023.997436523399</v>
      </c>
      <c r="AT48" s="27">
        <v>11023.5596923828</v>
      </c>
      <c r="AU48" s="27">
        <v>45991.561950683499</v>
      </c>
      <c r="AV48" s="27">
        <v>118964.325927734</v>
      </c>
      <c r="AW48" s="27">
        <v>106989.04638671799</v>
      </c>
      <c r="AX48" s="27">
        <v>2700.5707550048801</v>
      </c>
      <c r="AY48" s="27">
        <v>4.9084498519077897</v>
      </c>
      <c r="AZ48" s="27">
        <v>29127.349533081</v>
      </c>
      <c r="BA48" s="27">
        <v>27.690965265035601</v>
      </c>
      <c r="BB48" s="27">
        <v>6.5341074466705296</v>
      </c>
      <c r="BC48" s="27">
        <v>1384.4851446151699</v>
      </c>
      <c r="BD48" s="27">
        <v>56.496269851922897</v>
      </c>
      <c r="BE48" s="27">
        <v>3.3173470497131299</v>
      </c>
      <c r="BF48" s="27">
        <v>1.6161558032035801</v>
      </c>
      <c r="BG48" s="27">
        <v>6504.9337043762198</v>
      </c>
      <c r="BH48" s="27">
        <v>311.66085815429602</v>
      </c>
      <c r="BI48" s="27">
        <v>108.83218383789</v>
      </c>
      <c r="BJ48" s="27">
        <v>3396.8443145751899</v>
      </c>
      <c r="BK48" s="27">
        <v>3108.1009569168</v>
      </c>
      <c r="BL48" s="27">
        <v>36.231625244021401</v>
      </c>
      <c r="BM48" s="27">
        <v>0.44832617044448803</v>
      </c>
      <c r="BN48" s="27">
        <v>227.16250425577101</v>
      </c>
      <c r="BO48" s="27">
        <v>2.3501756414771</v>
      </c>
      <c r="BP48" s="27">
        <v>255.97900056838901</v>
      </c>
      <c r="BQ48" s="27">
        <v>36.072294592857297</v>
      </c>
      <c r="BR48" s="27">
        <v>10.6984838247299</v>
      </c>
      <c r="BS48" s="27">
        <v>1195.23194694519</v>
      </c>
      <c r="BT48" s="27">
        <v>59.246471881866398</v>
      </c>
      <c r="BU48" s="27">
        <v>275.30954074859602</v>
      </c>
      <c r="BV48" s="27">
        <v>37.182842072099398</v>
      </c>
      <c r="BW48" s="27">
        <v>108.82103061676</v>
      </c>
      <c r="BX48" s="27">
        <v>1.7130347071215499</v>
      </c>
      <c r="BY48" s="27">
        <v>1481.2740859985299</v>
      </c>
      <c r="BZ48" s="27">
        <v>460.34248352050702</v>
      </c>
      <c r="CA48" s="27">
        <v>460.342458009719</v>
      </c>
      <c r="CB48" s="27">
        <v>47.451852440834003</v>
      </c>
      <c r="CC48" s="27">
        <v>6.1822333335876403</v>
      </c>
      <c r="CD48" s="27">
        <v>725.55145263671795</v>
      </c>
      <c r="CE48" s="27">
        <v>70041.214111328096</v>
      </c>
      <c r="CF48" s="27">
        <v>7798.63722610473</v>
      </c>
      <c r="CG48" s="27">
        <v>6175.6782360076904</v>
      </c>
      <c r="CH48" s="27">
        <v>1356.13333392143</v>
      </c>
      <c r="CI48" s="27">
        <v>0</v>
      </c>
      <c r="CJ48" s="27">
        <v>664.38253974914505</v>
      </c>
      <c r="CK48" s="27">
        <v>66851.964660644502</v>
      </c>
      <c r="CL48" s="27">
        <v>10359.132453918401</v>
      </c>
      <c r="CM48" s="27">
        <v>4021.03429317474</v>
      </c>
      <c r="CN48" s="27">
        <f t="shared" si="1"/>
        <v>20078.018557720014</v>
      </c>
      <c r="CO48" s="27">
        <f t="shared" si="2"/>
        <v>10246.349601123082</v>
      </c>
      <c r="CP48" s="27"/>
      <c r="CQ48" s="27"/>
      <c r="CR48" s="27"/>
      <c r="CS48" s="36">
        <f t="shared" si="3"/>
        <v>8.0003203527581213E-3</v>
      </c>
      <c r="CT48" s="51">
        <f t="shared" si="4"/>
        <v>-3.987792930529046E-5</v>
      </c>
      <c r="CU48" s="51">
        <f t="shared" si="5"/>
        <v>-1.7782065576267385E-6</v>
      </c>
      <c r="CV48" s="51">
        <f t="shared" si="6"/>
        <v>-2.8081930892599005E-5</v>
      </c>
      <c r="CW48" s="51"/>
      <c r="CX48" s="36"/>
      <c r="CY48" s="36"/>
      <c r="CZ48" s="27"/>
      <c r="DA48" s="27"/>
      <c r="DB48" s="27"/>
      <c r="DC48" s="27"/>
      <c r="DD48" s="27"/>
      <c r="DE48" s="27"/>
      <c r="DF48" s="27"/>
      <c r="DG48" s="27"/>
      <c r="DH48" s="27"/>
    </row>
    <row r="49" spans="1:112" x14ac:dyDescent="0.25">
      <c r="A49" s="29" t="s">
        <v>48</v>
      </c>
      <c r="B49" s="27">
        <v>21.720309138297999</v>
      </c>
      <c r="C49" s="27">
        <v>210.56109237670799</v>
      </c>
      <c r="D49" s="27">
        <v>19.9571566581726</v>
      </c>
      <c r="E49" s="27">
        <v>19.957213163375801</v>
      </c>
      <c r="F49" s="27">
        <v>210.55906486511199</v>
      </c>
      <c r="G49" s="27">
        <v>210.559671401977</v>
      </c>
      <c r="H49" s="27">
        <v>74.104163646697998</v>
      </c>
      <c r="I49" s="27">
        <v>397.53226685523902</v>
      </c>
      <c r="J49" s="27">
        <v>397.53212928771899</v>
      </c>
      <c r="K49" s="27">
        <v>561.91741943359295</v>
      </c>
      <c r="L49" s="27">
        <v>61.838578522205303</v>
      </c>
      <c r="M49" s="27">
        <v>61.840015649795497</v>
      </c>
      <c r="N49" s="27">
        <v>653.32225036621003</v>
      </c>
      <c r="O49" s="27">
        <v>653.32276916503895</v>
      </c>
      <c r="P49" s="27">
        <v>165990.384704589</v>
      </c>
      <c r="Q49" s="27">
        <v>11963052.5078125</v>
      </c>
      <c r="R49" s="27">
        <v>166056.81176757801</v>
      </c>
      <c r="S49" s="27">
        <v>391.28889179229702</v>
      </c>
      <c r="T49" s="27">
        <v>1213.73521804809</v>
      </c>
      <c r="U49" s="27">
        <v>332.65939617156903</v>
      </c>
      <c r="V49" s="27">
        <v>882.69973754882801</v>
      </c>
      <c r="W49" s="27">
        <v>454.72950267791703</v>
      </c>
      <c r="X49" s="27">
        <v>261.93185579776701</v>
      </c>
      <c r="Y49" s="27">
        <v>882.70827484130803</v>
      </c>
      <c r="Z49" s="27">
        <v>1447.4607849121001</v>
      </c>
      <c r="AA49" s="27">
        <v>8697.7545471191406</v>
      </c>
      <c r="AB49" s="27">
        <v>288.47207260131802</v>
      </c>
      <c r="AC49" s="27">
        <v>288.47132110595697</v>
      </c>
      <c r="AD49" s="27">
        <v>288.46783447265602</v>
      </c>
      <c r="AE49" s="27">
        <v>329.64950144290901</v>
      </c>
      <c r="AF49" s="27">
        <v>301.13726234436001</v>
      </c>
      <c r="AG49" s="27">
        <v>301.12527847289999</v>
      </c>
      <c r="AH49" s="27">
        <v>462.49773454666098</v>
      </c>
      <c r="AI49" s="27">
        <v>7.9154690057039199</v>
      </c>
      <c r="AJ49" s="27">
        <v>21.8555905818939</v>
      </c>
      <c r="AK49" s="27">
        <v>21.122480154037401</v>
      </c>
      <c r="AL49" s="27">
        <v>0</v>
      </c>
      <c r="AM49" s="27">
        <v>336.82395935058503</v>
      </c>
      <c r="AN49" s="27">
        <v>38.116248607635498</v>
      </c>
      <c r="AO49" s="27">
        <v>38.115684747695902</v>
      </c>
      <c r="AP49" s="27">
        <v>695.63115596771195</v>
      </c>
      <c r="AQ49" s="27">
        <v>695.62378835678101</v>
      </c>
      <c r="AR49" s="27">
        <v>33511.340209960901</v>
      </c>
      <c r="AS49" s="27">
        <v>3829.6789093017501</v>
      </c>
      <c r="AT49" s="27">
        <v>3829.5262145995998</v>
      </c>
      <c r="AU49" s="27">
        <v>11395.848052978499</v>
      </c>
      <c r="AV49" s="27">
        <v>37640.6551513671</v>
      </c>
      <c r="AW49" s="27">
        <v>33510.000488281199</v>
      </c>
      <c r="AX49" s="27">
        <v>686.88689398765496</v>
      </c>
      <c r="AY49" s="27">
        <v>1.5500036606099401</v>
      </c>
      <c r="AZ49" s="27">
        <v>7129.8074874877902</v>
      </c>
      <c r="BA49" s="27">
        <v>8.8442371189594198</v>
      </c>
      <c r="BB49" s="27">
        <v>2.43564826995134</v>
      </c>
      <c r="BC49" s="27">
        <v>561.25081443786598</v>
      </c>
      <c r="BD49" s="27">
        <v>14.0217888057231</v>
      </c>
      <c r="BE49" s="27">
        <v>0.82363599538803101</v>
      </c>
      <c r="BF49" s="27">
        <v>0.54819569643586796</v>
      </c>
      <c r="BG49" s="27">
        <v>1989.2758426666201</v>
      </c>
      <c r="BH49" s="27">
        <v>70.239120483398395</v>
      </c>
      <c r="BI49" s="27">
        <v>34.6529121398925</v>
      </c>
      <c r="BJ49" s="27">
        <v>1193.8969097137399</v>
      </c>
      <c r="BK49" s="27">
        <v>795.38303935527802</v>
      </c>
      <c r="BL49" s="27">
        <v>8.3021102305501699</v>
      </c>
      <c r="BM49" s="27">
        <v>0.11487736552953701</v>
      </c>
      <c r="BN49" s="27">
        <v>59.861660242080603</v>
      </c>
      <c r="BO49" s="27">
        <v>0.93058756738901105</v>
      </c>
      <c r="BP49" s="27">
        <v>82.182477235793996</v>
      </c>
      <c r="BQ49" s="27">
        <v>11.1051087975502</v>
      </c>
      <c r="BR49" s="27">
        <v>3.8224831521510998</v>
      </c>
      <c r="BS49" s="27">
        <v>387.05767345428399</v>
      </c>
      <c r="BT49" s="27">
        <v>15.839418292045499</v>
      </c>
      <c r="BU49" s="27">
        <v>73.204932689666705</v>
      </c>
      <c r="BV49" s="27">
        <v>9.8708800952881504</v>
      </c>
      <c r="BW49" s="27">
        <v>40.754681348800602</v>
      </c>
      <c r="BX49" s="27">
        <v>0.452749636722728</v>
      </c>
      <c r="BY49" s="27">
        <v>859.35247802734295</v>
      </c>
      <c r="BZ49" s="27">
        <v>172.15808463096599</v>
      </c>
      <c r="CA49" s="27">
        <v>172.15831601619701</v>
      </c>
      <c r="CB49" s="27">
        <v>11.574768930673599</v>
      </c>
      <c r="CC49" s="27">
        <v>1.9626016318798001</v>
      </c>
      <c r="CD49" s="27">
        <v>231.02003479003901</v>
      </c>
      <c r="CE49" s="27">
        <v>17324.6476135253</v>
      </c>
      <c r="CF49" s="27">
        <v>1874.03781509399</v>
      </c>
      <c r="CG49" s="27">
        <v>1474.72780323028</v>
      </c>
      <c r="CH49" s="27">
        <v>323.48611199855799</v>
      </c>
      <c r="CI49" s="27">
        <v>0</v>
      </c>
      <c r="CJ49" s="27">
        <v>173.675220012664</v>
      </c>
      <c r="CK49" s="27">
        <v>16398.558929443301</v>
      </c>
      <c r="CL49" s="27">
        <v>2466.0389537811202</v>
      </c>
      <c r="CM49" s="27">
        <v>959.08193206787098</v>
      </c>
      <c r="CN49" s="27">
        <f t="shared" si="1"/>
        <v>4914.7076318827958</v>
      </c>
      <c r="CO49" s="27">
        <f t="shared" si="2"/>
        <v>2435.5407586861725</v>
      </c>
      <c r="CP49" s="27"/>
      <c r="CQ49" s="27"/>
      <c r="CR49" s="27"/>
      <c r="CS49" s="36">
        <f t="shared" si="3"/>
        <v>8.0003193656798706E-3</v>
      </c>
      <c r="CT49" s="51">
        <f t="shared" si="4"/>
        <v>-3.9883212284014685E-5</v>
      </c>
      <c r="CU49" s="51">
        <f t="shared" si="5"/>
        <v>-2.0642699769244969E-6</v>
      </c>
      <c r="CV49" s="51">
        <f t="shared" si="6"/>
        <v>-2.7392145056938078E-5</v>
      </c>
      <c r="CW49" s="51"/>
      <c r="CX49" s="36"/>
      <c r="CY49" s="36"/>
      <c r="CZ49" s="27"/>
      <c r="DA49" s="27"/>
      <c r="DB49" s="27"/>
      <c r="DC49" s="27"/>
      <c r="DD49" s="27"/>
      <c r="DE49" s="27"/>
      <c r="DF49" s="27"/>
      <c r="DG49" s="27"/>
      <c r="DH49" s="27"/>
    </row>
    <row r="50" spans="1:112" x14ac:dyDescent="0.25">
      <c r="A50" s="29" t="s">
        <v>49</v>
      </c>
      <c r="B50" s="27">
        <v>75.082207679748507</v>
      </c>
      <c r="C50" s="27">
        <v>622.08843612670898</v>
      </c>
      <c r="D50" s="27">
        <v>54.788797855377197</v>
      </c>
      <c r="E50" s="27">
        <v>54.7888150215148</v>
      </c>
      <c r="F50" s="27">
        <v>622.08258056640602</v>
      </c>
      <c r="G50" s="27">
        <v>622.084716796875</v>
      </c>
      <c r="H50" s="27">
        <v>199.830476760864</v>
      </c>
      <c r="I50" s="27">
        <v>1292.99106407165</v>
      </c>
      <c r="J50" s="27">
        <v>1292.9922208785999</v>
      </c>
      <c r="K50" s="27">
        <v>1616.36059570312</v>
      </c>
      <c r="L50" s="27">
        <v>177.17019534111</v>
      </c>
      <c r="M50" s="27">
        <v>177.17449903488099</v>
      </c>
      <c r="N50" s="27">
        <v>1973.373046875</v>
      </c>
      <c r="O50" s="27">
        <v>1973.37219238281</v>
      </c>
      <c r="P50" s="27">
        <v>494694.5703125</v>
      </c>
      <c r="Q50" s="27">
        <v>34325347.515625</v>
      </c>
      <c r="R50" s="27">
        <v>494892.54443359299</v>
      </c>
      <c r="S50" s="27">
        <v>940.70000267028797</v>
      </c>
      <c r="T50" s="27">
        <v>3695.8009185791002</v>
      </c>
      <c r="U50" s="27">
        <v>1029.9889736175501</v>
      </c>
      <c r="V50" s="27">
        <v>2527.9042358398401</v>
      </c>
      <c r="W50" s="27">
        <v>1300.54322052001</v>
      </c>
      <c r="X50" s="27">
        <v>776.57734894752502</v>
      </c>
      <c r="Y50" s="27">
        <v>2527.92919921875</v>
      </c>
      <c r="Z50" s="27">
        <v>4137.1999511718705</v>
      </c>
      <c r="AA50" s="27">
        <v>26179.1473388671</v>
      </c>
      <c r="AB50" s="27">
        <v>788.61450958251896</v>
      </c>
      <c r="AC50" s="27">
        <v>788.61495971679597</v>
      </c>
      <c r="AD50" s="27">
        <v>788.60313415527298</v>
      </c>
      <c r="AE50" s="27">
        <v>967.93844294548001</v>
      </c>
      <c r="AF50" s="27">
        <v>752.99500274658203</v>
      </c>
      <c r="AG50" s="27">
        <v>752.96595382690396</v>
      </c>
      <c r="AH50" s="27">
        <v>1273.3535757064799</v>
      </c>
      <c r="AI50" s="27">
        <v>24.703617684543101</v>
      </c>
      <c r="AJ50" s="27">
        <v>54.995715141296301</v>
      </c>
      <c r="AK50" s="27">
        <v>79.977412223815904</v>
      </c>
      <c r="AL50" s="27">
        <v>0</v>
      </c>
      <c r="AM50" s="27">
        <v>976.95811462402298</v>
      </c>
      <c r="AN50" s="27">
        <v>109.130446434021</v>
      </c>
      <c r="AO50" s="27">
        <v>109.128998756408</v>
      </c>
      <c r="AP50" s="27">
        <v>2103.0801944732598</v>
      </c>
      <c r="AQ50" s="27">
        <v>2103.0646390914899</v>
      </c>
      <c r="AR50" s="27">
        <v>83515.815917968706</v>
      </c>
      <c r="AS50" s="27">
        <v>9855.5640258789008</v>
      </c>
      <c r="AT50" s="27">
        <v>9855.16796875</v>
      </c>
      <c r="AU50" s="27">
        <v>33109.304443359302</v>
      </c>
      <c r="AV50" s="27">
        <v>94120.638671875</v>
      </c>
      <c r="AW50" s="27">
        <v>83512.451904296802</v>
      </c>
      <c r="AX50" s="27">
        <v>2038.0054378509501</v>
      </c>
      <c r="AY50" s="27">
        <v>4.2539045154117003</v>
      </c>
      <c r="AZ50" s="27">
        <v>20389.2921752929</v>
      </c>
      <c r="BA50" s="27">
        <v>24.215786874294199</v>
      </c>
      <c r="BB50" s="27">
        <v>5.8563135713338799</v>
      </c>
      <c r="BC50" s="27">
        <v>1283.9158582687301</v>
      </c>
      <c r="BD50" s="27">
        <v>41.800936043262404</v>
      </c>
      <c r="BE50" s="27">
        <v>2.3809618949890101</v>
      </c>
      <c r="BF50" s="27">
        <v>1.5038726460188601</v>
      </c>
      <c r="BG50" s="27">
        <v>5337.9068832397397</v>
      </c>
      <c r="BH50" s="27">
        <v>202.04504394531199</v>
      </c>
      <c r="BI50" s="27">
        <v>101.24639892578099</v>
      </c>
      <c r="BJ50" s="27">
        <v>3061.6922073364199</v>
      </c>
      <c r="BK50" s="27">
        <v>2276.2221693992601</v>
      </c>
      <c r="BL50" s="27">
        <v>23.97285182029</v>
      </c>
      <c r="BM50" s="27">
        <v>0.33186298608779902</v>
      </c>
      <c r="BN50" s="27">
        <v>169.864095330238</v>
      </c>
      <c r="BO50" s="27">
        <v>2.24299309775233</v>
      </c>
      <c r="BP50" s="27">
        <v>233.20402050018299</v>
      </c>
      <c r="BQ50" s="27">
        <v>32.649043560027998</v>
      </c>
      <c r="BR50" s="27">
        <v>9.9835734367370605</v>
      </c>
      <c r="BS50" s="27">
        <v>1096.66235733032</v>
      </c>
      <c r="BT50" s="27">
        <v>44.200682878494199</v>
      </c>
      <c r="BU50" s="27">
        <v>199.22969245910599</v>
      </c>
      <c r="BV50" s="27">
        <v>26.505526976659802</v>
      </c>
      <c r="BW50" s="27">
        <v>101.19229054450901</v>
      </c>
      <c r="BX50" s="27">
        <v>1.2538834037259201</v>
      </c>
      <c r="BY50" s="27">
        <v>1852.2409286499001</v>
      </c>
      <c r="BZ50" s="27">
        <v>404.65599846839899</v>
      </c>
      <c r="CA50" s="27">
        <v>404.65584647655402</v>
      </c>
      <c r="CB50" s="27">
        <v>34.592507779598201</v>
      </c>
      <c r="CC50" s="27">
        <v>4.8611035943031302</v>
      </c>
      <c r="CD50" s="27">
        <v>674.98211669921795</v>
      </c>
      <c r="CE50" s="27">
        <v>50500.3865966796</v>
      </c>
      <c r="CF50" s="27">
        <v>5468.9251976013102</v>
      </c>
      <c r="CG50" s="27">
        <v>4257.5808572769101</v>
      </c>
      <c r="CH50" s="27">
        <v>921.61637377738896</v>
      </c>
      <c r="CI50" s="27">
        <v>0</v>
      </c>
      <c r="CJ50" s="27">
        <v>492.68957901000903</v>
      </c>
      <c r="CK50" s="27">
        <v>47662.648864745999</v>
      </c>
      <c r="CL50" s="27">
        <v>7325.6692657470703</v>
      </c>
      <c r="CM50" s="27">
        <v>2842.5318393707198</v>
      </c>
      <c r="CN50" s="27">
        <f t="shared" si="1"/>
        <v>14054.714666343476</v>
      </c>
      <c r="CO50" s="27">
        <f t="shared" si="2"/>
        <v>7238.3498979692049</v>
      </c>
      <c r="CP50" s="27"/>
      <c r="CQ50" s="27"/>
      <c r="CR50" s="27"/>
      <c r="CS50" s="36">
        <f t="shared" si="3"/>
        <v>8.0003176069776399E-3</v>
      </c>
      <c r="CT50" s="51">
        <f t="shared" si="4"/>
        <v>-3.969665709786176E-5</v>
      </c>
      <c r="CU50" s="51">
        <f t="shared" si="5"/>
        <v>-1.4038266504387918E-6</v>
      </c>
      <c r="CV50" s="51">
        <f t="shared" si="6"/>
        <v>-3.1984098178272984E-5</v>
      </c>
      <c r="CW50" s="51"/>
      <c r="CX50" s="36"/>
      <c r="CY50" s="36"/>
      <c r="CZ50" s="27"/>
      <c r="DA50" s="27"/>
      <c r="DB50" s="27"/>
      <c r="DC50" s="27"/>
      <c r="DD50" s="27"/>
      <c r="DE50" s="27"/>
      <c r="DF50" s="27"/>
      <c r="DG50" s="27"/>
      <c r="DH50" s="27"/>
    </row>
    <row r="51" spans="1:112" x14ac:dyDescent="0.25">
      <c r="A51" s="29" t="s">
        <v>50</v>
      </c>
      <c r="B51" s="27">
        <v>14.7127292156219</v>
      </c>
      <c r="C51" s="27">
        <v>154.18285369873001</v>
      </c>
      <c r="D51" s="27">
        <v>17.802506923675502</v>
      </c>
      <c r="E51" s="27">
        <v>17.802519321441601</v>
      </c>
      <c r="F51" s="27">
        <v>154.18157196044899</v>
      </c>
      <c r="G51" s="27">
        <v>154.18211364746</v>
      </c>
      <c r="H51" s="27">
        <v>63.0372667312622</v>
      </c>
      <c r="I51" s="27">
        <v>242.02567946910801</v>
      </c>
      <c r="J51" s="27">
        <v>242.02654528617799</v>
      </c>
      <c r="K51" s="27">
        <v>293.49658203125</v>
      </c>
      <c r="L51" s="27">
        <v>37.778061628341597</v>
      </c>
      <c r="M51" s="27">
        <v>37.779024839401202</v>
      </c>
      <c r="N51" s="27">
        <v>606.30090332031205</v>
      </c>
      <c r="O51" s="27">
        <v>606.30197143554597</v>
      </c>
      <c r="P51" s="27">
        <v>94520.898925781206</v>
      </c>
      <c r="Q51" s="27">
        <v>6928224.859375</v>
      </c>
      <c r="R51" s="27">
        <v>94558.7041015625</v>
      </c>
      <c r="S51" s="27">
        <v>158.27069616317701</v>
      </c>
      <c r="T51" s="27">
        <v>830.39970397949196</v>
      </c>
      <c r="U51" s="27">
        <v>202.71831893920799</v>
      </c>
      <c r="V51" s="27">
        <v>431.006782531738</v>
      </c>
      <c r="W51" s="27">
        <v>310.77174758911099</v>
      </c>
      <c r="X51" s="27">
        <v>144.553623914718</v>
      </c>
      <c r="Y51" s="27">
        <v>431.00902175903298</v>
      </c>
      <c r="Z51" s="27">
        <v>742.62815856933503</v>
      </c>
      <c r="AA51" s="27">
        <v>5553.6276855468705</v>
      </c>
      <c r="AB51" s="27">
        <v>267.65055084228499</v>
      </c>
      <c r="AC51" s="27">
        <v>267.64967346191401</v>
      </c>
      <c r="AD51" s="27">
        <v>267.64659118652298</v>
      </c>
      <c r="AE51" s="27">
        <v>169.577187299728</v>
      </c>
      <c r="AF51" s="27">
        <v>236.12902450561501</v>
      </c>
      <c r="AG51" s="27">
        <v>236.11929893493601</v>
      </c>
      <c r="AH51" s="27">
        <v>252.86667728424001</v>
      </c>
      <c r="AI51" s="27">
        <v>4.9846601220779103</v>
      </c>
      <c r="AJ51" s="27">
        <v>21.816329717636101</v>
      </c>
      <c r="AK51" s="27">
        <v>9.4675482511520297</v>
      </c>
      <c r="AL51" s="27">
        <v>0</v>
      </c>
      <c r="AM51" s="27">
        <v>172.940055847167</v>
      </c>
      <c r="AN51" s="27">
        <v>31.432147026062001</v>
      </c>
      <c r="AO51" s="27">
        <v>31.4316854476928</v>
      </c>
      <c r="AP51" s="27">
        <v>346.202222824096</v>
      </c>
      <c r="AQ51" s="27">
        <v>346.19959831237702</v>
      </c>
      <c r="AR51" s="27">
        <v>26015.462646484299</v>
      </c>
      <c r="AS51" s="27">
        <v>3264.53762054443</v>
      </c>
      <c r="AT51" s="27">
        <v>3264.4046096801699</v>
      </c>
      <c r="AU51" s="27">
        <v>6853.4002990722602</v>
      </c>
      <c r="AV51" s="27">
        <v>29514.953613281199</v>
      </c>
      <c r="AW51" s="27">
        <v>26014.421386718699</v>
      </c>
      <c r="AX51" s="27">
        <v>443.667487382888</v>
      </c>
      <c r="AY51" s="27">
        <v>0.94203695212490801</v>
      </c>
      <c r="AZ51" s="27">
        <v>4109.25877380371</v>
      </c>
      <c r="BA51" s="27">
        <v>5.4954122006893096</v>
      </c>
      <c r="BB51" s="27">
        <v>1.5604449845850401</v>
      </c>
      <c r="BC51" s="27">
        <v>446.67068481445301</v>
      </c>
      <c r="BD51" s="27">
        <v>8.0803693085908801</v>
      </c>
      <c r="BE51" s="27">
        <v>0.43375298380851701</v>
      </c>
      <c r="BF51" s="27">
        <v>0.46542250225320397</v>
      </c>
      <c r="BG51" s="27">
        <v>1292.0682067871001</v>
      </c>
      <c r="BH51" s="27">
        <v>36.686794281005803</v>
      </c>
      <c r="BI51" s="27">
        <v>18.573757171630799</v>
      </c>
      <c r="BJ51" s="27">
        <v>852.29735183715798</v>
      </c>
      <c r="BK51" s="27">
        <v>439.77416229248001</v>
      </c>
      <c r="BL51" s="27">
        <v>4.46295618638396</v>
      </c>
      <c r="BM51" s="27">
        <v>6.1201076954603098E-2</v>
      </c>
      <c r="BN51" s="27">
        <v>33.861132085323298</v>
      </c>
      <c r="BO51" s="27">
        <v>0.76337003614753396</v>
      </c>
      <c r="BP51" s="27">
        <v>52.442421913146902</v>
      </c>
      <c r="BQ51" s="27">
        <v>7.6065079569816501</v>
      </c>
      <c r="BR51" s="27">
        <v>2.8863593935966398</v>
      </c>
      <c r="BS51" s="27">
        <v>249.528795242309</v>
      </c>
      <c r="BT51" s="27">
        <v>12.8792088031768</v>
      </c>
      <c r="BU51" s="27">
        <v>59.8874156475067</v>
      </c>
      <c r="BV51" s="27">
        <v>5.4708410631865201</v>
      </c>
      <c r="BW51" s="27">
        <v>31.328547596931401</v>
      </c>
      <c r="BX51" s="27">
        <v>0.25344093408784801</v>
      </c>
      <c r="BY51" s="27">
        <v>398.87423515319801</v>
      </c>
      <c r="BZ51" s="27">
        <v>80.961345672607393</v>
      </c>
      <c r="CA51" s="27">
        <v>80.961412310600195</v>
      </c>
      <c r="CB51" s="27">
        <v>7.3761571645736597</v>
      </c>
      <c r="CC51" s="27">
        <v>2.0151857435703202</v>
      </c>
      <c r="CD51" s="27">
        <v>123.825874328613</v>
      </c>
      <c r="CE51" s="27">
        <v>10456.8260498046</v>
      </c>
      <c r="CF51" s="27">
        <v>1011.18290901184</v>
      </c>
      <c r="CG51" s="27">
        <v>780.98537731170597</v>
      </c>
      <c r="CH51" s="27">
        <v>172.282234430313</v>
      </c>
      <c r="CI51" s="27">
        <v>0</v>
      </c>
      <c r="CJ51" s="27">
        <v>103.01845550537099</v>
      </c>
      <c r="CK51" s="27">
        <v>9692.98876953125</v>
      </c>
      <c r="CL51" s="27">
        <v>1386.2222518920801</v>
      </c>
      <c r="CM51" s="27">
        <v>527.58858871459904</v>
      </c>
      <c r="CN51" s="27">
        <f t="shared" si="1"/>
        <v>2832.5877651586479</v>
      </c>
      <c r="CO51" s="27">
        <f t="shared" si="2"/>
        <v>1361.0722465519632</v>
      </c>
      <c r="CP51" s="27"/>
      <c r="CQ51" s="27"/>
      <c r="CR51" s="27"/>
      <c r="CS51" s="36">
        <f t="shared" si="3"/>
        <v>8.0003183335297934E-3</v>
      </c>
      <c r="CT51" s="51">
        <f t="shared" si="4"/>
        <v>-3.9833308517066084E-5</v>
      </c>
      <c r="CU51" s="51">
        <f t="shared" si="5"/>
        <v>-2.559727513272092E-6</v>
      </c>
      <c r="CV51" s="51">
        <f t="shared" si="6"/>
        <v>-1.917804198386122E-5</v>
      </c>
      <c r="CW51" s="51"/>
      <c r="CX51" s="36"/>
      <c r="CY51" s="36"/>
      <c r="CZ51" s="27"/>
      <c r="DA51" s="27"/>
      <c r="DB51" s="27"/>
      <c r="DC51" s="27"/>
      <c r="DD51" s="27"/>
      <c r="DE51" s="27"/>
      <c r="DF51" s="27"/>
      <c r="DG51" s="27"/>
      <c r="DH51" s="27"/>
    </row>
    <row r="52" spans="1:112" s="29" customFormat="1" x14ac:dyDescent="0.25">
      <c r="B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</row>
    <row r="53" spans="1:112" s="29" customFormat="1" x14ac:dyDescent="0.25">
      <c r="B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</row>
    <row r="54" spans="1:112" s="29" customFormat="1" x14ac:dyDescent="0.25">
      <c r="B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</row>
    <row r="55" spans="1:112" s="29" customFormat="1" x14ac:dyDescent="0.25">
      <c r="A55" s="29" t="s">
        <v>1</v>
      </c>
      <c r="B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</row>
    <row r="56" spans="1:112" s="29" customFormat="1" x14ac:dyDescent="0.25">
      <c r="A56" s="29" t="s">
        <v>11</v>
      </c>
      <c r="B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</row>
    <row r="57" spans="1:112" s="29" customFormat="1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</row>
    <row r="58" spans="1:112" s="29" customFormat="1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</row>
    <row r="59" spans="1:112" s="29" customFormat="1" x14ac:dyDescent="0.25">
      <c r="A59" s="29" t="s">
        <v>237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</row>
    <row r="60" spans="1:112" s="29" customFormat="1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</row>
    <row r="61" spans="1:112" x14ac:dyDescent="0.25"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</row>
    <row r="62" spans="1:112" x14ac:dyDescent="0.25">
      <c r="A62" s="2" t="s">
        <v>56</v>
      </c>
      <c r="B62" s="1">
        <f>SUM(B3:B51)</f>
        <v>3000.2209532875522</v>
      </c>
      <c r="C62" s="1">
        <f>SUM(C3:C51)</f>
        <v>25917.694361656868</v>
      </c>
      <c r="D62" s="1">
        <f t="shared" ref="D62:V62" si="7">SUM(D3:D51)</f>
        <v>2403.6535218860931</v>
      </c>
      <c r="E62" s="1">
        <f t="shared" si="7"/>
        <v>2403.655736634506</v>
      </c>
      <c r="F62" s="1">
        <f t="shared" si="7"/>
        <v>25917.465454325033</v>
      </c>
      <c r="G62" s="1">
        <f t="shared" si="7"/>
        <v>25917.546214774229</v>
      </c>
      <c r="H62" s="1">
        <f t="shared" si="7"/>
        <v>8868.3687495291069</v>
      </c>
      <c r="I62" s="1">
        <f t="shared" si="7"/>
        <v>54863.516708200703</v>
      </c>
      <c r="J62" s="1">
        <f t="shared" si="7"/>
        <v>54863.669376024896</v>
      </c>
      <c r="K62" s="1">
        <f t="shared" si="7"/>
        <v>116470.44963073722</v>
      </c>
      <c r="L62" s="1">
        <f t="shared" si="7"/>
        <v>8511.6019981475383</v>
      </c>
      <c r="M62" s="1">
        <f t="shared" si="7"/>
        <v>8511.7995016625937</v>
      </c>
      <c r="N62" s="1">
        <f t="shared" si="7"/>
        <v>85497.495483755934</v>
      </c>
      <c r="O62" s="1">
        <f t="shared" si="7"/>
        <v>85497.527593135717</v>
      </c>
      <c r="P62" s="1">
        <f t="shared" si="7"/>
        <v>23064321.654629216</v>
      </c>
      <c r="Q62" s="1">
        <f t="shared" si="7"/>
        <v>1781347656.107666</v>
      </c>
      <c r="R62" s="1">
        <f t="shared" si="7"/>
        <v>23073551.837377049</v>
      </c>
      <c r="S62" s="1"/>
      <c r="T62" s="1">
        <f t="shared" si="7"/>
        <v>156360.49142044762</v>
      </c>
      <c r="U62" s="1">
        <f t="shared" si="7"/>
        <v>43762.003530643808</v>
      </c>
      <c r="V62" s="1">
        <f t="shared" si="7"/>
        <v>123822.24347686747</v>
      </c>
      <c r="W62" s="1">
        <f t="shared" ref="W62:CK62" si="8">SUM(W3:W51)</f>
        <v>56998.970159694421</v>
      </c>
      <c r="X62" s="1">
        <f t="shared" si="8"/>
        <v>35533.090612578126</v>
      </c>
      <c r="Y62" s="1">
        <f t="shared" si="8"/>
        <v>123823.34533119184</v>
      </c>
      <c r="Z62" s="1"/>
      <c r="AA62" s="1"/>
      <c r="AB62" s="1">
        <f t="shared" si="8"/>
        <v>34830.164569318229</v>
      </c>
      <c r="AC62" s="1">
        <f t="shared" si="8"/>
        <v>34830.167269617268</v>
      </c>
      <c r="AD62" s="1">
        <f t="shared" si="8"/>
        <v>34829.665229141639</v>
      </c>
      <c r="AE62" s="1">
        <f t="shared" si="8"/>
        <v>46189.565330387937</v>
      </c>
      <c r="AF62" s="1">
        <f t="shared" si="8"/>
        <v>35211.362366318637</v>
      </c>
      <c r="AG62" s="1">
        <f t="shared" si="8"/>
        <v>35209.957410454706</v>
      </c>
      <c r="AH62" s="1">
        <f t="shared" si="8"/>
        <v>63019.244092669222</v>
      </c>
      <c r="AI62" s="1">
        <f t="shared" si="8"/>
        <v>1110.552521849748</v>
      </c>
      <c r="AJ62" s="1">
        <f t="shared" si="8"/>
        <v>2459.8517505545146</v>
      </c>
      <c r="AK62" s="1">
        <f t="shared" si="8"/>
        <v>3404.1156263947446</v>
      </c>
      <c r="AL62" s="1">
        <f t="shared" si="8"/>
        <v>0</v>
      </c>
      <c r="AM62" s="1">
        <f t="shared" si="8"/>
        <v>51968.988559722813</v>
      </c>
      <c r="AN62" s="1">
        <f t="shared" si="8"/>
        <v>4691.0691628903069</v>
      </c>
      <c r="AO62" s="1">
        <f t="shared" si="8"/>
        <v>4691.0021053813289</v>
      </c>
      <c r="AP62" s="1">
        <f t="shared" si="8"/>
        <v>104472.33255006354</v>
      </c>
      <c r="AQ62" s="1">
        <f t="shared" si="8"/>
        <v>104471.49905855941</v>
      </c>
      <c r="AR62" s="1">
        <f t="shared" si="8"/>
        <v>3913683.1688136971</v>
      </c>
      <c r="AS62" s="1">
        <f t="shared" si="8"/>
        <v>452525.59202504071</v>
      </c>
      <c r="AT62" s="1">
        <f t="shared" si="8"/>
        <v>452507.46818399342</v>
      </c>
      <c r="AU62" s="1">
        <f t="shared" si="8"/>
        <v>1521350.4951200467</v>
      </c>
      <c r="AV62" s="1">
        <f t="shared" si="8"/>
        <v>4401244.2526597911</v>
      </c>
      <c r="AW62" s="1">
        <f t="shared" si="8"/>
        <v>3913526.6104059145</v>
      </c>
      <c r="AX62" s="1">
        <f t="shared" si="8"/>
        <v>88428.431159585554</v>
      </c>
      <c r="AY62" s="1">
        <f t="shared" si="8"/>
        <v>197.2788595035089</v>
      </c>
      <c r="AZ62" s="1">
        <f t="shared" si="8"/>
        <v>966996.98502969579</v>
      </c>
      <c r="BA62" s="1">
        <f t="shared" si="8"/>
        <v>1130.4639601451333</v>
      </c>
      <c r="BB62" s="1">
        <f t="shared" si="8"/>
        <v>300.4879088492595</v>
      </c>
      <c r="BC62" s="1">
        <f t="shared" si="8"/>
        <v>59008.921481177087</v>
      </c>
      <c r="BD62" s="1">
        <f t="shared" si="8"/>
        <v>2818.0383809260056</v>
      </c>
      <c r="BE62" s="1">
        <f t="shared" si="8"/>
        <v>195.01405245065675</v>
      </c>
      <c r="BF62" s="1">
        <f t="shared" si="8"/>
        <v>66.713661602465322</v>
      </c>
      <c r="BG62" s="1">
        <f t="shared" si="8"/>
        <v>285167.34510460467</v>
      </c>
      <c r="BH62" s="1">
        <f t="shared" si="8"/>
        <v>17863.347599029526</v>
      </c>
      <c r="BI62" s="1">
        <f t="shared" si="8"/>
        <v>6887.3459091186342</v>
      </c>
      <c r="BJ62" s="1">
        <f t="shared" si="8"/>
        <v>144312.45242118809</v>
      </c>
      <c r="BK62" s="1">
        <f t="shared" si="8"/>
        <v>140854.86225103002</v>
      </c>
      <c r="BL62" s="1">
        <f t="shared" si="8"/>
        <v>2042.0659321967094</v>
      </c>
      <c r="BM62" s="1">
        <f t="shared" si="8"/>
        <v>24.580015383660786</v>
      </c>
      <c r="BN62" s="1">
        <f t="shared" si="8"/>
        <v>11520.89456314639</v>
      </c>
      <c r="BO62" s="1">
        <f t="shared" si="8"/>
        <v>104.90319344843711</v>
      </c>
      <c r="BP62" s="1">
        <f t="shared" si="8"/>
        <v>10533.999175664023</v>
      </c>
      <c r="BQ62" s="1">
        <f t="shared" si="8"/>
        <v>1353.0384077969918</v>
      </c>
      <c r="BR62" s="1">
        <f t="shared" si="8"/>
        <v>445.69319835375012</v>
      </c>
      <c r="BS62" s="1">
        <f t="shared" si="8"/>
        <v>47484.450496300968</v>
      </c>
      <c r="BT62" s="1">
        <f t="shared" si="8"/>
        <v>1934.711303310467</v>
      </c>
      <c r="BU62" s="1">
        <f t="shared" si="8"/>
        <v>9147.7751427031944</v>
      </c>
      <c r="BV62" s="1">
        <f t="shared" si="8"/>
        <v>1977.4132758988405</v>
      </c>
      <c r="BW62" s="1">
        <f t="shared" si="8"/>
        <v>5024.5859205927591</v>
      </c>
      <c r="BX62" s="1">
        <f t="shared" si="8"/>
        <v>88.437039170053936</v>
      </c>
      <c r="BY62" s="1"/>
      <c r="BZ62" s="1">
        <f t="shared" si="8"/>
        <v>27173.472419765749</v>
      </c>
      <c r="CA62" s="1">
        <f t="shared" si="8"/>
        <v>27173.452692894683</v>
      </c>
      <c r="CB62" s="1">
        <f t="shared" si="8"/>
        <v>1491.284687244332</v>
      </c>
      <c r="CC62" s="1">
        <f t="shared" si="8"/>
        <v>218.1141367047093</v>
      </c>
      <c r="CD62" s="1">
        <f t="shared" si="8"/>
        <v>37095.076961517312</v>
      </c>
      <c r="CE62" s="1">
        <f t="shared" si="8"/>
        <v>2324125.4318013168</v>
      </c>
      <c r="CF62" s="1">
        <f t="shared" si="8"/>
        <v>256350.85492766625</v>
      </c>
      <c r="CG62" s="1">
        <f t="shared" si="8"/>
        <v>202509.53373386312</v>
      </c>
      <c r="CH62" s="1">
        <f t="shared" si="8"/>
        <v>44450.46220400271</v>
      </c>
      <c r="CI62" s="1">
        <f t="shared" si="8"/>
        <v>0</v>
      </c>
      <c r="CJ62" s="1">
        <f t="shared" si="8"/>
        <v>23161.739013507929</v>
      </c>
      <c r="CK62" s="1">
        <f t="shared" si="8"/>
        <v>2199205.20437145</v>
      </c>
      <c r="CL62" s="1">
        <f t="shared" ref="CL62:CM62" si="9">SUM(CL3:CL51)</f>
        <v>332604.81078642531</v>
      </c>
      <c r="CM62" s="1">
        <f t="shared" si="9"/>
        <v>130128.73991137357</v>
      </c>
      <c r="CN62" s="1">
        <f t="shared" ref="CN62:CO62" si="10">SUM(CN3:CN51)</f>
        <v>666568.83382522571</v>
      </c>
      <c r="CO62" s="1">
        <f t="shared" si="10"/>
        <v>328851.31407377921</v>
      </c>
      <c r="CP62" s="1"/>
      <c r="CQ62" s="1"/>
      <c r="CR62" s="1"/>
      <c r="CS62" s="36">
        <f t="shared" ref="CS62" si="11">AF62/AV62</f>
        <v>8.0003199879305625E-3</v>
      </c>
      <c r="CT62" s="1"/>
      <c r="CU62" s="1"/>
      <c r="CV62" s="1"/>
      <c r="CW62" s="1"/>
      <c r="CX62" s="36"/>
      <c r="CY62" s="36"/>
      <c r="CZ62" s="1"/>
      <c r="DA62" s="1"/>
      <c r="DB62" s="1"/>
      <c r="DC62" s="1"/>
      <c r="DD62" s="1"/>
      <c r="DE62" s="1"/>
      <c r="DF62" s="1"/>
    </row>
    <row r="63" spans="1:112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2462.2266482040245</v>
      </c>
      <c r="C63" s="27">
        <f>+C3+C5+C8+C9+C11+C12+C14+C15+C16+C17+C18+C19+C20+C21+C22+C23+C24+C25+C26+C28+C30+C31+C33+C34+C35+C36+C37+C39+C40+C41+C42+C43+C44+C46+C47+C49+C50</f>
        <v>20873.056093752351</v>
      </c>
      <c r="D63" s="27">
        <f t="shared" ref="D63:V63" si="12">+D3+D5+D8+D9+D11+D12+D14+D15+D16+D17+D18+D19+D20+D21+D22+D23+D24+D25+D26+D28+D30+D31+D33+D34+D35+D36+D37+D39+D40+D41+D42+D43+D44+D46+D47+D49+D50</f>
        <v>1917.543321311472</v>
      </c>
      <c r="E63" s="27">
        <f t="shared" si="12"/>
        <v>1917.5457277223454</v>
      </c>
      <c r="F63" s="27">
        <f t="shared" si="12"/>
        <v>20872.875443100886</v>
      </c>
      <c r="G63" s="27">
        <f t="shared" si="12"/>
        <v>20872.940429747083</v>
      </c>
      <c r="H63" s="27">
        <f t="shared" si="12"/>
        <v>7026.4876434504858</v>
      </c>
      <c r="I63" s="27">
        <f t="shared" si="12"/>
        <v>43811.074021279732</v>
      </c>
      <c r="J63" s="27">
        <f t="shared" si="12"/>
        <v>43811.193230956713</v>
      </c>
      <c r="K63" s="27">
        <f t="shared" si="12"/>
        <v>90110.984115600513</v>
      </c>
      <c r="L63" s="27">
        <f t="shared" si="12"/>
        <v>6886.36678946762</v>
      </c>
      <c r="M63" s="27">
        <f t="shared" si="12"/>
        <v>6886.5280208568875</v>
      </c>
      <c r="N63" s="27">
        <f t="shared" si="12"/>
        <v>67967.205524921315</v>
      </c>
      <c r="O63" s="27">
        <f t="shared" si="12"/>
        <v>67967.230678558219</v>
      </c>
      <c r="P63" s="27">
        <f t="shared" si="12"/>
        <v>18940858.13370131</v>
      </c>
      <c r="Q63" s="27">
        <f t="shared" si="12"/>
        <v>1398672556.8452148</v>
      </c>
      <c r="R63" s="27">
        <f t="shared" si="12"/>
        <v>18948438.036451317</v>
      </c>
      <c r="S63" s="27"/>
      <c r="T63" s="27">
        <f t="shared" si="12"/>
        <v>125740.16585302335</v>
      </c>
      <c r="U63" s="27">
        <f t="shared" si="12"/>
        <v>35134.612236678528</v>
      </c>
      <c r="V63" s="27">
        <f t="shared" si="12"/>
        <v>97876.707336425679</v>
      </c>
      <c r="W63" s="27">
        <f t="shared" ref="W63:CK63" si="13">+W3+W5+W8+W9+W11+W12+W14+W15+W16+W17+W18+W19+W20+W21+W22+W23+W24+W25+W26+W28+W30+W31+W33+W34+W35+W36+W37+W39+W40+W41+W42+W43+W44+W46+W47+W49+W50</f>
        <v>45294.179463267224</v>
      </c>
      <c r="X63" s="27">
        <f t="shared" si="13"/>
        <v>28443.915294088343</v>
      </c>
      <c r="Y63" s="27">
        <f t="shared" si="13"/>
        <v>97877.589214324835</v>
      </c>
      <c r="Z63" s="27"/>
      <c r="AA63" s="27"/>
      <c r="AB63" s="27">
        <f t="shared" si="13"/>
        <v>27618.208233237205</v>
      </c>
      <c r="AC63" s="27">
        <f t="shared" si="13"/>
        <v>27618.212712049433</v>
      </c>
      <c r="AD63" s="27">
        <f t="shared" si="13"/>
        <v>27617.811960339492</v>
      </c>
      <c r="AE63" s="27">
        <f t="shared" si="13"/>
        <v>36837.599118728118</v>
      </c>
      <c r="AF63" s="27">
        <f t="shared" si="13"/>
        <v>27841.941553592624</v>
      </c>
      <c r="AG63" s="27">
        <f t="shared" si="13"/>
        <v>27840.832846999125</v>
      </c>
      <c r="AH63" s="27">
        <f t="shared" si="13"/>
        <v>50788.781555443915</v>
      </c>
      <c r="AI63" s="27">
        <f t="shared" si="13"/>
        <v>905.71155683649567</v>
      </c>
      <c r="AJ63" s="27">
        <f t="shared" si="13"/>
        <v>1934.5060798376778</v>
      </c>
      <c r="AK63" s="27">
        <f t="shared" si="13"/>
        <v>2858.259232103821</v>
      </c>
      <c r="AL63" s="27">
        <f t="shared" si="13"/>
        <v>0</v>
      </c>
      <c r="AM63" s="27">
        <f t="shared" si="13"/>
        <v>38798.072242736751</v>
      </c>
      <c r="AN63" s="27">
        <f t="shared" si="13"/>
        <v>3741.5035552680415</v>
      </c>
      <c r="AO63" s="27">
        <f t="shared" si="13"/>
        <v>3741.450795918694</v>
      </c>
      <c r="AP63" s="27">
        <f t="shared" si="13"/>
        <v>78883.038277193758</v>
      </c>
      <c r="AQ63" s="27">
        <f t="shared" si="13"/>
        <v>78882.431940719369</v>
      </c>
      <c r="AR63" s="27">
        <f t="shared" si="13"/>
        <v>3091292.6612701342</v>
      </c>
      <c r="AS63" s="27">
        <f t="shared" si="13"/>
        <v>361107.98594283988</v>
      </c>
      <c r="AT63" s="27">
        <f t="shared" si="13"/>
        <v>361093.54003620078</v>
      </c>
      <c r="AU63" s="27">
        <f t="shared" si="13"/>
        <v>1215453.7788381558</v>
      </c>
      <c r="AV63" s="27">
        <f t="shared" si="13"/>
        <v>3480103.5027236883</v>
      </c>
      <c r="AW63" s="27">
        <f t="shared" si="13"/>
        <v>3091168.9866104061</v>
      </c>
      <c r="AX63" s="27">
        <f t="shared" si="13"/>
        <v>70906.608858704421</v>
      </c>
      <c r="AY63" s="27">
        <f t="shared" si="13"/>
        <v>157.29638380330277</v>
      </c>
      <c r="AZ63" s="27">
        <f t="shared" si="13"/>
        <v>770762.50323915342</v>
      </c>
      <c r="BA63" s="27">
        <f t="shared" si="13"/>
        <v>893.48276661150044</v>
      </c>
      <c r="BB63" s="27">
        <f t="shared" si="13"/>
        <v>229.741387961432</v>
      </c>
      <c r="BC63" s="27">
        <f t="shared" si="13"/>
        <v>48032.882657498012</v>
      </c>
      <c r="BD63" s="27">
        <f t="shared" si="13"/>
        <v>1920.2568534249399</v>
      </c>
      <c r="BE63" s="27">
        <f t="shared" si="13"/>
        <v>122.52123740315426</v>
      </c>
      <c r="BF63" s="27">
        <f t="shared" si="13"/>
        <v>53.349805461941209</v>
      </c>
      <c r="BG63" s="27">
        <f t="shared" si="13"/>
        <v>226831.65214157084</v>
      </c>
      <c r="BH63" s="27">
        <f t="shared" si="13"/>
        <v>11263.871982574443</v>
      </c>
      <c r="BI63" s="27">
        <f t="shared" si="13"/>
        <v>4283.4038639068522</v>
      </c>
      <c r="BJ63" s="27">
        <f t="shared" si="13"/>
        <v>113760.78426611406</v>
      </c>
      <c r="BK63" s="27">
        <f t="shared" si="13"/>
        <v>113070.84146844572</v>
      </c>
      <c r="BL63" s="27">
        <f t="shared" si="13"/>
        <v>1300.2996808773582</v>
      </c>
      <c r="BM63" s="27">
        <f t="shared" si="13"/>
        <v>16.525085356086482</v>
      </c>
      <c r="BN63" s="27">
        <f t="shared" si="13"/>
        <v>7846.7060287501545</v>
      </c>
      <c r="BO63" s="27">
        <f t="shared" si="13"/>
        <v>84.357464726548429</v>
      </c>
      <c r="BP63" s="27">
        <f t="shared" si="13"/>
        <v>8251.2809143811337</v>
      </c>
      <c r="BQ63" s="27">
        <f t="shared" si="13"/>
        <v>1113.6240482255798</v>
      </c>
      <c r="BR63" s="27">
        <f t="shared" si="13"/>
        <v>356.31067094579294</v>
      </c>
      <c r="BS63" s="27">
        <f t="shared" si="13"/>
        <v>38004.76774007074</v>
      </c>
      <c r="BT63" s="27">
        <f t="shared" si="13"/>
        <v>1538.4192827679201</v>
      </c>
      <c r="BU63" s="27">
        <f t="shared" si="13"/>
        <v>7179.9646222889314</v>
      </c>
      <c r="BV63" s="27">
        <f t="shared" si="13"/>
        <v>1321.2227385188437</v>
      </c>
      <c r="BW63" s="27">
        <f t="shared" si="13"/>
        <v>4000.1704647242923</v>
      </c>
      <c r="BX63" s="27">
        <f t="shared" si="13"/>
        <v>59.882943100048472</v>
      </c>
      <c r="BY63" s="27"/>
      <c r="BZ63" s="27">
        <f t="shared" si="13"/>
        <v>22972.441857751437</v>
      </c>
      <c r="CA63" s="27">
        <f t="shared" si="13"/>
        <v>22972.422662386623</v>
      </c>
      <c r="CB63" s="27">
        <f t="shared" si="13"/>
        <v>1193.9963919920835</v>
      </c>
      <c r="CC63" s="27">
        <f t="shared" si="13"/>
        <v>171.31815622001872</v>
      </c>
      <c r="CD63" s="27">
        <f t="shared" si="13"/>
        <v>28556.157379150369</v>
      </c>
      <c r="CE63" s="27">
        <f t="shared" si="13"/>
        <v>1854877.439846037</v>
      </c>
      <c r="CF63" s="27">
        <f t="shared" si="13"/>
        <v>204545.11306658373</v>
      </c>
      <c r="CG63" s="27">
        <f t="shared" si="13"/>
        <v>161248.2660755364</v>
      </c>
      <c r="CH63" s="27">
        <f t="shared" si="13"/>
        <v>35367.454718056993</v>
      </c>
      <c r="CI63" s="27">
        <f t="shared" si="13"/>
        <v>0</v>
      </c>
      <c r="CJ63" s="27">
        <f t="shared" si="13"/>
        <v>18630.69134005902</v>
      </c>
      <c r="CK63" s="27">
        <f t="shared" si="13"/>
        <v>1755273.6141757951</v>
      </c>
      <c r="CL63" s="27">
        <f t="shared" ref="CL63:CM63" si="14">+CL3+CL5+CL8+CL9+CL11+CL12+CL14+CL15+CL16+CL17+CL18+CL19+CL20+CL21+CL22+CL23+CL24+CL25+CL26+CL28+CL30+CL31+CL33+CL34+CL35+CL36+CL37+CL39+CL40+CL41+CL42+CL43+CL44+CL46+CL47+CL49+CL50</f>
        <v>265756.2706187361</v>
      </c>
      <c r="CM63" s="27">
        <f t="shared" si="14"/>
        <v>104102.14562501</v>
      </c>
      <c r="CN63" s="27">
        <f t="shared" ref="CN63:CO63" si="15">+CN3+CN5+CN8+CN9+CN11+CN12+CN14+CN15+CN16+CN17+CN18+CN19+CN20+CN21+CN22+CN23+CN24+CN25+CN26+CN28+CN30+CN31+CN33+CN34+CN35+CN36+CN37+CN39+CN40+CN41+CN42+CN43+CN44+CN46+CN47+CN49+CN50</f>
        <v>531300.79089600989</v>
      </c>
      <c r="CO63" s="27">
        <f t="shared" si="15"/>
        <v>262762.55564109894</v>
      </c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</row>
    <row r="65" spans="6:61" x14ac:dyDescent="0.25">
      <c r="F65" s="27"/>
      <c r="L65" s="27"/>
    </row>
    <row r="66" spans="6:61" x14ac:dyDescent="0.25">
      <c r="H66" s="27"/>
      <c r="AZ66" s="27">
        <f>AZ62*0.108/14.43*92.1006</f>
        <v>666568.83382522571</v>
      </c>
      <c r="BI66" s="29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A2" sqref="CA2"/>
    </sheetView>
  </sheetViews>
  <sheetFormatPr defaultRowHeight="15" x14ac:dyDescent="0.25"/>
  <cols>
    <col min="1" max="1" width="17.85546875" customWidth="1"/>
    <col min="2" max="8" width="9.140625" style="27"/>
    <col min="10" max="10" width="20.7109375" customWidth="1"/>
    <col min="11" max="11" width="7.7109375" style="27" bestFit="1" customWidth="1"/>
    <col min="12" max="12" width="6.7109375" style="27" bestFit="1" customWidth="1"/>
    <col min="13" max="13" width="14.5703125" style="27" bestFit="1" customWidth="1"/>
    <col min="14" max="15" width="6.7109375" style="27" bestFit="1" customWidth="1"/>
    <col min="16" max="17" width="9.28515625" style="27" bestFit="1" customWidth="1"/>
    <col min="18" max="18" width="6.7109375" style="27" bestFit="1" customWidth="1"/>
    <col min="19" max="19" width="7.7109375" style="27" bestFit="1" customWidth="1"/>
    <col min="20" max="22" width="6.7109375" style="27" bestFit="1" customWidth="1"/>
    <col min="23" max="23" width="15.42578125" style="27" bestFit="1" customWidth="1"/>
    <col min="24" max="24" width="6.5703125" style="27" bestFit="1" customWidth="1"/>
    <col min="25" max="25" width="6.7109375" style="27" bestFit="1" customWidth="1"/>
    <col min="26" max="26" width="5.140625" style="27" bestFit="1" customWidth="1"/>
    <col min="27" max="27" width="5.7109375" style="27" bestFit="1" customWidth="1"/>
    <col min="28" max="28" width="6.7109375" style="27" bestFit="1" customWidth="1"/>
    <col min="29" max="29" width="6.7109375" style="27" customWidth="1"/>
    <col min="30" max="30" width="7.7109375" style="27" bestFit="1" customWidth="1"/>
    <col min="31" max="31" width="10" style="27" bestFit="1" customWidth="1"/>
    <col min="32" max="32" width="7.7109375" style="27" bestFit="1" customWidth="1"/>
    <col min="33" max="33" width="6.7109375" style="27" bestFit="1" customWidth="1"/>
    <col min="34" max="34" width="7.7109375" style="27" bestFit="1" customWidth="1"/>
    <col min="35" max="35" width="6" style="27" bestFit="1" customWidth="1"/>
    <col min="36" max="36" width="6.7109375" style="27" bestFit="1" customWidth="1"/>
    <col min="37" max="37" width="5.7109375" style="27" bestFit="1" customWidth="1"/>
    <col min="38" max="38" width="7.7109375" style="27" bestFit="1" customWidth="1"/>
    <col min="39" max="39" width="4.5703125" style="27" bestFit="1" customWidth="1"/>
    <col min="40" max="40" width="5.7109375" style="27" bestFit="1" customWidth="1"/>
    <col min="41" max="41" width="6.7109375" style="27" bestFit="1" customWidth="1"/>
    <col min="42" max="42" width="5.7109375" style="27" bestFit="1" customWidth="1"/>
    <col min="43" max="43" width="5.85546875" style="27" bestFit="1" customWidth="1"/>
    <col min="44" max="44" width="5.7109375" style="27" bestFit="1" customWidth="1"/>
    <col min="45" max="46" width="7.7109375" style="27" bestFit="1" customWidth="1"/>
    <col min="47" max="47" width="6.7109375" style="27" bestFit="1" customWidth="1"/>
    <col min="48" max="48" width="5.140625" style="27" bestFit="1" customWidth="1"/>
    <col min="49" max="49" width="5.28515625" style="27" bestFit="1" customWidth="1"/>
    <col min="50" max="50" width="8.7109375" style="27" bestFit="1" customWidth="1"/>
    <col min="51" max="51" width="4.85546875" style="27" bestFit="1" customWidth="1"/>
    <col min="52" max="52" width="7.85546875" style="27" bestFit="1" customWidth="1"/>
    <col min="53" max="53" width="5.85546875" style="27" bestFit="1" customWidth="1"/>
    <col min="54" max="54" width="6" style="27" bestFit="1" customWidth="1"/>
    <col min="55" max="56" width="6.7109375" style="27" bestFit="1" customWidth="1"/>
    <col min="57" max="58" width="5.7109375" style="27" bestFit="1" customWidth="1"/>
    <col min="59" max="59" width="3.85546875" style="27" bestFit="1" customWidth="1"/>
    <col min="60" max="60" width="6.7109375" style="27" bestFit="1" customWidth="1"/>
    <col min="61" max="61" width="6.7109375" style="27" customWidth="1"/>
    <col min="62" max="62" width="5.28515625" style="27" bestFit="1" customWidth="1"/>
    <col min="63" max="63" width="6.7109375" style="27" bestFit="1" customWidth="1"/>
    <col min="64" max="65" width="7.7109375" style="27" bestFit="1" customWidth="1"/>
    <col min="66" max="66" width="9.28515625" style="27" bestFit="1" customWidth="1"/>
    <col min="67" max="67" width="6.7109375" style="27" bestFit="1" customWidth="1"/>
    <col min="68" max="68" width="7.7109375" style="27" customWidth="1"/>
    <col min="70" max="70" width="8.5703125" style="29" customWidth="1"/>
    <col min="71" max="71" width="10.28515625" style="29" bestFit="1" customWidth="1"/>
    <col min="72" max="75" width="9.140625" style="29"/>
    <col min="76" max="76" width="8.5703125" style="29" customWidth="1"/>
    <col min="77" max="77" width="9.140625" style="29"/>
  </cols>
  <sheetData>
    <row r="1" spans="1:86" x14ac:dyDescent="0.25">
      <c r="A1" s="29"/>
      <c r="B1" s="27" t="s">
        <v>494</v>
      </c>
      <c r="J1" s="29" t="s">
        <v>489</v>
      </c>
      <c r="BS1" s="29" t="s">
        <v>317</v>
      </c>
    </row>
    <row r="2" spans="1:86" x14ac:dyDescent="0.25">
      <c r="A2" s="6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J2" s="27" t="s">
        <v>227</v>
      </c>
      <c r="K2" s="27" t="s">
        <v>392</v>
      </c>
      <c r="L2" s="27" t="s">
        <v>131</v>
      </c>
      <c r="M2" s="27" t="s">
        <v>132</v>
      </c>
      <c r="N2" s="27" t="s">
        <v>133</v>
      </c>
      <c r="O2" s="27" t="s">
        <v>393</v>
      </c>
      <c r="P2" s="27" t="s">
        <v>134</v>
      </c>
      <c r="Q2" s="27" t="s">
        <v>59</v>
      </c>
      <c r="R2" s="27" t="s">
        <v>136</v>
      </c>
      <c r="S2" s="27" t="s">
        <v>137</v>
      </c>
      <c r="T2" s="27" t="s">
        <v>394</v>
      </c>
      <c r="U2" s="27" t="s">
        <v>138</v>
      </c>
      <c r="V2" s="27" t="s">
        <v>139</v>
      </c>
      <c r="W2" s="27" t="s">
        <v>140</v>
      </c>
      <c r="X2" s="27" t="s">
        <v>141</v>
      </c>
      <c r="Y2" s="27" t="s">
        <v>142</v>
      </c>
      <c r="Z2" s="27" t="s">
        <v>143</v>
      </c>
      <c r="AA2" s="27" t="s">
        <v>395</v>
      </c>
      <c r="AB2" s="29" t="s">
        <v>144</v>
      </c>
      <c r="AC2" s="29" t="s">
        <v>402</v>
      </c>
      <c r="AD2" s="29" t="s">
        <v>57</v>
      </c>
      <c r="AE2" s="29" t="s">
        <v>128</v>
      </c>
      <c r="AF2" s="29" t="s">
        <v>145</v>
      </c>
      <c r="AG2" s="29" t="s">
        <v>146</v>
      </c>
      <c r="AH2" s="29" t="s">
        <v>60</v>
      </c>
      <c r="AI2" s="29" t="s">
        <v>147</v>
      </c>
      <c r="AJ2" s="29" t="s">
        <v>148</v>
      </c>
      <c r="AK2" s="29" t="s">
        <v>149</v>
      </c>
      <c r="AL2" s="29" t="s">
        <v>150</v>
      </c>
      <c r="AM2" s="29" t="s">
        <v>151</v>
      </c>
      <c r="AN2" s="29" t="s">
        <v>152</v>
      </c>
      <c r="AO2" s="29" t="s">
        <v>153</v>
      </c>
      <c r="AP2" s="29" t="s">
        <v>154</v>
      </c>
      <c r="AQ2" s="29" t="s">
        <v>155</v>
      </c>
      <c r="AR2" s="29" t="s">
        <v>156</v>
      </c>
      <c r="AS2" s="29" t="s">
        <v>54</v>
      </c>
      <c r="AT2" s="29" t="s">
        <v>53</v>
      </c>
      <c r="AU2" s="29" t="s">
        <v>157</v>
      </c>
      <c r="AV2" s="29" t="s">
        <v>158</v>
      </c>
      <c r="AW2" s="29" t="s">
        <v>159</v>
      </c>
      <c r="AX2" s="29" t="s">
        <v>160</v>
      </c>
      <c r="AY2" s="29" t="s">
        <v>161</v>
      </c>
      <c r="AZ2" s="29" t="s">
        <v>162</v>
      </c>
      <c r="BA2" s="29" t="s">
        <v>163</v>
      </c>
      <c r="BB2" s="29" t="s">
        <v>164</v>
      </c>
      <c r="BC2" s="29" t="s">
        <v>165</v>
      </c>
      <c r="BD2" s="29" t="s">
        <v>396</v>
      </c>
      <c r="BE2" s="29" t="s">
        <v>166</v>
      </c>
      <c r="BF2" s="29" t="s">
        <v>167</v>
      </c>
      <c r="BG2" s="29" t="s">
        <v>168</v>
      </c>
      <c r="BH2" s="29" t="s">
        <v>61</v>
      </c>
      <c r="BI2" s="29" t="s">
        <v>403</v>
      </c>
      <c r="BJ2" s="29" t="s">
        <v>169</v>
      </c>
      <c r="BK2" s="29" t="s">
        <v>170</v>
      </c>
      <c r="BL2" s="29" t="s">
        <v>171</v>
      </c>
      <c r="BM2" s="29" t="s">
        <v>173</v>
      </c>
      <c r="BN2" s="27" t="s">
        <v>174</v>
      </c>
      <c r="BO2" s="27" t="s">
        <v>404</v>
      </c>
      <c r="BR2" s="27" t="s">
        <v>141</v>
      </c>
      <c r="BS2" s="27" t="s">
        <v>59</v>
      </c>
      <c r="BT2" s="27" t="s">
        <v>57</v>
      </c>
      <c r="BU2" s="27" t="s">
        <v>60</v>
      </c>
      <c r="BV2" s="27" t="s">
        <v>54</v>
      </c>
      <c r="BW2" s="27" t="s">
        <v>53</v>
      </c>
      <c r="BX2" s="27" t="s">
        <v>61</v>
      </c>
      <c r="BY2" s="27" t="s">
        <v>62</v>
      </c>
      <c r="CA2" s="27"/>
    </row>
    <row r="3" spans="1:86" x14ac:dyDescent="0.25">
      <c r="A3" s="26" t="s">
        <v>121</v>
      </c>
      <c r="B3" s="27">
        <v>244501.97519</v>
      </c>
      <c r="C3" s="27">
        <v>747.84499358000005</v>
      </c>
      <c r="D3" s="27">
        <v>42734.261645999999</v>
      </c>
      <c r="E3" s="27">
        <v>9307.9791624999998</v>
      </c>
      <c r="F3" s="27">
        <v>8610.4866041000005</v>
      </c>
      <c r="G3" s="27">
        <v>756.99653373000001</v>
      </c>
      <c r="H3" s="27">
        <v>67655.406847999999</v>
      </c>
      <c r="J3" s="27" t="s">
        <v>121</v>
      </c>
      <c r="K3" s="27">
        <v>229.64902097565599</v>
      </c>
      <c r="L3" s="27">
        <v>490.34641992956199</v>
      </c>
      <c r="M3" s="27">
        <v>490.29545170482299</v>
      </c>
      <c r="N3" s="27">
        <v>450.10025517948401</v>
      </c>
      <c r="O3" s="27">
        <v>892.80113117520705</v>
      </c>
      <c r="P3" s="27">
        <v>14417.620006254199</v>
      </c>
      <c r="Q3" s="27">
        <v>74329.586556215101</v>
      </c>
      <c r="R3" s="27">
        <v>1288.3161135498201</v>
      </c>
      <c r="S3" s="27">
        <v>775.032662091303</v>
      </c>
      <c r="T3" s="27">
        <v>719.87008397691602</v>
      </c>
      <c r="U3" s="27">
        <v>130.256954356211</v>
      </c>
      <c r="V3" s="27">
        <v>455.01454713801502</v>
      </c>
      <c r="W3" s="27">
        <v>455.01454713801502</v>
      </c>
      <c r="X3" s="27">
        <v>50.150422681150999</v>
      </c>
      <c r="Y3" s="27">
        <v>492.49194645854999</v>
      </c>
      <c r="Z3" s="27">
        <v>12.1109590957191</v>
      </c>
      <c r="AA3" s="27">
        <v>44.180710386525298</v>
      </c>
      <c r="AB3" s="27">
        <v>27.856063085699098</v>
      </c>
      <c r="AC3" s="27">
        <v>51.960480491922702</v>
      </c>
      <c r="AD3" s="27">
        <v>293.09566060946702</v>
      </c>
      <c r="AE3" s="27">
        <v>49.920261514465203</v>
      </c>
      <c r="AF3" s="27">
        <v>6339.6608308117802</v>
      </c>
      <c r="AG3" s="27">
        <v>654.28076941307495</v>
      </c>
      <c r="AH3" s="27">
        <v>7044.0920229060102</v>
      </c>
      <c r="AI3" s="27">
        <v>40.0099395148398</v>
      </c>
      <c r="AJ3" s="27">
        <v>873.30700761696801</v>
      </c>
      <c r="AK3" s="27">
        <v>3.2321757965574802</v>
      </c>
      <c r="AL3" s="27">
        <v>8225.3180298979805</v>
      </c>
      <c r="AM3" s="27">
        <v>3.38556380451617</v>
      </c>
      <c r="AN3" s="27">
        <v>6.8475331933398298</v>
      </c>
      <c r="AO3" s="27">
        <v>193.18870671362501</v>
      </c>
      <c r="AP3" s="27">
        <v>1.4352887668998</v>
      </c>
      <c r="AQ3" s="27">
        <v>1.0278310598169</v>
      </c>
      <c r="AR3" s="27">
        <v>17.5165531837497</v>
      </c>
      <c r="AS3" s="27">
        <v>4127.4119567603002</v>
      </c>
      <c r="AT3" s="27">
        <v>2263.01735323401</v>
      </c>
      <c r="AU3" s="27">
        <v>1864.39460352629</v>
      </c>
      <c r="AV3" s="27">
        <v>0.76991462601343796</v>
      </c>
      <c r="AW3" s="27">
        <v>4.9912596217970902E-2</v>
      </c>
      <c r="AX3" s="27">
        <v>219.993962863142</v>
      </c>
      <c r="AY3" s="27">
        <v>1.94530311898896</v>
      </c>
      <c r="AZ3" s="27">
        <v>664.90728572452201</v>
      </c>
      <c r="BA3" s="27">
        <v>2.8298530068288099</v>
      </c>
      <c r="BB3" s="27">
        <v>3.6942396534334101</v>
      </c>
      <c r="BC3" s="27">
        <v>1106.85887101307</v>
      </c>
      <c r="BD3" s="27">
        <v>133.19311064093799</v>
      </c>
      <c r="BE3" s="27">
        <v>8.6029746964511205</v>
      </c>
      <c r="BF3" s="27">
        <v>26.620349983740802</v>
      </c>
      <c r="BG3" s="27">
        <v>0.111033433092478</v>
      </c>
      <c r="BH3" s="27">
        <v>155.48205581000499</v>
      </c>
      <c r="BI3" s="27">
        <v>5838.5385434481304</v>
      </c>
      <c r="BJ3" s="27">
        <v>0.148029535541262</v>
      </c>
      <c r="BK3" s="27">
        <v>23.864451204087299</v>
      </c>
      <c r="BL3" s="27">
        <v>2527.8443427554398</v>
      </c>
      <c r="BM3" s="27">
        <v>587.27435845830701</v>
      </c>
      <c r="BN3" s="27">
        <v>20064.829484614402</v>
      </c>
      <c r="BO3" s="27">
        <v>2699.0105183545802</v>
      </c>
      <c r="BR3" s="31">
        <f t="shared" ref="BR3:BR47" si="0">IF(X3&lt;&gt;0,X3/AH3,"")</f>
        <v>7.1195013520651959E-3</v>
      </c>
      <c r="BS3" s="24">
        <f t="shared" ref="BS3:BS5" si="1">IF(Q3&lt;&gt;0,(Q3-B3)/B3,"")</f>
        <v>-0.69599596691006549</v>
      </c>
      <c r="BT3" s="24">
        <f t="shared" ref="BT3:BT5" si="2">IF(AD3&lt;&gt;0,(AD3-C3)/C3,"")</f>
        <v>-0.60807966473588038</v>
      </c>
      <c r="BU3" s="24">
        <f t="shared" ref="BU3:BU5" si="3">IF(AH3&lt;&gt;0,(AH3-D3)/D3,"")</f>
        <v>-0.83516523389926511</v>
      </c>
      <c r="BV3" s="24">
        <f t="shared" ref="BV3:BV5" si="4">IF(AS3&lt;&gt;0,(AS3-E3)/E3,"")</f>
        <v>-0.55657271200296365</v>
      </c>
      <c r="BW3" s="24">
        <f t="shared" ref="BW3:BW5" si="5">IF(AT3&lt;&gt;0,(AT3-F3)/F3,"")</f>
        <v>-0.73717892410906904</v>
      </c>
      <c r="BX3" s="24">
        <f t="shared" ref="BX3:BX5" si="6">IF(BH3&lt;&gt;0,(BH3-G3)/G3,"")</f>
        <v>-0.79460664761054078</v>
      </c>
      <c r="BY3" s="24">
        <f t="shared" ref="BY3:BY5" si="7">IF(BN3&lt;&gt;0,(BN3-H3)/H3,"")</f>
        <v>-0.70342607606079977</v>
      </c>
      <c r="CA3" s="31"/>
      <c r="CB3" s="24"/>
      <c r="CC3" s="24"/>
      <c r="CD3" s="24"/>
      <c r="CE3" s="24"/>
      <c r="CF3" s="24"/>
      <c r="CG3" s="24"/>
      <c r="CH3" s="24"/>
    </row>
    <row r="4" spans="1:86" x14ac:dyDescent="0.25">
      <c r="A4" s="6" t="s">
        <v>77</v>
      </c>
      <c r="B4" s="27">
        <v>25992.672571999999</v>
      </c>
      <c r="C4" s="27">
        <v>2367.5190935000001</v>
      </c>
      <c r="D4" s="27">
        <v>2925.5616544999998</v>
      </c>
      <c r="E4" s="27">
        <v>2745.4012136000001</v>
      </c>
      <c r="F4" s="27">
        <v>2619.4157931</v>
      </c>
      <c r="G4" s="27">
        <v>394.68855116999998</v>
      </c>
      <c r="H4" s="27">
        <v>8470.0331146999997</v>
      </c>
      <c r="J4" s="27" t="s">
        <v>77</v>
      </c>
      <c r="K4" s="27">
        <v>91.512487156533794</v>
      </c>
      <c r="L4" s="27">
        <v>27.973788263330999</v>
      </c>
      <c r="M4" s="27">
        <v>27.926460556702299</v>
      </c>
      <c r="N4" s="27">
        <v>47.757580069114901</v>
      </c>
      <c r="O4" s="27">
        <v>1268.2692277834301</v>
      </c>
      <c r="P4" s="27">
        <v>22405.014855745801</v>
      </c>
      <c r="Q4" s="27">
        <v>25968.496694279402</v>
      </c>
      <c r="R4" s="27">
        <v>1166.2919043377001</v>
      </c>
      <c r="S4" s="27">
        <v>3230.99667648373</v>
      </c>
      <c r="T4" s="27">
        <v>80.189399431538405</v>
      </c>
      <c r="U4" s="27">
        <v>2202.9235413043598</v>
      </c>
      <c r="V4" s="27">
        <v>39.137131924579798</v>
      </c>
      <c r="W4" s="27">
        <v>39.137131924579798</v>
      </c>
      <c r="X4" s="27">
        <v>18.3930801104515</v>
      </c>
      <c r="Y4" s="27">
        <v>103.22684455651201</v>
      </c>
      <c r="Z4" s="27">
        <v>1.88451897442859</v>
      </c>
      <c r="AA4" s="27">
        <v>17.339821277909099</v>
      </c>
      <c r="AB4" s="27">
        <v>29.132381825118401</v>
      </c>
      <c r="AC4" s="27">
        <v>5.5556572990244497</v>
      </c>
      <c r="AD4" s="27">
        <v>2367.49457674013</v>
      </c>
      <c r="AE4" s="27">
        <v>346.27094139563502</v>
      </c>
      <c r="AF4" s="27">
        <v>2630.33557411112</v>
      </c>
      <c r="AG4" s="27">
        <v>273.86530509212503</v>
      </c>
      <c r="AH4" s="27">
        <v>2922.5939593137</v>
      </c>
      <c r="AI4" s="27">
        <v>2.8747485538230801</v>
      </c>
      <c r="AJ4" s="27">
        <v>227.441633525686</v>
      </c>
      <c r="AK4" s="27">
        <v>1.3853580030534001</v>
      </c>
      <c r="AL4" s="27">
        <v>2024.42981596918</v>
      </c>
      <c r="AM4" s="27">
        <v>0.97774345916213301</v>
      </c>
      <c r="AN4" s="27">
        <v>9.9753695222032892</v>
      </c>
      <c r="AO4" s="27">
        <v>176.57642123712299</v>
      </c>
      <c r="AP4" s="27">
        <v>0.69887032964610396</v>
      </c>
      <c r="AQ4" s="27">
        <v>0.75299727288259699</v>
      </c>
      <c r="AR4" s="27">
        <v>25.084413873686099</v>
      </c>
      <c r="AS4" s="27">
        <v>2744.3999760598899</v>
      </c>
      <c r="AT4" s="27">
        <v>2618.4237854262301</v>
      </c>
      <c r="AU4" s="27">
        <v>125.97619063366299</v>
      </c>
      <c r="AV4" s="27">
        <v>0.42367093812177198</v>
      </c>
      <c r="AW4" s="27">
        <v>1.9798910806505799E-2</v>
      </c>
      <c r="AX4" s="27">
        <v>108.693219133914</v>
      </c>
      <c r="AY4" s="27">
        <v>2.8254706592370802</v>
      </c>
      <c r="AZ4" s="27">
        <v>912.72001377888705</v>
      </c>
      <c r="BA4" s="27">
        <v>4.1767536941197196</v>
      </c>
      <c r="BB4" s="27">
        <v>5.2800467379861802</v>
      </c>
      <c r="BC4" s="27">
        <v>1348.46853817027</v>
      </c>
      <c r="BD4" s="27">
        <v>146.31080846530699</v>
      </c>
      <c r="BE4" s="27">
        <v>3.56494824098723</v>
      </c>
      <c r="BF4" s="27">
        <v>16.753343584825501</v>
      </c>
      <c r="BG4" s="27">
        <v>4.6807879318992301E-2</v>
      </c>
      <c r="BH4" s="27">
        <v>394.64483209047597</v>
      </c>
      <c r="BI4" s="27">
        <v>1347.59977401828</v>
      </c>
      <c r="BJ4" s="27">
        <v>0</v>
      </c>
      <c r="BK4" s="27">
        <v>30.467291658129302</v>
      </c>
      <c r="BL4" s="27">
        <v>420.84504918599703</v>
      </c>
      <c r="BM4" s="27">
        <v>191.950731572942</v>
      </c>
      <c r="BN4" s="27">
        <v>8463.7930863054298</v>
      </c>
      <c r="BO4" s="27">
        <v>403.04826601575201</v>
      </c>
      <c r="BR4" s="31">
        <f t="shared" si="0"/>
        <v>6.2934093365370081E-3</v>
      </c>
      <c r="BS4" s="24">
        <f t="shared" si="1"/>
        <v>-9.3010357644564344E-4</v>
      </c>
      <c r="BT4" s="24">
        <f t="shared" si="2"/>
        <v>-1.035546447644271E-5</v>
      </c>
      <c r="BU4" s="24">
        <f t="shared" si="3"/>
        <v>-1.0144018608307223E-3</v>
      </c>
      <c r="BV4" s="24">
        <f t="shared" si="4"/>
        <v>-3.646962546495307E-4</v>
      </c>
      <c r="BW4" s="24">
        <f t="shared" si="5"/>
        <v>-3.7871332851508279E-4</v>
      </c>
      <c r="BX4" s="24">
        <f t="shared" si="6"/>
        <v>-1.1076855255722691E-4</v>
      </c>
      <c r="BY4" s="24">
        <f t="shared" si="7"/>
        <v>-7.3671829968883259E-4</v>
      </c>
      <c r="CA4" s="31"/>
      <c r="CB4" s="24"/>
      <c r="CC4" s="24"/>
      <c r="CD4" s="24"/>
      <c r="CE4" s="24"/>
      <c r="CF4" s="24"/>
      <c r="CG4" s="24"/>
      <c r="CH4" s="24"/>
    </row>
    <row r="5" spans="1:86" x14ac:dyDescent="0.25">
      <c r="A5" s="6" t="s">
        <v>71</v>
      </c>
      <c r="B5" s="27">
        <v>114474.84097999999</v>
      </c>
      <c r="C5" s="27">
        <v>3580.209014</v>
      </c>
      <c r="D5" s="27">
        <v>42043.196603999997</v>
      </c>
      <c r="E5" s="27">
        <v>14740.049008</v>
      </c>
      <c r="F5" s="27">
        <v>13761.583194999999</v>
      </c>
      <c r="G5" s="27">
        <v>2213.9330694</v>
      </c>
      <c r="H5" s="27">
        <v>37168.423736999997</v>
      </c>
      <c r="J5" s="27" t="s">
        <v>71</v>
      </c>
      <c r="K5" s="27">
        <v>801.99197193229497</v>
      </c>
      <c r="L5" s="27">
        <v>50.938753878271797</v>
      </c>
      <c r="M5" s="27">
        <v>50.453900187767701</v>
      </c>
      <c r="N5" s="27">
        <v>77.789935812430699</v>
      </c>
      <c r="O5" s="27">
        <v>5832.2708170803699</v>
      </c>
      <c r="P5" s="27">
        <v>61356.665778227798</v>
      </c>
      <c r="Q5" s="27">
        <v>113915.248753892</v>
      </c>
      <c r="R5" s="27">
        <v>5181.3619556761796</v>
      </c>
      <c r="S5" s="27">
        <v>5479.5137356169898</v>
      </c>
      <c r="T5" s="27">
        <v>221.89709611799</v>
      </c>
      <c r="U5" s="27">
        <v>6752.3855023381402</v>
      </c>
      <c r="V5" s="27">
        <v>79.329222560778504</v>
      </c>
      <c r="W5" s="27">
        <v>79.329222560778504</v>
      </c>
      <c r="X5" s="27">
        <v>280.744624525316</v>
      </c>
      <c r="Y5" s="27">
        <v>420.46750931287397</v>
      </c>
      <c r="Z5" s="27">
        <v>53.9469955864569</v>
      </c>
      <c r="AA5" s="27">
        <v>94.287135669130194</v>
      </c>
      <c r="AB5" s="27">
        <v>190.449526461967</v>
      </c>
      <c r="AC5" s="27">
        <v>46.503778473651799</v>
      </c>
      <c r="AD5" s="27">
        <v>3575.00249855321</v>
      </c>
      <c r="AE5" s="27">
        <v>49.217030229335698</v>
      </c>
      <c r="AF5" s="27">
        <v>34646.2398963827</v>
      </c>
      <c r="AG5" s="27">
        <v>3568.68575009507</v>
      </c>
      <c r="AH5" s="27">
        <v>38495.670271003102</v>
      </c>
      <c r="AI5" s="27">
        <v>18.729458973120099</v>
      </c>
      <c r="AJ5" s="27">
        <v>872.84914750023495</v>
      </c>
      <c r="AK5" s="27">
        <v>8.8164723843537907</v>
      </c>
      <c r="AL5" s="27">
        <v>10439.7173273136</v>
      </c>
      <c r="AM5" s="27">
        <v>24.863015041033499</v>
      </c>
      <c r="AN5" s="27">
        <v>47.069044792407297</v>
      </c>
      <c r="AO5" s="27">
        <v>952.01156004563597</v>
      </c>
      <c r="AP5" s="27">
        <v>5.7825055528916396</v>
      </c>
      <c r="AQ5" s="27">
        <v>4.7419106025783</v>
      </c>
      <c r="AR5" s="27">
        <v>119.61693645728199</v>
      </c>
      <c r="AS5" s="27">
        <v>14579.3194792793</v>
      </c>
      <c r="AT5" s="27">
        <v>13608.834650495701</v>
      </c>
      <c r="AU5" s="27">
        <v>970.484828783544</v>
      </c>
      <c r="AV5" s="27">
        <v>5.5940691259224904</v>
      </c>
      <c r="AW5" s="27">
        <v>0.19648874264896299</v>
      </c>
      <c r="AX5" s="27">
        <v>781.97218318204102</v>
      </c>
      <c r="AY5" s="27">
        <v>13.7566637455425</v>
      </c>
      <c r="AZ5" s="27">
        <v>4479.3784541190598</v>
      </c>
      <c r="BA5" s="27">
        <v>19.914629099907899</v>
      </c>
      <c r="BB5" s="27">
        <v>25.459130607318201</v>
      </c>
      <c r="BC5" s="27">
        <v>6883.4611760555899</v>
      </c>
      <c r="BD5" s="27">
        <v>1110.92169776175</v>
      </c>
      <c r="BE5" s="27">
        <v>25.9000314158633</v>
      </c>
      <c r="BF5" s="27">
        <v>209.86215413614599</v>
      </c>
      <c r="BG5" s="27">
        <v>0.43822538952914802</v>
      </c>
      <c r="BH5" s="27">
        <v>2200.4352258910799</v>
      </c>
      <c r="BI5" s="27">
        <v>6418.8339177580301</v>
      </c>
      <c r="BJ5" s="27">
        <v>0</v>
      </c>
      <c r="BK5" s="27">
        <v>175.360790442302</v>
      </c>
      <c r="BL5" s="27">
        <v>1709.60742975004</v>
      </c>
      <c r="BM5" s="27">
        <v>1515.18536299211</v>
      </c>
      <c r="BN5" s="27">
        <v>36502.333693788998</v>
      </c>
      <c r="BO5" s="27">
        <v>1518.49405634959</v>
      </c>
      <c r="BR5" s="31">
        <f t="shared" si="0"/>
        <v>7.2928883313089663E-3</v>
      </c>
      <c r="BS5" s="24">
        <f t="shared" si="1"/>
        <v>-4.8883424630025438E-3</v>
      </c>
      <c r="BT5" s="24">
        <f t="shared" si="2"/>
        <v>-1.4542490191021109E-3</v>
      </c>
      <c r="BU5" s="24">
        <f t="shared" si="3"/>
        <v>-8.4378130578667332E-2</v>
      </c>
      <c r="BV5" s="24">
        <f t="shared" si="4"/>
        <v>-1.0904273699053892E-2</v>
      </c>
      <c r="BW5" s="24">
        <f t="shared" si="5"/>
        <v>-1.1099634565287274E-2</v>
      </c>
      <c r="BX5" s="24">
        <f t="shared" si="6"/>
        <v>-6.0967712599271145E-3</v>
      </c>
      <c r="BY5" s="24">
        <f t="shared" si="7"/>
        <v>-1.7920857982145946E-2</v>
      </c>
      <c r="CA5" s="31"/>
      <c r="CB5" s="24"/>
      <c r="CC5" s="24"/>
      <c r="CD5" s="24"/>
      <c r="CE5" s="24"/>
      <c r="CF5" s="24"/>
      <c r="CG5" s="24"/>
      <c r="CH5" s="24"/>
    </row>
    <row r="6" spans="1:86" x14ac:dyDescent="0.25">
      <c r="A6" s="6" t="s">
        <v>122</v>
      </c>
      <c r="B6" s="27">
        <v>79243.925633000006</v>
      </c>
      <c r="C6" s="27">
        <v>3049.3966903</v>
      </c>
      <c r="D6" s="27">
        <v>12203.999034</v>
      </c>
      <c r="E6" s="27">
        <v>11579.296668999999</v>
      </c>
      <c r="F6" s="27">
        <v>9139.7498271999993</v>
      </c>
      <c r="G6" s="27">
        <v>3420.4186461999998</v>
      </c>
      <c r="H6" s="27">
        <v>28631.645174000001</v>
      </c>
      <c r="J6" s="27" t="s">
        <v>122</v>
      </c>
      <c r="K6" s="27">
        <v>1173.99507167611</v>
      </c>
      <c r="L6" s="27">
        <v>1357.78067273182</v>
      </c>
      <c r="M6" s="27">
        <v>1357.1081116549501</v>
      </c>
      <c r="N6" s="27">
        <v>1789.88384796375</v>
      </c>
      <c r="O6" s="27">
        <v>803.318718754918</v>
      </c>
      <c r="P6" s="27">
        <v>53770.555290458004</v>
      </c>
      <c r="Q6" s="27">
        <v>79148.276875389201</v>
      </c>
      <c r="R6" s="27">
        <v>1242.71174776831</v>
      </c>
      <c r="S6" s="27">
        <v>4205.1997973167499</v>
      </c>
      <c r="T6" s="27">
        <v>691.90372243026502</v>
      </c>
      <c r="U6" s="27">
        <v>1707.3092803003501</v>
      </c>
      <c r="V6" s="27">
        <v>974.957887814944</v>
      </c>
      <c r="W6" s="27">
        <v>974.957887814944</v>
      </c>
      <c r="X6" s="27">
        <v>76.375003995877194</v>
      </c>
      <c r="Y6" s="27">
        <v>538.05577635873499</v>
      </c>
      <c r="Z6" s="27">
        <v>52.330800684259501</v>
      </c>
      <c r="AA6" s="27">
        <v>226.91878122102901</v>
      </c>
      <c r="AB6" s="27">
        <v>132.97976934054199</v>
      </c>
      <c r="AC6" s="27">
        <v>220.67222155789599</v>
      </c>
      <c r="AD6" s="27">
        <v>3049.2049598042299</v>
      </c>
      <c r="AE6" s="27">
        <v>250.35526857697101</v>
      </c>
      <c r="AF6" s="27">
        <v>10962.270037313199</v>
      </c>
      <c r="AG6" s="27">
        <v>1141.77459547942</v>
      </c>
      <c r="AH6" s="27">
        <v>12180.4196367885</v>
      </c>
      <c r="AI6" s="27">
        <v>204.270216477025</v>
      </c>
      <c r="AJ6" s="27">
        <v>909.23231215242595</v>
      </c>
      <c r="AK6" s="27">
        <v>6.1297423678742398</v>
      </c>
      <c r="AL6" s="27">
        <v>10812.160310937599</v>
      </c>
      <c r="AM6" s="27">
        <v>52.7359369919035</v>
      </c>
      <c r="AN6" s="27">
        <v>56.591685047702498</v>
      </c>
      <c r="AO6" s="27">
        <v>480.59720376770002</v>
      </c>
      <c r="AP6" s="27">
        <v>5.43177047680462</v>
      </c>
      <c r="AQ6" s="27">
        <v>4.6753977413647698</v>
      </c>
      <c r="AR6" s="27">
        <v>692.87511235304805</v>
      </c>
      <c r="AS6" s="27">
        <v>19260.8500349774</v>
      </c>
      <c r="AT6" s="27">
        <v>9131.7936302749695</v>
      </c>
      <c r="AU6" s="27">
        <v>10129.0564047024</v>
      </c>
      <c r="AV6" s="27">
        <v>11.8031909698683</v>
      </c>
      <c r="AW6" s="27">
        <v>0.28426697972298898</v>
      </c>
      <c r="AX6" s="27">
        <v>1581.89895875703</v>
      </c>
      <c r="AY6" s="27">
        <v>13.785554875797001</v>
      </c>
      <c r="AZ6" s="27">
        <v>1311.2144966021201</v>
      </c>
      <c r="BA6" s="27">
        <v>3.7584670160992499</v>
      </c>
      <c r="BB6" s="27">
        <v>2.3500208887933498</v>
      </c>
      <c r="BC6" s="27">
        <v>3304.6491279066499</v>
      </c>
      <c r="BD6" s="27">
        <v>773.19973310669798</v>
      </c>
      <c r="BE6" s="27">
        <v>1057.12913187497</v>
      </c>
      <c r="BF6" s="27">
        <v>545.66699118702195</v>
      </c>
      <c r="BG6" s="27">
        <v>0.21657447047735501</v>
      </c>
      <c r="BH6" s="27">
        <v>3419.2414098557601</v>
      </c>
      <c r="BI6" s="27">
        <v>6463.5954276361499</v>
      </c>
      <c r="BJ6" s="27">
        <v>0</v>
      </c>
      <c r="BK6" s="27">
        <v>145.25772952903699</v>
      </c>
      <c r="BL6" s="27">
        <v>2196.64642871145</v>
      </c>
      <c r="BM6" s="27">
        <v>2160.6134589196199</v>
      </c>
      <c r="BN6" s="27">
        <v>28563.070368226901</v>
      </c>
      <c r="BO6" s="27">
        <v>1333.2192238959001</v>
      </c>
      <c r="BR6" s="31">
        <f t="shared" si="0"/>
        <v>6.2703097490337612E-3</v>
      </c>
      <c r="BS6" s="24">
        <f>IF(Q6&lt;&gt;0,(Q6-B6)/B6,"")</f>
        <v>-1.2070169018857035E-3</v>
      </c>
      <c r="BT6" s="24">
        <f>IF(AD6&lt;&gt;0,(AD6-C6)/C6,"")</f>
        <v>-6.2874894689825936E-5</v>
      </c>
      <c r="BU6" s="24">
        <f>IF(AH6&lt;&gt;0,(AH6-D6)/D6,"")</f>
        <v>-1.9321041525658228E-3</v>
      </c>
      <c r="BV6" s="24">
        <f>IF(AS6&lt;&gt;0,(AS6-E6)/E6,"")</f>
        <v>0.66338686930289936</v>
      </c>
      <c r="BW6" s="24">
        <f>IF(AT6&lt;&gt;0,(AT6-F6)/F6,"")</f>
        <v>-8.7050489077415878E-4</v>
      </c>
      <c r="BX6" s="24">
        <f>IF(BH6&lt;&gt;0,(BH6-G6)/G6,"")</f>
        <v>-3.4417902192982304E-4</v>
      </c>
      <c r="BY6" s="24">
        <f>IF(BN6&lt;&gt;0,(BN6-H6)/H6,"")</f>
        <v>-2.3950703969805977E-3</v>
      </c>
      <c r="CA6" s="31"/>
      <c r="CB6" s="24"/>
      <c r="CC6" s="24"/>
      <c r="CD6" s="24"/>
      <c r="CE6" s="24"/>
      <c r="CF6" s="24"/>
      <c r="CG6" s="24"/>
      <c r="CH6" s="24"/>
    </row>
    <row r="7" spans="1:86" x14ac:dyDescent="0.25">
      <c r="A7" s="6" t="s">
        <v>123</v>
      </c>
      <c r="B7" s="27">
        <v>974306.90055000002</v>
      </c>
      <c r="C7" s="27">
        <v>72395.440019999995</v>
      </c>
      <c r="D7" s="27">
        <v>115526.42075</v>
      </c>
      <c r="E7" s="27">
        <v>100885.52237999999</v>
      </c>
      <c r="F7" s="27">
        <v>92664.714191000006</v>
      </c>
      <c r="G7" s="27">
        <v>6929.5226128000004</v>
      </c>
      <c r="H7" s="27">
        <v>279174.30433000001</v>
      </c>
      <c r="J7" s="27" t="s">
        <v>123</v>
      </c>
      <c r="K7" s="27">
        <v>12612.983026980401</v>
      </c>
      <c r="L7" s="27">
        <v>14163.161618407999</v>
      </c>
      <c r="M7" s="27">
        <v>14156.5544203833</v>
      </c>
      <c r="N7" s="27">
        <v>18800.858876734001</v>
      </c>
      <c r="O7" s="27">
        <v>5601.5858608959197</v>
      </c>
      <c r="P7" s="27">
        <v>602986.16300493199</v>
      </c>
      <c r="Q7" s="27">
        <v>938100.54445565096</v>
      </c>
      <c r="R7" s="27">
        <v>12504.658015557399</v>
      </c>
      <c r="S7" s="27">
        <v>62279.657421114403</v>
      </c>
      <c r="T7" s="27">
        <v>7086.71465475685</v>
      </c>
      <c r="U7" s="27">
        <v>26896.866574624499</v>
      </c>
      <c r="V7" s="27">
        <v>10221.2053461538</v>
      </c>
      <c r="W7" s="27">
        <v>10221.2053461538</v>
      </c>
      <c r="X7" s="27">
        <v>720.07776363145194</v>
      </c>
      <c r="Y7" s="27">
        <v>5885.0237152311802</v>
      </c>
      <c r="Z7" s="27">
        <v>431.53730660377897</v>
      </c>
      <c r="AA7" s="27">
        <v>2406.2889259527001</v>
      </c>
      <c r="AB7" s="27">
        <v>1580.6444993510599</v>
      </c>
      <c r="AC7" s="27">
        <v>2151.13406778954</v>
      </c>
      <c r="AD7" s="27">
        <v>72344.186188443302</v>
      </c>
      <c r="AE7" s="27">
        <v>6055.33066121099</v>
      </c>
      <c r="AF7" s="27">
        <v>102794.564457966</v>
      </c>
      <c r="AG7" s="27">
        <v>10704.1287982054</v>
      </c>
      <c r="AH7" s="27">
        <v>114218.77101980201</v>
      </c>
      <c r="AI7" s="27">
        <v>2248.1592070394599</v>
      </c>
      <c r="AJ7" s="27">
        <v>7592.3405990453903</v>
      </c>
      <c r="AK7" s="27">
        <v>55.672502123602001</v>
      </c>
      <c r="AL7" s="27">
        <v>86615.561831002502</v>
      </c>
      <c r="AM7" s="27">
        <v>65.971124302099398</v>
      </c>
      <c r="AN7" s="27">
        <v>313.81828837557902</v>
      </c>
      <c r="AO7" s="27">
        <v>7100.0364961942596</v>
      </c>
      <c r="AP7" s="27">
        <v>168.50145689137199</v>
      </c>
      <c r="AQ7" s="27">
        <v>59.837047239537704</v>
      </c>
      <c r="AR7" s="27">
        <v>824.09008447670396</v>
      </c>
      <c r="AS7" s="27">
        <v>171022.30058718601</v>
      </c>
      <c r="AT7" s="27">
        <v>88258.008890454003</v>
      </c>
      <c r="AU7" s="27">
        <v>82764.291696732194</v>
      </c>
      <c r="AV7" s="27">
        <v>18.641076737379901</v>
      </c>
      <c r="AW7" s="27">
        <v>8.8646090473277201</v>
      </c>
      <c r="AX7" s="27">
        <v>4763.2849811229198</v>
      </c>
      <c r="AY7" s="27">
        <v>87.351877511202304</v>
      </c>
      <c r="AZ7" s="27">
        <v>29141.687831699099</v>
      </c>
      <c r="BA7" s="27">
        <v>141.94865301564701</v>
      </c>
      <c r="BB7" s="27">
        <v>177.526645502295</v>
      </c>
      <c r="BC7" s="27">
        <v>43821.941758957597</v>
      </c>
      <c r="BD7" s="27">
        <v>6050.2764842998904</v>
      </c>
      <c r="BE7" s="27">
        <v>156.43510358967501</v>
      </c>
      <c r="BF7" s="27">
        <v>1350.6246808533999</v>
      </c>
      <c r="BG7" s="27">
        <v>1.7746728142550801</v>
      </c>
      <c r="BH7" s="27">
        <v>6823.7726992399503</v>
      </c>
      <c r="BI7" s="27">
        <v>49851.537738221603</v>
      </c>
      <c r="BJ7" s="27">
        <v>0</v>
      </c>
      <c r="BK7" s="27">
        <v>1577.39525175976</v>
      </c>
      <c r="BL7" s="27">
        <v>22466.24222521</v>
      </c>
      <c r="BM7" s="27">
        <v>21525.150588640601</v>
      </c>
      <c r="BN7" s="27">
        <v>271750.00200289901</v>
      </c>
      <c r="BO7" s="27">
        <v>12713.6957106918</v>
      </c>
      <c r="BR7" s="31">
        <f t="shared" si="0"/>
        <v>6.3043732409501473E-3</v>
      </c>
      <c r="BS7" s="24">
        <f t="shared" ref="BS7:BS47" si="8">IF(Q7&lt;&gt;0,(Q7-B7)/B7,"")</f>
        <v>-3.716114098536142E-2</v>
      </c>
      <c r="BT7" s="24">
        <f t="shared" ref="BT7:BT47" si="9">IF(AD7&lt;&gt;0,(AD7-C7)/C7,"")</f>
        <v>-7.0797044043841983E-4</v>
      </c>
      <c r="BU7" s="24">
        <f t="shared" ref="BU7:BU47" si="10">IF(AH7&lt;&gt;0,(AH7-D7)/D7,"")</f>
        <v>-1.13190534399725E-2</v>
      </c>
      <c r="BV7" s="24">
        <f t="shared" ref="BV7:BV47" si="11">IF(AS7&lt;&gt;0,(AS7-E7)/E7,"")</f>
        <v>0.69521152839954214</v>
      </c>
      <c r="BW7" s="24">
        <f t="shared" ref="BW7:BW47" si="12">IF(AT7&lt;&gt;0,(AT7-F7)/F7,"")</f>
        <v>-4.7555375733020953E-2</v>
      </c>
      <c r="BX7" s="24">
        <f t="shared" ref="BX7:BX47" si="13">IF(BH7&lt;&gt;0,(BH7-G7)/G7,"")</f>
        <v>-1.5260779056368492E-2</v>
      </c>
      <c r="BY7" s="24">
        <f t="shared" ref="BY7:BY47" si="14">IF(BN7&lt;&gt;0,(BN7-H7)/H7,"")</f>
        <v>-2.6593788224596245E-2</v>
      </c>
      <c r="CA7" s="31"/>
      <c r="CB7" s="24"/>
      <c r="CC7" s="24"/>
      <c r="CD7" s="24"/>
      <c r="CE7" s="24"/>
      <c r="CF7" s="24"/>
      <c r="CG7" s="24"/>
      <c r="CH7" s="24"/>
    </row>
    <row r="8" spans="1:86" x14ac:dyDescent="0.25">
      <c r="A8" s="6" t="s">
        <v>72</v>
      </c>
      <c r="B8" s="27">
        <v>988473.98286999995</v>
      </c>
      <c r="C8" s="27">
        <v>91542.790177999996</v>
      </c>
      <c r="D8" s="27">
        <v>131377.98668</v>
      </c>
      <c r="E8" s="27">
        <v>79769.464854999998</v>
      </c>
      <c r="F8" s="27">
        <v>69530.451096000004</v>
      </c>
      <c r="G8" s="27">
        <v>7375.1656423000004</v>
      </c>
      <c r="H8" s="27">
        <v>327999.58562999999</v>
      </c>
      <c r="J8" s="27" t="s">
        <v>72</v>
      </c>
      <c r="K8" s="27">
        <v>17139.183188083702</v>
      </c>
      <c r="L8" s="27">
        <v>9349.70403593638</v>
      </c>
      <c r="M8" s="27">
        <v>9344.5727555239191</v>
      </c>
      <c r="N8" s="27">
        <v>12258.6254335058</v>
      </c>
      <c r="O8" s="27">
        <v>6149.0268771089604</v>
      </c>
      <c r="P8" s="27">
        <v>1303811.1369211101</v>
      </c>
      <c r="Q8" s="27">
        <v>987283.83540909505</v>
      </c>
      <c r="R8" s="27">
        <v>11030.4426088205</v>
      </c>
      <c r="S8" s="27">
        <v>83341.102014105098</v>
      </c>
      <c r="T8" s="27">
        <v>5874.5752927392996</v>
      </c>
      <c r="U8" s="27">
        <v>38385.0055454838</v>
      </c>
      <c r="V8" s="27">
        <v>7335.31741118845</v>
      </c>
      <c r="W8" s="27">
        <v>7335.31741118845</v>
      </c>
      <c r="X8" s="27">
        <v>749.35716154918805</v>
      </c>
      <c r="Y8" s="27">
        <v>8311.93755207703</v>
      </c>
      <c r="Z8" s="27">
        <v>279.82651390381199</v>
      </c>
      <c r="AA8" s="27">
        <v>2609.6845692472798</v>
      </c>
      <c r="AB8" s="27">
        <v>2956.1276561179802</v>
      </c>
      <c r="AC8" s="27">
        <v>1599.42223593278</v>
      </c>
      <c r="AD8" s="27">
        <v>91539.039375761393</v>
      </c>
      <c r="AE8" s="27">
        <v>12826.3075806544</v>
      </c>
      <c r="AF8" s="27">
        <v>118061.979010675</v>
      </c>
      <c r="AG8" s="27">
        <v>12369.673251211099</v>
      </c>
      <c r="AH8" s="27">
        <v>131181.00942343599</v>
      </c>
      <c r="AI8" s="27">
        <v>1924.3379355869499</v>
      </c>
      <c r="AJ8" s="27">
        <v>7620.7630593098502</v>
      </c>
      <c r="AK8" s="27">
        <v>102.509272608673</v>
      </c>
      <c r="AL8" s="27">
        <v>125186.99007940599</v>
      </c>
      <c r="AM8" s="27">
        <v>84.842442324332893</v>
      </c>
      <c r="AN8" s="27">
        <v>296.045313822428</v>
      </c>
      <c r="AO8" s="27">
        <v>7807.0140610790504</v>
      </c>
      <c r="AP8" s="27">
        <v>461.12603273863601</v>
      </c>
      <c r="AQ8" s="27">
        <v>81.556464557945802</v>
      </c>
      <c r="AR8" s="27">
        <v>657.37220077051302</v>
      </c>
      <c r="AS8" s="27">
        <v>126727.330904655</v>
      </c>
      <c r="AT8" s="27">
        <v>69466.766990238597</v>
      </c>
      <c r="AU8" s="27">
        <v>57260.563914416503</v>
      </c>
      <c r="AV8" s="27">
        <v>14.8451298246774</v>
      </c>
      <c r="AW8" s="27">
        <v>24.4483947146392</v>
      </c>
      <c r="AX8" s="27">
        <v>5195.6435472367803</v>
      </c>
      <c r="AY8" s="27">
        <v>92.620848977882204</v>
      </c>
      <c r="AZ8" s="27">
        <v>19880.076572033198</v>
      </c>
      <c r="BA8" s="27">
        <v>133.469487280984</v>
      </c>
      <c r="BB8" s="27">
        <v>203.063314318468</v>
      </c>
      <c r="BC8" s="27">
        <v>31700.2363681057</v>
      </c>
      <c r="BD8" s="27">
        <v>9072.3639735736197</v>
      </c>
      <c r="BE8" s="27">
        <v>271.994421358377</v>
      </c>
      <c r="BF8" s="27">
        <v>2455.8506011453001</v>
      </c>
      <c r="BG8" s="27">
        <v>4.0525173408951902</v>
      </c>
      <c r="BH8" s="27">
        <v>7365.91908975567</v>
      </c>
      <c r="BI8" s="27">
        <v>78874.851494155504</v>
      </c>
      <c r="BJ8" s="27">
        <v>0</v>
      </c>
      <c r="BK8" s="27">
        <v>2489.2611305249502</v>
      </c>
      <c r="BL8" s="27">
        <v>28773.958831436601</v>
      </c>
      <c r="BM8" s="27">
        <v>23363.3764105755</v>
      </c>
      <c r="BN8" s="27">
        <v>327037.61225769803</v>
      </c>
      <c r="BO8" s="27">
        <v>17990.785463711301</v>
      </c>
      <c r="BR8" s="31">
        <f t="shared" si="0"/>
        <v>5.7123905727113006E-3</v>
      </c>
      <c r="BS8" s="24">
        <f t="shared" si="8"/>
        <v>-1.2040250745389896E-3</v>
      </c>
      <c r="BT8" s="24">
        <f t="shared" si="9"/>
        <v>-4.0973212978428359E-5</v>
      </c>
      <c r="BU8" s="24">
        <f t="shared" si="10"/>
        <v>-1.499317058677398E-3</v>
      </c>
      <c r="BV8" s="24">
        <f t="shared" si="11"/>
        <v>0.58866968877141279</v>
      </c>
      <c r="BW8" s="24">
        <f t="shared" si="12"/>
        <v>-9.1591676391512833E-4</v>
      </c>
      <c r="BX8" s="24">
        <f t="shared" si="13"/>
        <v>-1.253741677515295E-3</v>
      </c>
      <c r="BY8" s="24">
        <f t="shared" si="14"/>
        <v>-2.9328493523986163E-3</v>
      </c>
      <c r="CA8" s="31"/>
      <c r="CB8" s="24"/>
      <c r="CC8" s="24"/>
      <c r="CD8" s="24"/>
      <c r="CE8" s="24"/>
      <c r="CF8" s="24"/>
      <c r="CG8" s="24"/>
      <c r="CH8" s="24"/>
    </row>
    <row r="9" spans="1:86" x14ac:dyDescent="0.25">
      <c r="A9" s="6" t="s">
        <v>124</v>
      </c>
      <c r="B9" s="27">
        <v>104383.24761999999</v>
      </c>
      <c r="C9" s="27">
        <v>64204.834924000003</v>
      </c>
      <c r="D9" s="27">
        <v>32513.025433999999</v>
      </c>
      <c r="E9" s="27">
        <v>9903.7500342000003</v>
      </c>
      <c r="F9" s="27">
        <v>7071.4207027000002</v>
      </c>
      <c r="G9" s="27">
        <v>370.79055433000002</v>
      </c>
      <c r="H9" s="27">
        <v>64662.541071</v>
      </c>
      <c r="J9" s="27" t="s">
        <v>124</v>
      </c>
      <c r="K9" s="27">
        <v>1287.54657980621</v>
      </c>
      <c r="L9" s="27">
        <v>277.87248251320301</v>
      </c>
      <c r="M9" s="27">
        <v>276.93668920246699</v>
      </c>
      <c r="N9" s="27">
        <v>838.48728644653499</v>
      </c>
      <c r="O9" s="27">
        <v>2086.34430340684</v>
      </c>
      <c r="P9" s="27">
        <v>299996.26677796198</v>
      </c>
      <c r="Q9" s="27">
        <v>96113.999788356203</v>
      </c>
      <c r="R9" s="27">
        <v>2433.6202914158598</v>
      </c>
      <c r="S9" s="27">
        <v>54188.809087629001</v>
      </c>
      <c r="T9" s="27">
        <v>557.33284182212003</v>
      </c>
      <c r="U9" s="27">
        <v>23261.656375382699</v>
      </c>
      <c r="V9" s="27">
        <v>398.83488949795202</v>
      </c>
      <c r="W9" s="27">
        <v>398.83488949795202</v>
      </c>
      <c r="X9" s="27">
        <v>223.90907235018199</v>
      </c>
      <c r="Y9" s="27">
        <v>2032.32159240838</v>
      </c>
      <c r="Z9" s="27">
        <v>28.725932702315401</v>
      </c>
      <c r="AA9" s="27">
        <v>312.48182966429101</v>
      </c>
      <c r="AB9" s="27">
        <v>353.83822524226002</v>
      </c>
      <c r="AC9" s="27">
        <v>61.6253727330147</v>
      </c>
      <c r="AD9" s="27">
        <v>64195.201249249003</v>
      </c>
      <c r="AE9" s="27">
        <v>22567.417387666199</v>
      </c>
      <c r="AF9" s="27">
        <v>27973.4868735704</v>
      </c>
      <c r="AG9" s="27">
        <v>2884.6420170086499</v>
      </c>
      <c r="AH9" s="27">
        <v>31082.0379629292</v>
      </c>
      <c r="AI9" s="27">
        <v>75.552896443503698</v>
      </c>
      <c r="AJ9" s="27">
        <v>1306.59931825371</v>
      </c>
      <c r="AK9" s="27">
        <v>14.855261165032401</v>
      </c>
      <c r="AL9" s="27">
        <v>17653.6701313249</v>
      </c>
      <c r="AM9" s="27">
        <v>29.320129521541901</v>
      </c>
      <c r="AN9" s="27">
        <v>39.285316997084401</v>
      </c>
      <c r="AO9" s="27">
        <v>1371.8553247683701</v>
      </c>
      <c r="AP9" s="27">
        <v>42.644702017780197</v>
      </c>
      <c r="AQ9" s="27">
        <v>13.080214179026299</v>
      </c>
      <c r="AR9" s="27">
        <v>281.39443608525301</v>
      </c>
      <c r="AS9" s="27">
        <v>9423.5258163990802</v>
      </c>
      <c r="AT9" s="27">
        <v>6608.5525670618399</v>
      </c>
      <c r="AU9" s="27">
        <v>2814.9732493372298</v>
      </c>
      <c r="AV9" s="27">
        <v>5.3064722190071398</v>
      </c>
      <c r="AW9" s="27">
        <v>2.8337679745586599</v>
      </c>
      <c r="AX9" s="27">
        <v>1219.4513523702401</v>
      </c>
      <c r="AY9" s="27">
        <v>9.0295180145174392</v>
      </c>
      <c r="AZ9" s="27">
        <v>753.921509614907</v>
      </c>
      <c r="BA9" s="27">
        <v>9.0900762248052995</v>
      </c>
      <c r="BB9" s="27">
        <v>11.7383964681955</v>
      </c>
      <c r="BC9" s="27">
        <v>1993.07424042505</v>
      </c>
      <c r="BD9" s="27">
        <v>929.00644068321299</v>
      </c>
      <c r="BE9" s="27">
        <v>444.23193747692</v>
      </c>
      <c r="BF9" s="27">
        <v>366.907479069869</v>
      </c>
      <c r="BG9" s="27">
        <v>0.532432469672668</v>
      </c>
      <c r="BH9" s="27">
        <v>227.69057248521401</v>
      </c>
      <c r="BI9" s="27">
        <v>10857.4112293218</v>
      </c>
      <c r="BJ9" s="27">
        <v>0</v>
      </c>
      <c r="BK9" s="27">
        <v>353.15307962807901</v>
      </c>
      <c r="BL9" s="27">
        <v>4008.7857289082199</v>
      </c>
      <c r="BM9" s="27">
        <v>2217.9295235833902</v>
      </c>
      <c r="BN9" s="27">
        <v>62244.157723066397</v>
      </c>
      <c r="BO9" s="27">
        <v>2650.90666809195</v>
      </c>
      <c r="BR9" s="31">
        <f t="shared" si="0"/>
        <v>7.2038092424065933E-3</v>
      </c>
      <c r="BS9" s="24">
        <f t="shared" si="8"/>
        <v>-7.9220066631260772E-2</v>
      </c>
      <c r="BT9" s="24">
        <f t="shared" si="9"/>
        <v>-1.5004593910105025E-4</v>
      </c>
      <c r="BU9" s="24">
        <f t="shared" si="10"/>
        <v>-4.4012744183885323E-2</v>
      </c>
      <c r="BV9" s="24">
        <f t="shared" si="11"/>
        <v>-4.8489129485557676E-2</v>
      </c>
      <c r="BW9" s="24">
        <f t="shared" si="12"/>
        <v>-6.5456172825558046E-2</v>
      </c>
      <c r="BX9" s="24">
        <f t="shared" si="13"/>
        <v>-0.3859321122765938</v>
      </c>
      <c r="BY9" s="24">
        <f t="shared" si="14"/>
        <v>-3.7400066682783124E-2</v>
      </c>
      <c r="CA9" s="31"/>
      <c r="CB9" s="24"/>
      <c r="CC9" s="24"/>
      <c r="CD9" s="24"/>
      <c r="CE9" s="24"/>
      <c r="CF9" s="24"/>
      <c r="CG9" s="24"/>
      <c r="CH9" s="24"/>
    </row>
    <row r="10" spans="1:86" x14ac:dyDescent="0.25">
      <c r="A10" s="6" t="s">
        <v>125</v>
      </c>
      <c r="B10" s="27">
        <v>122699.69746</v>
      </c>
      <c r="C10" s="27">
        <v>109881.2187</v>
      </c>
      <c r="D10" s="27">
        <v>68118.359907000005</v>
      </c>
      <c r="E10" s="27">
        <v>15281.387017999999</v>
      </c>
      <c r="F10" s="27">
        <v>9487.6126908000006</v>
      </c>
      <c r="G10" s="27">
        <v>8146.5279387</v>
      </c>
      <c r="H10" s="27">
        <v>97377.374053000007</v>
      </c>
      <c r="J10" s="27" t="s">
        <v>125</v>
      </c>
      <c r="K10" s="27">
        <v>1095.7575814811701</v>
      </c>
      <c r="L10" s="27">
        <v>695.38625620397102</v>
      </c>
      <c r="M10" s="27">
        <v>694.55774576186695</v>
      </c>
      <c r="N10" s="27">
        <v>2096.99948560657</v>
      </c>
      <c r="O10" s="27">
        <v>786.75482563673302</v>
      </c>
      <c r="P10" s="27">
        <v>515804.01997962402</v>
      </c>
      <c r="Q10" s="27">
        <v>111981.419322409</v>
      </c>
      <c r="R10" s="27">
        <v>2044.0917179824401</v>
      </c>
      <c r="S10" s="27">
        <v>117079.93217010199</v>
      </c>
      <c r="T10" s="27">
        <v>835.693779268507</v>
      </c>
      <c r="U10" s="27">
        <v>47748.500326583802</v>
      </c>
      <c r="V10" s="27">
        <v>940.23033489354498</v>
      </c>
      <c r="W10" s="27">
        <v>940.23033489354498</v>
      </c>
      <c r="X10" s="27">
        <v>493.70511527417102</v>
      </c>
      <c r="Y10" s="27">
        <v>3675.80996140258</v>
      </c>
      <c r="Z10" s="27">
        <v>61.252881630130503</v>
      </c>
      <c r="AA10" s="27">
        <v>401.40201886274502</v>
      </c>
      <c r="AB10" s="27">
        <v>445.28369181853702</v>
      </c>
      <c r="AC10" s="27">
        <v>86.233244076456302</v>
      </c>
      <c r="AD10" s="27">
        <v>109864.33533887799</v>
      </c>
      <c r="AE10" s="27">
        <v>51800.652186521897</v>
      </c>
      <c r="AF10" s="27">
        <v>60637.253150349701</v>
      </c>
      <c r="AG10" s="27">
        <v>6244.6398758797804</v>
      </c>
      <c r="AH10" s="27">
        <v>67375.598141503695</v>
      </c>
      <c r="AI10" s="27">
        <v>64.310825904639003</v>
      </c>
      <c r="AJ10" s="27">
        <v>1944.48304895363</v>
      </c>
      <c r="AK10" s="27">
        <v>11.469379454025299</v>
      </c>
      <c r="AL10" s="27">
        <v>20223.458894141699</v>
      </c>
      <c r="AM10" s="27">
        <v>16.850110837370501</v>
      </c>
      <c r="AN10" s="27">
        <v>32.732371126065701</v>
      </c>
      <c r="AO10" s="27">
        <v>3400.7485208639901</v>
      </c>
      <c r="AP10" s="27">
        <v>47.7599628521195</v>
      </c>
      <c r="AQ10" s="27">
        <v>11.6315453848994</v>
      </c>
      <c r="AR10" s="27">
        <v>31.2744359750216</v>
      </c>
      <c r="AS10" s="27">
        <v>16131.835470582</v>
      </c>
      <c r="AT10" s="27">
        <v>8896.5183632665794</v>
      </c>
      <c r="AU10" s="27">
        <v>7235.3171073154799</v>
      </c>
      <c r="AV10" s="27">
        <v>1.0408459134575601</v>
      </c>
      <c r="AW10" s="27">
        <v>4.7361131412005202</v>
      </c>
      <c r="AX10" s="27">
        <v>1056.3676303069301</v>
      </c>
      <c r="AY10" s="27">
        <v>7.8336890490914204</v>
      </c>
      <c r="AZ10" s="27">
        <v>1363.69947772505</v>
      </c>
      <c r="BA10" s="27">
        <v>14.172261225659501</v>
      </c>
      <c r="BB10" s="27">
        <v>28.7337378814685</v>
      </c>
      <c r="BC10" s="27">
        <v>2698.21944002601</v>
      </c>
      <c r="BD10" s="27">
        <v>1095.2182702068401</v>
      </c>
      <c r="BE10" s="27">
        <v>66.791780948758998</v>
      </c>
      <c r="BF10" s="27">
        <v>101.27786746914801</v>
      </c>
      <c r="BG10" s="27">
        <v>1.1791930863054301</v>
      </c>
      <c r="BH10" s="27">
        <v>8124.1170504362399</v>
      </c>
      <c r="BI10" s="27">
        <v>10738.593379127</v>
      </c>
      <c r="BJ10" s="27">
        <v>0</v>
      </c>
      <c r="BK10" s="27">
        <v>471.09890949277201</v>
      </c>
      <c r="BL10" s="27">
        <v>4887.2826418426203</v>
      </c>
      <c r="BM10" s="27">
        <v>2865.8848073017002</v>
      </c>
      <c r="BN10" s="27">
        <v>94022.632614075395</v>
      </c>
      <c r="BO10" s="27">
        <v>2415.8321025281398</v>
      </c>
      <c r="BR10" s="31">
        <f t="shared" si="0"/>
        <v>7.3276546538003388E-3</v>
      </c>
      <c r="BS10" s="24">
        <f t="shared" si="8"/>
        <v>-8.7353745440856917E-2</v>
      </c>
      <c r="BT10" s="24">
        <f t="shared" si="9"/>
        <v>-1.5365101808798384E-4</v>
      </c>
      <c r="BU10" s="24">
        <f t="shared" si="10"/>
        <v>-1.0903987801679038E-2</v>
      </c>
      <c r="BV10" s="24">
        <f t="shared" si="11"/>
        <v>5.5652569467696519E-2</v>
      </c>
      <c r="BW10" s="24">
        <f t="shared" si="12"/>
        <v>-6.2301692406415018E-2</v>
      </c>
      <c r="BX10" s="24">
        <f t="shared" si="13"/>
        <v>-2.7509742104114649E-3</v>
      </c>
      <c r="BY10" s="24">
        <f t="shared" si="14"/>
        <v>-3.4450933510475561E-2</v>
      </c>
      <c r="CA10" s="31"/>
      <c r="CB10" s="24"/>
      <c r="CC10" s="24"/>
      <c r="CD10" s="24"/>
      <c r="CE10" s="24"/>
      <c r="CF10" s="24"/>
      <c r="CG10" s="24"/>
      <c r="CH10" s="24"/>
    </row>
    <row r="11" spans="1:86" x14ac:dyDescent="0.25">
      <c r="A11" s="6" t="s">
        <v>126</v>
      </c>
      <c r="B11" s="27">
        <v>323448.43951</v>
      </c>
      <c r="C11" s="27">
        <v>144314.13860000001</v>
      </c>
      <c r="D11" s="27">
        <v>143203.91081999999</v>
      </c>
      <c r="E11" s="27">
        <v>30776.734136999999</v>
      </c>
      <c r="F11" s="27">
        <v>21703.385055999999</v>
      </c>
      <c r="G11" s="27">
        <v>6414.0613868999999</v>
      </c>
      <c r="H11" s="27">
        <v>223372.69834999999</v>
      </c>
      <c r="J11" s="27" t="s">
        <v>126</v>
      </c>
      <c r="K11" s="27">
        <v>5389.0520703581797</v>
      </c>
      <c r="L11" s="27">
        <v>1451.81814482402</v>
      </c>
      <c r="M11" s="27">
        <v>1450.1372083046299</v>
      </c>
      <c r="N11" s="27">
        <v>4118.7966349807302</v>
      </c>
      <c r="O11" s="27">
        <v>1649.9979268050199</v>
      </c>
      <c r="P11" s="27">
        <v>887680.95160785899</v>
      </c>
      <c r="Q11" s="27">
        <v>261367.301209786</v>
      </c>
      <c r="R11" s="27">
        <v>3280.2993820995698</v>
      </c>
      <c r="S11" s="27">
        <v>202518.91982740199</v>
      </c>
      <c r="T11" s="27">
        <v>1432.3859485150199</v>
      </c>
      <c r="U11" s="27">
        <v>84157.004633232398</v>
      </c>
      <c r="V11" s="27">
        <v>1624.72250707474</v>
      </c>
      <c r="W11" s="27">
        <v>1624.72250707474</v>
      </c>
      <c r="X11" s="27">
        <v>687.45586688492301</v>
      </c>
      <c r="Y11" s="27">
        <v>4058.2214709755899</v>
      </c>
      <c r="Z11" s="27">
        <v>114.702462469838</v>
      </c>
      <c r="AA11" s="27">
        <v>1153.5106954149301</v>
      </c>
      <c r="AB11" s="27">
        <v>1671.2582199820299</v>
      </c>
      <c r="AC11" s="27">
        <v>361.24980849650302</v>
      </c>
      <c r="AD11" s="27">
        <v>135471.510168662</v>
      </c>
      <c r="AE11" s="27">
        <v>25535.621891972401</v>
      </c>
      <c r="AF11" s="27">
        <v>91375.952905967293</v>
      </c>
      <c r="AG11" s="27">
        <v>9466.0244825476693</v>
      </c>
      <c r="AH11" s="27">
        <v>101529.433255399</v>
      </c>
      <c r="AI11" s="27">
        <v>264.14969875864301</v>
      </c>
      <c r="AJ11" s="27">
        <v>3245.8577505359899</v>
      </c>
      <c r="AK11" s="27">
        <v>49.9492142176071</v>
      </c>
      <c r="AL11" s="27">
        <v>56034.532026901899</v>
      </c>
      <c r="AM11" s="27">
        <v>34.429628135385798</v>
      </c>
      <c r="AN11" s="27">
        <v>86.132621791586104</v>
      </c>
      <c r="AO11" s="27">
        <v>4109.8201094594797</v>
      </c>
      <c r="AP11" s="27">
        <v>67.391678433836503</v>
      </c>
      <c r="AQ11" s="27">
        <v>40.027927820675998</v>
      </c>
      <c r="AR11" s="27">
        <v>89.603281579832199</v>
      </c>
      <c r="AS11" s="27">
        <v>30417.229505359901</v>
      </c>
      <c r="AT11" s="27">
        <v>16796.156123414701</v>
      </c>
      <c r="AU11" s="27">
        <v>13621.0733819452</v>
      </c>
      <c r="AV11" s="27">
        <v>4.0868691611964403</v>
      </c>
      <c r="AW11" s="27">
        <v>4.9681156544695897</v>
      </c>
      <c r="AX11" s="27">
        <v>2063.9928867871499</v>
      </c>
      <c r="AY11" s="27">
        <v>26.9143868119512</v>
      </c>
      <c r="AZ11" s="27">
        <v>3392.6394443250201</v>
      </c>
      <c r="BA11" s="27">
        <v>42.385198719114598</v>
      </c>
      <c r="BB11" s="27">
        <v>71.574042890920893</v>
      </c>
      <c r="BC11" s="27">
        <v>6183.6465621675798</v>
      </c>
      <c r="BD11" s="27">
        <v>2961.3233339722301</v>
      </c>
      <c r="BE11" s="27">
        <v>155.593469909665</v>
      </c>
      <c r="BF11" s="27">
        <v>369.90555035632099</v>
      </c>
      <c r="BG11" s="27">
        <v>3.0951351929319801</v>
      </c>
      <c r="BH11" s="27">
        <v>2005.2593638563201</v>
      </c>
      <c r="BI11" s="27">
        <v>32841.120475192598</v>
      </c>
      <c r="BJ11" s="27">
        <v>0</v>
      </c>
      <c r="BK11" s="27">
        <v>1298.4973073042399</v>
      </c>
      <c r="BL11" s="27">
        <v>9571.5058008697106</v>
      </c>
      <c r="BM11" s="27">
        <v>8770.7967913093798</v>
      </c>
      <c r="BN11" s="27">
        <v>194865.274941715</v>
      </c>
      <c r="BO11" s="27">
        <v>6376.7904003064205</v>
      </c>
      <c r="BR11" s="31">
        <f t="shared" si="0"/>
        <v>6.7710007319317566E-3</v>
      </c>
      <c r="BS11" s="24">
        <f t="shared" si="8"/>
        <v>-0.19193519187868779</v>
      </c>
      <c r="BT11" s="24">
        <f t="shared" si="9"/>
        <v>-6.1273472697275982E-2</v>
      </c>
      <c r="BU11" s="24">
        <f t="shared" si="10"/>
        <v>-0.29101494034603348</v>
      </c>
      <c r="BV11" s="24">
        <f t="shared" si="11"/>
        <v>-1.1681051993359478E-2</v>
      </c>
      <c r="BW11" s="24">
        <f t="shared" si="12"/>
        <v>-0.22610431137462919</v>
      </c>
      <c r="BX11" s="24">
        <f t="shared" si="13"/>
        <v>-0.68736511191616634</v>
      </c>
      <c r="BY11" s="24">
        <f t="shared" si="14"/>
        <v>-0.12762268450380201</v>
      </c>
      <c r="CA11" s="31"/>
      <c r="CB11" s="24"/>
      <c r="CC11" s="24"/>
      <c r="CD11" s="24"/>
      <c r="CE11" s="24"/>
      <c r="CF11" s="24"/>
      <c r="CG11" s="24"/>
      <c r="CH11" s="24"/>
    </row>
    <row r="12" spans="1:86" x14ac:dyDescent="0.25">
      <c r="A12" s="6" t="s">
        <v>73</v>
      </c>
      <c r="B12" s="27">
        <v>287560.11507</v>
      </c>
      <c r="C12" s="27">
        <v>17942.876797000001</v>
      </c>
      <c r="D12" s="27">
        <v>124037.66426000001</v>
      </c>
      <c r="E12" s="27">
        <v>25896.657810000001</v>
      </c>
      <c r="F12" s="27">
        <v>23013.061148000001</v>
      </c>
      <c r="G12" s="27">
        <v>3574.2292299999999</v>
      </c>
      <c r="H12" s="27">
        <v>106092.82567000001</v>
      </c>
      <c r="J12" s="27" t="s">
        <v>73</v>
      </c>
      <c r="K12" s="27">
        <v>4660.4281351060999</v>
      </c>
      <c r="L12" s="27">
        <v>1887.5475230571899</v>
      </c>
      <c r="M12" s="27">
        <v>1883.59431954972</v>
      </c>
      <c r="N12" s="27">
        <v>2533.5568349178998</v>
      </c>
      <c r="O12" s="27">
        <v>1558.57085831769</v>
      </c>
      <c r="P12" s="27">
        <v>312463.88100008102</v>
      </c>
      <c r="Q12" s="27">
        <v>239685.15850813201</v>
      </c>
      <c r="R12" s="27">
        <v>2719.4413317868998</v>
      </c>
      <c r="S12" s="27">
        <v>22623.641792567902</v>
      </c>
      <c r="T12" s="27">
        <v>1358.1672257970499</v>
      </c>
      <c r="U12" s="27">
        <v>10221.3517341973</v>
      </c>
      <c r="V12" s="27">
        <v>1574.38794121816</v>
      </c>
      <c r="W12" s="27">
        <v>1574.38794121816</v>
      </c>
      <c r="X12" s="27">
        <v>752.93240739209898</v>
      </c>
      <c r="Y12" s="27">
        <v>2329.4433104383302</v>
      </c>
      <c r="Z12" s="27">
        <v>106.48392673662801</v>
      </c>
      <c r="AA12" s="27">
        <v>748.48637216400198</v>
      </c>
      <c r="AB12" s="27">
        <v>942.40053058130502</v>
      </c>
      <c r="AC12" s="27">
        <v>384.59399869067602</v>
      </c>
      <c r="AD12" s="27">
        <v>15060.583864779401</v>
      </c>
      <c r="AE12" s="27">
        <v>709.19829635410599</v>
      </c>
      <c r="AF12" s="27">
        <v>93533.730510755704</v>
      </c>
      <c r="AG12" s="27">
        <v>9640.2130405595199</v>
      </c>
      <c r="AH12" s="27">
        <v>103926.87595870699</v>
      </c>
      <c r="AI12" s="27">
        <v>402.07804623093398</v>
      </c>
      <c r="AJ12" s="27">
        <v>2040.73222393999</v>
      </c>
      <c r="AK12" s="27">
        <v>29.804439334314299</v>
      </c>
      <c r="AL12" s="27">
        <v>38021.115901059798</v>
      </c>
      <c r="AM12" s="27">
        <v>63.265715603763198</v>
      </c>
      <c r="AN12" s="27">
        <v>70.935645232229206</v>
      </c>
      <c r="AO12" s="27">
        <v>2132.52051830662</v>
      </c>
      <c r="AP12" s="27">
        <v>25.907731917966</v>
      </c>
      <c r="AQ12" s="27">
        <v>23.5215335350562</v>
      </c>
      <c r="AR12" s="27">
        <v>124.643167654888</v>
      </c>
      <c r="AS12" s="27">
        <v>30907.280184393399</v>
      </c>
      <c r="AT12" s="27">
        <v>18025.381837088298</v>
      </c>
      <c r="AU12" s="27">
        <v>12881.898347305099</v>
      </c>
      <c r="AV12" s="27">
        <v>11.815038608442601</v>
      </c>
      <c r="AW12" s="27">
        <v>1.0693666181649799</v>
      </c>
      <c r="AX12" s="27">
        <v>1889.52342278587</v>
      </c>
      <c r="AY12" s="27">
        <v>21.863923170025899</v>
      </c>
      <c r="AZ12" s="27">
        <v>4688.3866992950698</v>
      </c>
      <c r="BA12" s="27">
        <v>30.6924197941985</v>
      </c>
      <c r="BB12" s="27">
        <v>41.314573874126999</v>
      </c>
      <c r="BC12" s="27">
        <v>8263.7757080418996</v>
      </c>
      <c r="BD12" s="27">
        <v>2744.5047818277399</v>
      </c>
      <c r="BE12" s="27">
        <v>85.165372939367401</v>
      </c>
      <c r="BF12" s="27">
        <v>519.70854809107198</v>
      </c>
      <c r="BG12" s="27">
        <v>1.46801228525603</v>
      </c>
      <c r="BH12" s="27">
        <v>3084.7014593936201</v>
      </c>
      <c r="BI12" s="27">
        <v>24548.014205138701</v>
      </c>
      <c r="BJ12" s="27">
        <v>0</v>
      </c>
      <c r="BK12" s="27">
        <v>750.34260852240595</v>
      </c>
      <c r="BL12" s="27">
        <v>7887.28670992157</v>
      </c>
      <c r="BM12" s="27">
        <v>6802.0188733742198</v>
      </c>
      <c r="BN12" s="27">
        <v>91865.933517419195</v>
      </c>
      <c r="BO12" s="27">
        <v>5370.0403857504198</v>
      </c>
      <c r="BR12" s="31">
        <f t="shared" si="0"/>
        <v>7.244828639814592E-3</v>
      </c>
      <c r="BS12" s="24">
        <f t="shared" si="8"/>
        <v>-0.16648677633966699</v>
      </c>
      <c r="BT12" s="24">
        <f t="shared" si="9"/>
        <v>-0.16063716899078923</v>
      </c>
      <c r="BU12" s="24">
        <f t="shared" si="10"/>
        <v>-0.16213452922765487</v>
      </c>
      <c r="BV12" s="24">
        <f t="shared" si="11"/>
        <v>0.19348529108101917</v>
      </c>
      <c r="BW12" s="24">
        <f t="shared" si="12"/>
        <v>-0.21673254500282624</v>
      </c>
      <c r="BX12" s="24">
        <f t="shared" si="13"/>
        <v>-0.13696037358140564</v>
      </c>
      <c r="BY12" s="24">
        <f t="shared" si="14"/>
        <v>-0.1340985317596623</v>
      </c>
      <c r="CA12" s="31"/>
      <c r="CB12" s="24"/>
      <c r="CC12" s="24"/>
      <c r="CD12" s="24"/>
      <c r="CE12" s="24"/>
      <c r="CF12" s="24"/>
      <c r="CG12" s="24"/>
      <c r="CH12" s="24"/>
    </row>
    <row r="13" spans="1:86" x14ac:dyDescent="0.25">
      <c r="A13" s="6" t="s">
        <v>86</v>
      </c>
      <c r="B13" s="27">
        <v>7485.4235421000003</v>
      </c>
      <c r="C13" s="27">
        <v>5.1070273511000002</v>
      </c>
      <c r="D13" s="27">
        <v>1423.1121035000001</v>
      </c>
      <c r="E13" s="27">
        <v>191.39499175</v>
      </c>
      <c r="F13" s="27">
        <v>129.04527630000001</v>
      </c>
      <c r="G13" s="27">
        <v>111.36565503</v>
      </c>
      <c r="H13" s="27">
        <v>2460.0250979000002</v>
      </c>
      <c r="J13" s="27" t="s">
        <v>86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R13" s="31" t="str">
        <f t="shared" si="0"/>
        <v/>
      </c>
      <c r="BS13" s="24" t="str">
        <f t="shared" si="8"/>
        <v/>
      </c>
      <c r="BT13" s="24" t="str">
        <f t="shared" si="9"/>
        <v/>
      </c>
      <c r="BU13" s="24" t="str">
        <f t="shared" si="10"/>
        <v/>
      </c>
      <c r="BV13" s="24" t="str">
        <f t="shared" si="11"/>
        <v/>
      </c>
      <c r="BW13" s="24" t="str">
        <f t="shared" si="12"/>
        <v/>
      </c>
      <c r="BX13" s="24" t="str">
        <f t="shared" si="13"/>
        <v/>
      </c>
      <c r="BY13" s="24" t="str">
        <f t="shared" si="14"/>
        <v/>
      </c>
      <c r="CA13" s="31"/>
      <c r="CB13" s="24"/>
      <c r="CC13" s="24"/>
      <c r="CD13" s="24"/>
      <c r="CE13" s="24"/>
      <c r="CF13" s="24"/>
      <c r="CG13" s="24"/>
      <c r="CH13" s="24"/>
    </row>
    <row r="14" spans="1:86" x14ac:dyDescent="0.25">
      <c r="A14" s="6" t="s">
        <v>180</v>
      </c>
      <c r="B14" s="27">
        <v>3951.6574652999998</v>
      </c>
      <c r="C14" s="27">
        <v>7.0594301998000004</v>
      </c>
      <c r="D14" s="27">
        <v>2423.7312751999998</v>
      </c>
      <c r="E14" s="27">
        <v>230.05026348999999</v>
      </c>
      <c r="F14" s="27">
        <v>154.88102151999999</v>
      </c>
      <c r="G14" s="27">
        <v>52.999757391999999</v>
      </c>
      <c r="H14" s="27">
        <v>1478.0250251</v>
      </c>
      <c r="J14" s="27" t="s">
        <v>180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R14" s="31" t="str">
        <f t="shared" si="0"/>
        <v/>
      </c>
      <c r="BS14" s="24" t="str">
        <f t="shared" si="8"/>
        <v/>
      </c>
      <c r="BT14" s="24" t="str">
        <f t="shared" si="9"/>
        <v/>
      </c>
      <c r="BU14" s="24" t="str">
        <f t="shared" si="10"/>
        <v/>
      </c>
      <c r="BV14" s="24" t="str">
        <f t="shared" si="11"/>
        <v/>
      </c>
      <c r="BW14" s="24" t="str">
        <f t="shared" si="12"/>
        <v/>
      </c>
      <c r="BX14" s="24" t="str">
        <f t="shared" si="13"/>
        <v/>
      </c>
      <c r="BY14" s="24" t="str">
        <f t="shared" si="14"/>
        <v/>
      </c>
      <c r="CA14" s="31"/>
      <c r="CB14" s="24"/>
      <c r="CC14" s="24"/>
      <c r="CD14" s="24"/>
      <c r="CE14" s="24"/>
      <c r="CF14" s="24"/>
      <c r="CG14" s="24"/>
      <c r="CH14" s="24"/>
    </row>
    <row r="15" spans="1:86" x14ac:dyDescent="0.25">
      <c r="A15" s="13" t="s">
        <v>88</v>
      </c>
      <c r="B15" s="27">
        <v>32071.351020999999</v>
      </c>
      <c r="C15" s="27">
        <v>7.8324603243000004</v>
      </c>
      <c r="D15" s="27">
        <v>4780.429607</v>
      </c>
      <c r="E15" s="27">
        <v>392.07557921</v>
      </c>
      <c r="F15" s="27">
        <v>352.88216824</v>
      </c>
      <c r="G15" s="27">
        <v>1359.053813</v>
      </c>
      <c r="H15" s="27">
        <v>8329.7105554000009</v>
      </c>
      <c r="J15" s="27" t="s">
        <v>88</v>
      </c>
      <c r="K15" s="27">
        <v>6.8573021930477098E-3</v>
      </c>
      <c r="L15" s="27">
        <v>13.0609130297061</v>
      </c>
      <c r="M15" s="27">
        <v>13.0609130297061</v>
      </c>
      <c r="N15" s="27">
        <v>4.7885876238033003</v>
      </c>
      <c r="O15" s="27">
        <v>7.5060111285151301</v>
      </c>
      <c r="P15" s="27">
        <v>6.5252090733422599E-3</v>
      </c>
      <c r="Q15" s="27">
        <v>896.72835772196504</v>
      </c>
      <c r="R15" s="27">
        <v>47.9559368746175</v>
      </c>
      <c r="S15" s="27">
        <v>4.3390970541510203</v>
      </c>
      <c r="T15" s="27">
        <v>15.6887401002</v>
      </c>
      <c r="U15" s="27">
        <v>5.7182128230956197E-3</v>
      </c>
      <c r="V15" s="27">
        <v>20.845924962383599</v>
      </c>
      <c r="W15" s="27">
        <v>20.845924962383599</v>
      </c>
      <c r="X15" s="27">
        <v>0.16305100415019999</v>
      </c>
      <c r="Y15" s="27">
        <v>5.7612000223769</v>
      </c>
      <c r="Z15" s="27">
        <v>0.35880887389242599</v>
      </c>
      <c r="AA15" s="27">
        <v>2.8082323510639999</v>
      </c>
      <c r="AB15" s="27">
        <v>2.9400398584632698E-3</v>
      </c>
      <c r="AC15" s="27">
        <v>6.88321721209016E-4</v>
      </c>
      <c r="AD15" s="27">
        <v>0.13358443095950601</v>
      </c>
      <c r="AE15" s="27">
        <v>0</v>
      </c>
      <c r="AF15" s="27">
        <v>18.8763543048</v>
      </c>
      <c r="AG15" s="27">
        <v>1.9343218924475101</v>
      </c>
      <c r="AH15" s="27">
        <v>20.973727201397701</v>
      </c>
      <c r="AI15" s="27">
        <v>1.2355694569464901E-4</v>
      </c>
      <c r="AJ15" s="27">
        <v>18.546608161510498</v>
      </c>
      <c r="AK15" s="27">
        <v>3.1381058990176701E-4</v>
      </c>
      <c r="AL15" s="27">
        <v>75.724945273565893</v>
      </c>
      <c r="AM15" s="27">
        <v>4.0181143868119502E-3</v>
      </c>
      <c r="AN15" s="27">
        <v>1.3959611325143101E-3</v>
      </c>
      <c r="AO15" s="27">
        <v>5.2143895677287304</v>
      </c>
      <c r="AP15" s="27">
        <v>1.9047297960173399E-3</v>
      </c>
      <c r="AQ15" s="27">
        <v>2.6603131665536801E-4</v>
      </c>
      <c r="AR15" s="27">
        <v>3.20049273301476E-4</v>
      </c>
      <c r="AS15" s="27">
        <v>7.2782645264350601</v>
      </c>
      <c r="AT15" s="27">
        <v>6.7922213599364998</v>
      </c>
      <c r="AU15" s="27">
        <v>0.48604316649856399</v>
      </c>
      <c r="AV15" s="27">
        <v>1.6050788979094599E-5</v>
      </c>
      <c r="AW15" s="27">
        <v>5.0430893367981502E-6</v>
      </c>
      <c r="AX15" s="27">
        <v>4.3878016060671203E-2</v>
      </c>
      <c r="AY15" s="27">
        <v>1.9394648280499199E-5</v>
      </c>
      <c r="AZ15" s="27">
        <v>0.29901036723490698</v>
      </c>
      <c r="BA15" s="27">
        <v>7.8725397796479901E-16</v>
      </c>
      <c r="BB15" s="27">
        <v>7.7352634798855896E-3</v>
      </c>
      <c r="BC15" s="27">
        <v>1.19290155811659</v>
      </c>
      <c r="BD15" s="27">
        <v>5.2403158814133697</v>
      </c>
      <c r="BE15" s="27">
        <v>9.1153943242006802E-4</v>
      </c>
      <c r="BF15" s="27">
        <v>2.5099517738939599E-2</v>
      </c>
      <c r="BG15" s="27">
        <v>3.6345122549424898E-5</v>
      </c>
      <c r="BH15" s="27">
        <v>5.609992581447E-2</v>
      </c>
      <c r="BI15" s="27">
        <v>41.170391051908801</v>
      </c>
      <c r="BJ15" s="27">
        <v>0</v>
      </c>
      <c r="BK15" s="27">
        <v>0.28651809939163397</v>
      </c>
      <c r="BL15" s="27">
        <v>6.39368056751377</v>
      </c>
      <c r="BM15" s="27">
        <v>0.59400368835463402</v>
      </c>
      <c r="BN15" s="27">
        <v>230.41472411911499</v>
      </c>
      <c r="BO15" s="27">
        <v>5.6343750333834901</v>
      </c>
      <c r="BR15" s="31">
        <f t="shared" si="0"/>
        <v>7.7740595452835959E-3</v>
      </c>
      <c r="BS15" s="24">
        <f t="shared" si="8"/>
        <v>-0.97203958270623536</v>
      </c>
      <c r="BT15" s="24">
        <f t="shared" si="9"/>
        <v>-0.98294476761726268</v>
      </c>
      <c r="BU15" s="24">
        <f t="shared" si="10"/>
        <v>-0.99561258528507857</v>
      </c>
      <c r="BV15" s="24">
        <f t="shared" si="11"/>
        <v>-0.98143657776110371</v>
      </c>
      <c r="BW15" s="24">
        <f t="shared" si="12"/>
        <v>-0.98075215476652533</v>
      </c>
      <c r="BX15" s="24">
        <f t="shared" si="13"/>
        <v>-0.99995872133591923</v>
      </c>
      <c r="BY15" s="24">
        <f t="shared" si="14"/>
        <v>-0.97233820760197465</v>
      </c>
      <c r="CA15" s="31"/>
      <c r="CB15" s="24"/>
      <c r="CC15" s="24"/>
      <c r="CD15" s="24"/>
      <c r="CE15" s="24"/>
      <c r="CF15" s="24"/>
      <c r="CG15" s="24"/>
      <c r="CH15" s="24"/>
    </row>
    <row r="16" spans="1:86" x14ac:dyDescent="0.25">
      <c r="A16" s="29" t="s">
        <v>181</v>
      </c>
      <c r="B16" s="27">
        <v>4171.5214075562899</v>
      </c>
      <c r="C16" s="27">
        <v>11518.951420469</v>
      </c>
      <c r="D16" s="27">
        <v>6564.2894000809001</v>
      </c>
      <c r="E16" s="27">
        <v>3280.2322863135</v>
      </c>
      <c r="F16" s="27">
        <v>1329.19327150189</v>
      </c>
      <c r="G16" s="27">
        <v>293.62232331874901</v>
      </c>
      <c r="H16" s="27">
        <v>20476.2578469365</v>
      </c>
      <c r="J16" s="27" t="s">
        <v>181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R16" s="31" t="str">
        <f t="shared" si="0"/>
        <v/>
      </c>
      <c r="BS16" s="24" t="str">
        <f t="shared" si="8"/>
        <v/>
      </c>
      <c r="BT16" s="24" t="str">
        <f t="shared" si="9"/>
        <v/>
      </c>
      <c r="BU16" s="24" t="str">
        <f t="shared" si="10"/>
        <v/>
      </c>
      <c r="BV16" s="24" t="str">
        <f t="shared" si="11"/>
        <v/>
      </c>
      <c r="BW16" s="24" t="str">
        <f t="shared" si="12"/>
        <v/>
      </c>
      <c r="BX16" s="24" t="str">
        <f t="shared" si="13"/>
        <v/>
      </c>
      <c r="BY16" s="24" t="str">
        <f t="shared" si="14"/>
        <v/>
      </c>
    </row>
    <row r="17" spans="1:77" x14ac:dyDescent="0.25">
      <c r="A17" s="29" t="s">
        <v>337</v>
      </c>
      <c r="B17" s="27">
        <v>14406.2036759892</v>
      </c>
      <c r="C17" s="27">
        <v>13178.407680808001</v>
      </c>
      <c r="D17" s="27">
        <v>17460.517990997301</v>
      </c>
      <c r="E17" s="27">
        <v>7233.6137789673903</v>
      </c>
      <c r="F17" s="27">
        <v>2959.3644516568002</v>
      </c>
      <c r="G17" s="27">
        <v>461.94844339399998</v>
      </c>
      <c r="H17" s="27">
        <v>65345.826569814002</v>
      </c>
      <c r="J17" s="27" t="s">
        <v>337</v>
      </c>
      <c r="K17" s="27">
        <v>6926.0741478052396</v>
      </c>
      <c r="L17" s="27">
        <v>249.42825671001401</v>
      </c>
      <c r="M17" s="27">
        <v>249.42650137523199</v>
      </c>
      <c r="N17" s="27">
        <v>296.37524687643599</v>
      </c>
      <c r="O17" s="27">
        <v>851.37330459110001</v>
      </c>
      <c r="P17" s="27">
        <v>468.72103834075602</v>
      </c>
      <c r="Q17" s="27">
        <v>14404.154136146401</v>
      </c>
      <c r="R17" s="27">
        <v>148.43777532969401</v>
      </c>
      <c r="S17" s="27">
        <v>976.53742133500702</v>
      </c>
      <c r="T17" s="27">
        <v>84.566327153007904</v>
      </c>
      <c r="U17" s="27">
        <v>2142.49975793047</v>
      </c>
      <c r="V17" s="27">
        <v>217.41769654908299</v>
      </c>
      <c r="W17" s="27">
        <v>217.41769654908299</v>
      </c>
      <c r="X17" s="27">
        <v>32.483215674641798</v>
      </c>
      <c r="Y17" s="27">
        <v>239.621696588567</v>
      </c>
      <c r="Z17" s="27">
        <v>3.9906823968721299</v>
      </c>
      <c r="AA17" s="27">
        <v>380.44794812590601</v>
      </c>
      <c r="AB17" s="27">
        <v>1904.3722053404699</v>
      </c>
      <c r="AC17" s="27">
        <v>51.8728682901761</v>
      </c>
      <c r="AD17" s="27">
        <v>13177.6384260101</v>
      </c>
      <c r="AE17" s="27">
        <v>6771.4054859813796</v>
      </c>
      <c r="AF17" s="27">
        <v>15713.5801484812</v>
      </c>
      <c r="AG17" s="27">
        <v>1713.44552317333</v>
      </c>
      <c r="AH17" s="27">
        <v>17459.508887329201</v>
      </c>
      <c r="AI17" s="27">
        <v>429.76757868757699</v>
      </c>
      <c r="AJ17" s="27">
        <v>557.83490737280704</v>
      </c>
      <c r="AK17" s="27">
        <v>77.281414628769198</v>
      </c>
      <c r="AL17" s="27">
        <v>25069.340628836399</v>
      </c>
      <c r="AM17" s="27">
        <v>60.206599227279902</v>
      </c>
      <c r="AN17" s="27">
        <v>25.779931337048101</v>
      </c>
      <c r="AO17" s="27">
        <v>693.72484454659298</v>
      </c>
      <c r="AP17" s="27">
        <v>54.7542771981458</v>
      </c>
      <c r="AQ17" s="27">
        <v>2.1109917647447798</v>
      </c>
      <c r="AR17" s="27">
        <v>24.031758792308</v>
      </c>
      <c r="AS17" s="27">
        <v>7233.0990723436698</v>
      </c>
      <c r="AT17" s="27">
        <v>2958.9297926487998</v>
      </c>
      <c r="AU17" s="27">
        <v>4274.1692796948701</v>
      </c>
      <c r="AV17" s="27">
        <v>0.77384948494518802</v>
      </c>
      <c r="AW17" s="27">
        <v>1.42334723457729</v>
      </c>
      <c r="AX17" s="27">
        <v>613.88589692289895</v>
      </c>
      <c r="AY17" s="27">
        <v>14.1019424152735</v>
      </c>
      <c r="AZ17" s="27">
        <v>305.60670767263503</v>
      </c>
      <c r="BA17" s="27">
        <v>6.2541255752685503</v>
      </c>
      <c r="BB17" s="27">
        <v>25.921461377778499</v>
      </c>
      <c r="BC17" s="27">
        <v>747.26892001080296</v>
      </c>
      <c r="BD17" s="27">
        <v>12999.0912477397</v>
      </c>
      <c r="BE17" s="27">
        <v>215.322308569916</v>
      </c>
      <c r="BF17" s="27">
        <v>84.960404735528101</v>
      </c>
      <c r="BG17" s="27">
        <v>5.5210111542849498</v>
      </c>
      <c r="BH17" s="27">
        <v>461.92766943897902</v>
      </c>
      <c r="BI17" s="27">
        <v>14206.7567139945</v>
      </c>
      <c r="BJ17" s="27">
        <v>6.2156834206914598E-4</v>
      </c>
      <c r="BK17" s="27">
        <v>1860.7836368079199</v>
      </c>
      <c r="BL17" s="27">
        <v>5536.0963708736399</v>
      </c>
      <c r="BM17" s="27">
        <v>7961.4384904049302</v>
      </c>
      <c r="BN17" s="27">
        <v>65340.819066232303</v>
      </c>
      <c r="BO17" s="27">
        <v>4227.9365233667904</v>
      </c>
      <c r="BR17" s="31">
        <f t="shared" si="0"/>
        <v>1.8604885099726761E-3</v>
      </c>
      <c r="BS17" s="24">
        <f t="shared" si="8"/>
        <v>-1.4226786521248774E-4</v>
      </c>
      <c r="BT17" s="24">
        <f t="shared" si="9"/>
        <v>-5.8372363075450506E-5</v>
      </c>
      <c r="BU17" s="24">
        <f t="shared" si="10"/>
        <v>-5.7793455418726751E-5</v>
      </c>
      <c r="BV17" s="24">
        <f t="shared" si="11"/>
        <v>-7.1154838984776512E-5</v>
      </c>
      <c r="BW17" s="24">
        <f t="shared" si="12"/>
        <v>-1.4687579549623801E-4</v>
      </c>
      <c r="BX17" s="24">
        <f t="shared" si="13"/>
        <v>-4.4970289039892699E-5</v>
      </c>
      <c r="BY17" s="24">
        <f t="shared" si="14"/>
        <v>-7.6630809411356682E-5</v>
      </c>
    </row>
    <row r="18" spans="1:77" x14ac:dyDescent="0.25">
      <c r="A18" s="29" t="s">
        <v>182</v>
      </c>
      <c r="B18" s="27">
        <v>3308.2284858467901</v>
      </c>
      <c r="C18" s="27">
        <v>4518.0544926880002</v>
      </c>
      <c r="D18" s="27">
        <v>3285.28446559849</v>
      </c>
      <c r="E18" s="27">
        <v>1972.44015871849</v>
      </c>
      <c r="F18" s="27">
        <v>790.03200872359901</v>
      </c>
      <c r="G18" s="27">
        <v>170.639564535929</v>
      </c>
      <c r="H18" s="27">
        <v>11977.4349979295</v>
      </c>
      <c r="J18" s="27" t="s">
        <v>182</v>
      </c>
      <c r="K18" s="27">
        <v>446.90178800307501</v>
      </c>
      <c r="L18" s="27">
        <v>107.79048685090299</v>
      </c>
      <c r="M18" s="27">
        <v>107.790209963691</v>
      </c>
      <c r="N18" s="27">
        <v>129.55219260754899</v>
      </c>
      <c r="O18" s="27">
        <v>129.64658164345201</v>
      </c>
      <c r="P18" s="27">
        <v>198.80902121984099</v>
      </c>
      <c r="Q18" s="27">
        <v>2290.08455959919</v>
      </c>
      <c r="R18" s="27">
        <v>65.964952585026296</v>
      </c>
      <c r="S18" s="27">
        <v>118.306898711949</v>
      </c>
      <c r="T18" s="27">
        <v>37.468345581285</v>
      </c>
      <c r="U18" s="27">
        <v>163.153350738017</v>
      </c>
      <c r="V18" s="27">
        <v>83.508682029879196</v>
      </c>
      <c r="W18" s="27">
        <v>83.508682029879196</v>
      </c>
      <c r="X18" s="27">
        <v>8.4465982296885294</v>
      </c>
      <c r="Y18" s="27">
        <v>36.161376658829198</v>
      </c>
      <c r="Z18" s="27">
        <v>1.8932455543997599</v>
      </c>
      <c r="AA18" s="27">
        <v>42.960855761063002</v>
      </c>
      <c r="AB18" s="27">
        <v>160.939316517094</v>
      </c>
      <c r="AC18" s="27">
        <v>27.645032040612399</v>
      </c>
      <c r="AD18" s="27">
        <v>3641.1617412104401</v>
      </c>
      <c r="AE18" s="27">
        <v>1172.2597475707701</v>
      </c>
      <c r="AF18" s="27">
        <v>2484.97484901095</v>
      </c>
      <c r="AG18" s="27">
        <v>267.65831932847198</v>
      </c>
      <c r="AH18" s="27">
        <v>2761.0797665691098</v>
      </c>
      <c r="AI18" s="27">
        <v>45.418244088019499</v>
      </c>
      <c r="AJ18" s="27">
        <v>99.219838977165494</v>
      </c>
      <c r="AK18" s="27">
        <v>13.9277484416078</v>
      </c>
      <c r="AL18" s="27">
        <v>2634.0184992212198</v>
      </c>
      <c r="AM18" s="27">
        <v>15.8405579192777</v>
      </c>
      <c r="AN18" s="27">
        <v>0.77634170318071805</v>
      </c>
      <c r="AO18" s="27">
        <v>208.39467330257801</v>
      </c>
      <c r="AP18" s="27">
        <v>10.7252268721374</v>
      </c>
      <c r="AQ18" s="27">
        <v>0.49390813461421901</v>
      </c>
      <c r="AR18" s="27">
        <v>5.1585900108577496</v>
      </c>
      <c r="AS18" s="27">
        <v>1557.3040622834301</v>
      </c>
      <c r="AT18" s="27">
        <v>629.29004915491305</v>
      </c>
      <c r="AU18" s="27">
        <v>928.01401312852204</v>
      </c>
      <c r="AV18" s="27">
        <v>0.10969960261688599</v>
      </c>
      <c r="AW18" s="27">
        <v>0.27764324145571101</v>
      </c>
      <c r="AX18" s="27">
        <v>143.42223478121801</v>
      </c>
      <c r="AY18" s="27">
        <v>0.37682896983525899</v>
      </c>
      <c r="AZ18" s="27">
        <v>57.983744109525603</v>
      </c>
      <c r="BA18" s="27">
        <v>0.455870528062082</v>
      </c>
      <c r="BB18" s="27">
        <v>1.0376488356840099</v>
      </c>
      <c r="BC18" s="27">
        <v>125.690798348738</v>
      </c>
      <c r="BD18" s="27">
        <v>1264.34477589466</v>
      </c>
      <c r="BE18" s="27">
        <v>40.167704845207901</v>
      </c>
      <c r="BF18" s="27">
        <v>3.4346873041331101</v>
      </c>
      <c r="BG18" s="27">
        <v>1.0161422041810599</v>
      </c>
      <c r="BH18" s="27">
        <v>139.99744951691201</v>
      </c>
      <c r="BI18" s="27">
        <v>1258.4292134109301</v>
      </c>
      <c r="BJ18" s="27">
        <v>1.99808311424901E-5</v>
      </c>
      <c r="BK18" s="27">
        <v>68.011443334561307</v>
      </c>
      <c r="BL18" s="27">
        <v>529.01272418154997</v>
      </c>
      <c r="BM18" s="27">
        <v>993.94661721919897</v>
      </c>
      <c r="BN18" s="27">
        <v>7031.5452986987202</v>
      </c>
      <c r="BO18" s="27">
        <v>443.27793797632199</v>
      </c>
      <c r="BR18" s="31">
        <f t="shared" si="0"/>
        <v>3.0591648716415711E-3</v>
      </c>
      <c r="BS18" s="24">
        <f t="shared" si="8"/>
        <v>-0.30776106626353261</v>
      </c>
      <c r="BT18" s="24">
        <f t="shared" si="9"/>
        <v>-0.19408636015716932</v>
      </c>
      <c r="BU18" s="24">
        <f t="shared" si="10"/>
        <v>-0.15956143357402822</v>
      </c>
      <c r="BV18" s="24">
        <f t="shared" si="11"/>
        <v>-0.21046828447499119</v>
      </c>
      <c r="BW18" s="24">
        <f t="shared" si="12"/>
        <v>-0.20346259112765039</v>
      </c>
      <c r="BX18" s="24">
        <f t="shared" si="13"/>
        <v>-0.17957215902625639</v>
      </c>
      <c r="BY18" s="24">
        <f t="shared" si="14"/>
        <v>-0.41293396291324141</v>
      </c>
    </row>
    <row r="19" spans="1:77" x14ac:dyDescent="0.25">
      <c r="A19" s="29" t="s">
        <v>183</v>
      </c>
      <c r="B19" s="27">
        <v>52809.472747813503</v>
      </c>
      <c r="C19" s="27">
        <v>10224.4765649441</v>
      </c>
      <c r="D19" s="27">
        <v>34773.3113022502</v>
      </c>
      <c r="E19" s="27">
        <v>8321.3952647401893</v>
      </c>
      <c r="F19" s="27">
        <v>6702.6065190151003</v>
      </c>
      <c r="G19" s="27">
        <v>425.807227104915</v>
      </c>
      <c r="H19" s="27">
        <v>37267.304182931701</v>
      </c>
      <c r="J19" s="27" t="s">
        <v>183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R19" s="31" t="str">
        <f t="shared" si="0"/>
        <v/>
      </c>
      <c r="BS19" s="24" t="str">
        <f t="shared" si="8"/>
        <v/>
      </c>
      <c r="BT19" s="24" t="str">
        <f t="shared" si="9"/>
        <v/>
      </c>
      <c r="BU19" s="24" t="str">
        <f t="shared" si="10"/>
        <v/>
      </c>
      <c r="BV19" s="24" t="str">
        <f t="shared" si="11"/>
        <v/>
      </c>
      <c r="BW19" s="24" t="str">
        <f t="shared" si="12"/>
        <v/>
      </c>
      <c r="BX19" s="24" t="str">
        <f t="shared" si="13"/>
        <v/>
      </c>
      <c r="BY19" s="24" t="str">
        <f t="shared" si="14"/>
        <v/>
      </c>
    </row>
    <row r="20" spans="1:77" x14ac:dyDescent="0.25">
      <c r="A20" s="29" t="s">
        <v>184</v>
      </c>
      <c r="B20" s="27">
        <v>12898.766189263901</v>
      </c>
      <c r="C20" s="27">
        <v>22793.660618496499</v>
      </c>
      <c r="D20" s="27">
        <v>15431.6265490725</v>
      </c>
      <c r="E20" s="27">
        <v>5577.4469841960899</v>
      </c>
      <c r="F20" s="27">
        <v>2810.5600297360302</v>
      </c>
      <c r="G20" s="27">
        <v>365.95882503764699</v>
      </c>
      <c r="H20" s="27">
        <v>51471.899604838502</v>
      </c>
      <c r="J20" s="27" t="s">
        <v>184</v>
      </c>
      <c r="K20" s="27">
        <v>5175.9849344555996</v>
      </c>
      <c r="L20" s="27">
        <v>813.23533319134503</v>
      </c>
      <c r="M20" s="27">
        <v>813.23471823174305</v>
      </c>
      <c r="N20" s="27">
        <v>1011.4270195289999</v>
      </c>
      <c r="O20" s="27">
        <v>616.67185575199403</v>
      </c>
      <c r="P20" s="27">
        <v>1723.6840046831501</v>
      </c>
      <c r="Q20" s="27">
        <v>12894.695172605299</v>
      </c>
      <c r="R20" s="27">
        <v>486.13544345789501</v>
      </c>
      <c r="S20" s="27">
        <v>612.85000542387604</v>
      </c>
      <c r="T20" s="27">
        <v>298.58271689598502</v>
      </c>
      <c r="U20" s="27">
        <v>1680.8538802989001</v>
      </c>
      <c r="V20" s="27">
        <v>595.44474889114201</v>
      </c>
      <c r="W20" s="27">
        <v>595.44474889114201</v>
      </c>
      <c r="X20" s="27">
        <v>65.583871679657406</v>
      </c>
      <c r="Y20" s="27">
        <v>276.84283135928302</v>
      </c>
      <c r="Z20" s="27">
        <v>16.5422630796714</v>
      </c>
      <c r="AA20" s="27">
        <v>349.62515586957301</v>
      </c>
      <c r="AB20" s="27">
        <v>1503.4933114575799</v>
      </c>
      <c r="AC20" s="27">
        <v>121.944657292364</v>
      </c>
      <c r="AD20" s="27">
        <v>22793.551667631102</v>
      </c>
      <c r="AE20" s="27">
        <v>1178.4376002469101</v>
      </c>
      <c r="AF20" s="27">
        <v>13888.1323506671</v>
      </c>
      <c r="AG20" s="27">
        <v>1477.5401549452399</v>
      </c>
      <c r="AH20" s="27">
        <v>15431.256377292</v>
      </c>
      <c r="AI20" s="27">
        <v>348.444845504493</v>
      </c>
      <c r="AJ20" s="27">
        <v>590.37837205603</v>
      </c>
      <c r="AK20" s="27">
        <v>60.765481649277703</v>
      </c>
      <c r="AL20" s="27">
        <v>20079.0706457249</v>
      </c>
      <c r="AM20" s="27">
        <v>20.1961807790031</v>
      </c>
      <c r="AN20" s="27">
        <v>13.0702428192706</v>
      </c>
      <c r="AO20" s="27">
        <v>739.81814901040002</v>
      </c>
      <c r="AP20" s="27">
        <v>39.540328025705797</v>
      </c>
      <c r="AQ20" s="27">
        <v>1.0437589006652399</v>
      </c>
      <c r="AR20" s="27">
        <v>23.207512435721402</v>
      </c>
      <c r="AS20" s="27">
        <v>5576.7471190194901</v>
      </c>
      <c r="AT20" s="27">
        <v>2809.8914474640701</v>
      </c>
      <c r="AU20" s="27">
        <v>2766.85567155541</v>
      </c>
      <c r="AV20" s="27">
        <v>0.79470842419131704</v>
      </c>
      <c r="AW20" s="27">
        <v>0.92536307853414601</v>
      </c>
      <c r="AX20" s="27">
        <v>372.276433693238</v>
      </c>
      <c r="AY20" s="27">
        <v>7.1517490076445203</v>
      </c>
      <c r="AZ20" s="27">
        <v>447.87865825603399</v>
      </c>
      <c r="BA20" s="27">
        <v>4.2706404412550896</v>
      </c>
      <c r="BB20" s="27">
        <v>14.63794943479</v>
      </c>
      <c r="BC20" s="27">
        <v>857.97918151203896</v>
      </c>
      <c r="BD20" s="27">
        <v>6267.8187020718296</v>
      </c>
      <c r="BE20" s="27">
        <v>165.57198450150699</v>
      </c>
      <c r="BF20" s="27">
        <v>37.053382499710501</v>
      </c>
      <c r="BG20" s="27">
        <v>3.7097429950891998</v>
      </c>
      <c r="BH20" s="27">
        <v>365.944943537646</v>
      </c>
      <c r="BI20" s="27">
        <v>10863.127133563799</v>
      </c>
      <c r="BJ20" s="27">
        <v>4.9431344720263204E-4</v>
      </c>
      <c r="BK20" s="27">
        <v>1356.8442276185301</v>
      </c>
      <c r="BL20" s="27">
        <v>4714.2423465892998</v>
      </c>
      <c r="BM20" s="27">
        <v>7346.6185889336703</v>
      </c>
      <c r="BN20" s="27">
        <v>51467.4307864437</v>
      </c>
      <c r="BO20" s="27">
        <v>3480.14531957793</v>
      </c>
      <c r="BR20" s="31">
        <f t="shared" si="0"/>
        <v>4.2500668821864648E-3</v>
      </c>
      <c r="BS20" s="24">
        <f t="shared" si="8"/>
        <v>-3.1561287326766315E-4</v>
      </c>
      <c r="BT20" s="24">
        <f t="shared" si="9"/>
        <v>-4.7798757391497342E-6</v>
      </c>
      <c r="BU20" s="24">
        <f t="shared" si="10"/>
        <v>-2.3987865395950778E-5</v>
      </c>
      <c r="BV20" s="24">
        <f t="shared" si="11"/>
        <v>-1.2548127818747708E-4</v>
      </c>
      <c r="BW20" s="24">
        <f t="shared" si="12"/>
        <v>-2.3788222449846417E-4</v>
      </c>
      <c r="BX20" s="24">
        <f t="shared" si="13"/>
        <v>-3.7931862961805306E-5</v>
      </c>
      <c r="BY20" s="24">
        <f t="shared" si="14"/>
        <v>-8.6820545367667908E-5</v>
      </c>
    </row>
    <row r="21" spans="1:77" x14ac:dyDescent="0.25">
      <c r="A21" s="29" t="s">
        <v>185</v>
      </c>
      <c r="B21" s="27">
        <v>9083.4446162486893</v>
      </c>
      <c r="C21" s="27">
        <v>4131.6889458707001</v>
      </c>
      <c r="D21" s="27">
        <v>3178.0719456933898</v>
      </c>
      <c r="E21" s="27">
        <v>3209.1020576581</v>
      </c>
      <c r="F21" s="27">
        <v>1719.0231581763401</v>
      </c>
      <c r="G21" s="27">
        <v>133.75654802693299</v>
      </c>
      <c r="H21" s="27">
        <v>17674.805104208201</v>
      </c>
      <c r="J21" s="27" t="s">
        <v>185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R21" s="31" t="str">
        <f t="shared" si="0"/>
        <v/>
      </c>
      <c r="BS21" s="24" t="str">
        <f t="shared" si="8"/>
        <v/>
      </c>
      <c r="BT21" s="24" t="str">
        <f t="shared" si="9"/>
        <v/>
      </c>
      <c r="BU21" s="24" t="str">
        <f t="shared" si="10"/>
        <v/>
      </c>
      <c r="BV21" s="24" t="str">
        <f t="shared" si="11"/>
        <v/>
      </c>
      <c r="BW21" s="24" t="str">
        <f t="shared" si="12"/>
        <v/>
      </c>
      <c r="BX21" s="24" t="str">
        <f t="shared" si="13"/>
        <v/>
      </c>
      <c r="BY21" s="24" t="str">
        <f t="shared" si="14"/>
        <v/>
      </c>
    </row>
    <row r="22" spans="1:77" x14ac:dyDescent="0.25">
      <c r="A22" s="29" t="s">
        <v>186</v>
      </c>
      <c r="B22" s="27">
        <v>324600.72304618399</v>
      </c>
      <c r="C22" s="27">
        <v>39985.614523557</v>
      </c>
      <c r="D22" s="27">
        <v>22395.702263019</v>
      </c>
      <c r="E22" s="27">
        <v>47628.619893370902</v>
      </c>
      <c r="F22" s="27">
        <v>43453.018195291501</v>
      </c>
      <c r="G22" s="27">
        <v>844.46845781054105</v>
      </c>
      <c r="H22" s="27">
        <v>332144.40433198598</v>
      </c>
      <c r="J22" s="27" t="s">
        <v>186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R22" s="31" t="str">
        <f t="shared" si="0"/>
        <v/>
      </c>
      <c r="BS22" s="24" t="str">
        <f t="shared" si="8"/>
        <v/>
      </c>
      <c r="BT22" s="24" t="str">
        <f t="shared" si="9"/>
        <v/>
      </c>
      <c r="BU22" s="24" t="str">
        <f t="shared" si="10"/>
        <v/>
      </c>
      <c r="BV22" s="24" t="str">
        <f t="shared" si="11"/>
        <v/>
      </c>
      <c r="BW22" s="24" t="str">
        <f t="shared" si="12"/>
        <v/>
      </c>
      <c r="BX22" s="24" t="str">
        <f t="shared" si="13"/>
        <v/>
      </c>
      <c r="BY22" s="24" t="str">
        <f t="shared" si="14"/>
        <v/>
      </c>
    </row>
    <row r="23" spans="1:77" x14ac:dyDescent="0.25">
      <c r="A23" s="29" t="s">
        <v>187</v>
      </c>
      <c r="B23" s="27">
        <v>63350.076538625202</v>
      </c>
      <c r="C23" s="27">
        <v>40311.296089142597</v>
      </c>
      <c r="D23" s="27">
        <v>56712.500799305402</v>
      </c>
      <c r="E23" s="27">
        <v>29070.705885803902</v>
      </c>
      <c r="F23" s="27">
        <v>14446.793695586601</v>
      </c>
      <c r="G23" s="27">
        <v>2416.1821696204302</v>
      </c>
      <c r="H23" s="27">
        <v>103828.956751655</v>
      </c>
      <c r="J23" s="27" t="s">
        <v>187</v>
      </c>
      <c r="K23" s="27">
        <v>9510.8359419205499</v>
      </c>
      <c r="L23" s="27">
        <v>4946.9930434423204</v>
      </c>
      <c r="M23" s="27">
        <v>4946.9910107832902</v>
      </c>
      <c r="N23" s="27">
        <v>6311.5632867592203</v>
      </c>
      <c r="O23" s="27">
        <v>1502.2782759193001</v>
      </c>
      <c r="P23" s="27">
        <v>11046.670680260801</v>
      </c>
      <c r="Q23" s="27">
        <v>63318.608640222199</v>
      </c>
      <c r="R23" s="27">
        <v>3094.4221605070702</v>
      </c>
      <c r="S23" s="27">
        <v>1732.8143031375701</v>
      </c>
      <c r="T23" s="27">
        <v>1922.4311211463601</v>
      </c>
      <c r="U23" s="27">
        <v>2404.3038372240899</v>
      </c>
      <c r="V23" s="27">
        <v>3402.2534455185701</v>
      </c>
      <c r="W23" s="27">
        <v>3402.2534455185701</v>
      </c>
      <c r="X23" s="27">
        <v>153.03886594313099</v>
      </c>
      <c r="Y23" s="27">
        <v>970.45293765488395</v>
      </c>
      <c r="Z23" s="27">
        <v>109.19140549962199</v>
      </c>
      <c r="AA23" s="27">
        <v>857.21281481404606</v>
      </c>
      <c r="AB23" s="27">
        <v>2106.3481349416102</v>
      </c>
      <c r="AC23" s="27">
        <v>657.06019225877901</v>
      </c>
      <c r="AD23" s="27">
        <v>40311.052591918902</v>
      </c>
      <c r="AE23" s="27">
        <v>15936.7062440957</v>
      </c>
      <c r="AF23" s="27">
        <v>51038.863317801697</v>
      </c>
      <c r="AG23" s="27">
        <v>5517.9427654138799</v>
      </c>
      <c r="AH23" s="27">
        <v>56709.844949158702</v>
      </c>
      <c r="AI23" s="27">
        <v>1147.92882766861</v>
      </c>
      <c r="AJ23" s="27">
        <v>2004.36692659749</v>
      </c>
      <c r="AK23" s="27">
        <v>333.26985471893801</v>
      </c>
      <c r="AL23" s="27">
        <v>32388.713597849801</v>
      </c>
      <c r="AM23" s="27">
        <v>127.414132362087</v>
      </c>
      <c r="AN23" s="27">
        <v>38.571314172963604</v>
      </c>
      <c r="AO23" s="27">
        <v>3800.83631204219</v>
      </c>
      <c r="AP23" s="27">
        <v>220.10953490026799</v>
      </c>
      <c r="AQ23" s="27">
        <v>3.4752789773860902</v>
      </c>
      <c r="AR23" s="27">
        <v>132.29734002369901</v>
      </c>
      <c r="AS23" s="27">
        <v>29065.554736374201</v>
      </c>
      <c r="AT23" s="27">
        <v>14441.8632566871</v>
      </c>
      <c r="AU23" s="27">
        <v>14623.691479687101</v>
      </c>
      <c r="AV23" s="27">
        <v>3.5717230201116599</v>
      </c>
      <c r="AW23" s="27">
        <v>5.0908907882074796</v>
      </c>
      <c r="AX23" s="27">
        <v>2187.3481629215598</v>
      </c>
      <c r="AY23" s="27">
        <v>19.495989923775099</v>
      </c>
      <c r="AZ23" s="27">
        <v>2371.0683179726302</v>
      </c>
      <c r="BA23" s="27">
        <v>14.425453341710799</v>
      </c>
      <c r="BB23" s="27">
        <v>37.037195014247303</v>
      </c>
      <c r="BC23" s="27">
        <v>4115.5866404316603</v>
      </c>
      <c r="BD23" s="27">
        <v>9185.5438041219695</v>
      </c>
      <c r="BE23" s="27">
        <v>915.19137849236904</v>
      </c>
      <c r="BF23" s="27">
        <v>96.8920200852086</v>
      </c>
      <c r="BG23" s="27">
        <v>20.181717498084701</v>
      </c>
      <c r="BH23" s="27">
        <v>2416.09639175956</v>
      </c>
      <c r="BI23" s="27">
        <v>15668.3442521222</v>
      </c>
      <c r="BJ23" s="27">
        <v>8.1773283738064296E-4</v>
      </c>
      <c r="BK23" s="27">
        <v>2247.5441515389898</v>
      </c>
      <c r="BL23" s="27">
        <v>9440.3612370456103</v>
      </c>
      <c r="BM23" s="27">
        <v>13347.3931124588</v>
      </c>
      <c r="BN23" s="27">
        <v>103799.26483164899</v>
      </c>
      <c r="BO23" s="27">
        <v>5735.58111858544</v>
      </c>
      <c r="BR23" s="31">
        <f t="shared" si="0"/>
        <v>2.6986295956254653E-3</v>
      </c>
      <c r="BS23" s="24">
        <f t="shared" si="8"/>
        <v>-4.9673023494797267E-4</v>
      </c>
      <c r="BT23" s="24">
        <f t="shared" si="9"/>
        <v>-6.0404216018432938E-6</v>
      </c>
      <c r="BU23" s="24">
        <f t="shared" si="10"/>
        <v>-4.6830065845610083E-5</v>
      </c>
      <c r="BV23" s="24">
        <f t="shared" si="11"/>
        <v>-1.7719382012724007E-4</v>
      </c>
      <c r="BW23" s="24">
        <f t="shared" si="12"/>
        <v>-3.4128257130208782E-4</v>
      </c>
      <c r="BX23" s="24">
        <f t="shared" si="13"/>
        <v>-3.5501404632764812E-5</v>
      </c>
      <c r="BY23" s="24">
        <f t="shared" si="14"/>
        <v>-2.8596954967992724E-4</v>
      </c>
    </row>
    <row r="24" spans="1:77" x14ac:dyDescent="0.25">
      <c r="A24" s="29" t="s">
        <v>188</v>
      </c>
      <c r="B24" s="27">
        <v>11172.2129004204</v>
      </c>
      <c r="C24" s="27">
        <v>15223.531464674899</v>
      </c>
      <c r="D24" s="27">
        <v>8299.5783667520009</v>
      </c>
      <c r="E24" s="27">
        <v>1100.60065671389</v>
      </c>
      <c r="F24" s="27">
        <v>627.035371467</v>
      </c>
      <c r="G24" s="27">
        <v>343.61581406039898</v>
      </c>
      <c r="H24" s="27">
        <v>108887.92831617501</v>
      </c>
      <c r="J24" s="27" t="s">
        <v>188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R24" s="31" t="str">
        <f t="shared" si="0"/>
        <v/>
      </c>
      <c r="BS24" s="24" t="str">
        <f t="shared" si="8"/>
        <v/>
      </c>
      <c r="BT24" s="24" t="str">
        <f t="shared" si="9"/>
        <v/>
      </c>
      <c r="BU24" s="24" t="str">
        <f t="shared" si="10"/>
        <v/>
      </c>
      <c r="BV24" s="24" t="str">
        <f t="shared" si="11"/>
        <v/>
      </c>
      <c r="BW24" s="24" t="str">
        <f t="shared" si="12"/>
        <v/>
      </c>
      <c r="BX24" s="24" t="str">
        <f t="shared" si="13"/>
        <v/>
      </c>
      <c r="BY24" s="24" t="str">
        <f t="shared" si="14"/>
        <v/>
      </c>
    </row>
    <row r="25" spans="1:77" x14ac:dyDescent="0.25">
      <c r="A25" s="29" t="s">
        <v>189</v>
      </c>
      <c r="B25" s="27">
        <v>40760.572177180497</v>
      </c>
      <c r="C25" s="27">
        <v>33711.039943640601</v>
      </c>
      <c r="D25" s="27">
        <v>27713.185917949198</v>
      </c>
      <c r="E25" s="27">
        <v>14431.6363017685</v>
      </c>
      <c r="F25" s="27">
        <v>8177.8671438502497</v>
      </c>
      <c r="G25" s="27">
        <v>1180.01374493925</v>
      </c>
      <c r="H25" s="27">
        <v>54085.001302832403</v>
      </c>
      <c r="J25" s="27" t="s">
        <v>189</v>
      </c>
      <c r="K25" s="27">
        <v>2215.38639426182</v>
      </c>
      <c r="L25" s="27">
        <v>1913.8694813188599</v>
      </c>
      <c r="M25" s="27">
        <v>1913.8689403641899</v>
      </c>
      <c r="N25" s="27">
        <v>2434.89793122736</v>
      </c>
      <c r="O25" s="27">
        <v>545.63264773001799</v>
      </c>
      <c r="P25" s="27">
        <v>4266.5080387754197</v>
      </c>
      <c r="Q25" s="27">
        <v>23129.6088136377</v>
      </c>
      <c r="R25" s="27">
        <v>1187.2747593649499</v>
      </c>
      <c r="S25" s="27">
        <v>612.41883554948595</v>
      </c>
      <c r="T25" s="27">
        <v>741.36079947960798</v>
      </c>
      <c r="U25" s="27">
        <v>446.43877798563699</v>
      </c>
      <c r="V25" s="27">
        <v>1306.71084289133</v>
      </c>
      <c r="W25" s="27">
        <v>1306.71084289133</v>
      </c>
      <c r="X25" s="27">
        <v>56.384683807823002</v>
      </c>
      <c r="Y25" s="27">
        <v>338.11566312442301</v>
      </c>
      <c r="Z25" s="27">
        <v>42.251062724150799</v>
      </c>
      <c r="AA25" s="27">
        <v>275.30407356849997</v>
      </c>
      <c r="AB25" s="27">
        <v>448.12812502593999</v>
      </c>
      <c r="AC25" s="27">
        <v>263.34528892412999</v>
      </c>
      <c r="AD25" s="27">
        <v>27684.004182829201</v>
      </c>
      <c r="AE25" s="27">
        <v>4787.47673241951</v>
      </c>
      <c r="AF25" s="27">
        <v>18182.944895451299</v>
      </c>
      <c r="AG25" s="27">
        <v>1963.9476337527601</v>
      </c>
      <c r="AH25" s="27">
        <v>20203.277213011799</v>
      </c>
      <c r="AI25" s="27">
        <v>287.55188326212902</v>
      </c>
      <c r="AJ25" s="27">
        <v>731.74570288623499</v>
      </c>
      <c r="AK25" s="27">
        <v>97.029631960404899</v>
      </c>
      <c r="AL25" s="27">
        <v>8148.8957121678504</v>
      </c>
      <c r="AM25" s="27">
        <v>32.3233695773188</v>
      </c>
      <c r="AN25" s="27">
        <v>11.8821774048292</v>
      </c>
      <c r="AO25" s="27">
        <v>1467.0995451864801</v>
      </c>
      <c r="AP25" s="27">
        <v>63.576271675567803</v>
      </c>
      <c r="AQ25" s="27">
        <v>1.5262477517816</v>
      </c>
      <c r="AR25" s="27">
        <v>43.631763752707499</v>
      </c>
      <c r="AS25" s="27">
        <v>9499.2882020099605</v>
      </c>
      <c r="AT25" s="27">
        <v>5106.0203588467602</v>
      </c>
      <c r="AU25" s="27">
        <v>4393.2678431631903</v>
      </c>
      <c r="AV25" s="27">
        <v>1.1109343857096401</v>
      </c>
      <c r="AW25" s="27">
        <v>1.45032755722371</v>
      </c>
      <c r="AX25" s="27">
        <v>627.47303240243104</v>
      </c>
      <c r="AY25" s="27">
        <v>5.7823927236451098</v>
      </c>
      <c r="AZ25" s="27">
        <v>895.29417186130695</v>
      </c>
      <c r="BA25" s="27">
        <v>6.0018090532801898</v>
      </c>
      <c r="BB25" s="27">
        <v>14.6963075006751</v>
      </c>
      <c r="BC25" s="27">
        <v>1536.6277578443101</v>
      </c>
      <c r="BD25" s="27">
        <v>2573.4403259990399</v>
      </c>
      <c r="BE25" s="27">
        <v>265.76297094859302</v>
      </c>
      <c r="BF25" s="27">
        <v>29.004493515655501</v>
      </c>
      <c r="BG25" s="27">
        <v>5.7471537448260204</v>
      </c>
      <c r="BH25" s="27">
        <v>878.98219036690398</v>
      </c>
      <c r="BI25" s="27">
        <v>3382.2470421609601</v>
      </c>
      <c r="BJ25" s="27">
        <v>9.5664964802107493E-5</v>
      </c>
      <c r="BK25" s="27">
        <v>279.418061550137</v>
      </c>
      <c r="BL25" s="27">
        <v>2672.4840354531402</v>
      </c>
      <c r="BM25" s="27">
        <v>3799.5563144092898</v>
      </c>
      <c r="BN25" s="27">
        <v>29865.3626799384</v>
      </c>
      <c r="BO25" s="27">
        <v>1501.1711022346899</v>
      </c>
      <c r="BR25" s="31">
        <f t="shared" si="0"/>
        <v>2.7908681949633789E-3</v>
      </c>
      <c r="BS25" s="24">
        <f t="shared" si="8"/>
        <v>-0.43254945703174796</v>
      </c>
      <c r="BT25" s="24">
        <f t="shared" si="9"/>
        <v>-0.17878522201888838</v>
      </c>
      <c r="BU25" s="24">
        <f t="shared" si="10"/>
        <v>-0.27098684096343478</v>
      </c>
      <c r="BV25" s="24">
        <f t="shared" si="11"/>
        <v>-0.34177330945861717</v>
      </c>
      <c r="BW25" s="24">
        <f t="shared" si="12"/>
        <v>-0.37562933353759803</v>
      </c>
      <c r="BX25" s="24">
        <f t="shared" si="13"/>
        <v>-0.25510851535703416</v>
      </c>
      <c r="BY25" s="24">
        <f t="shared" si="14"/>
        <v>-0.44780693426045332</v>
      </c>
    </row>
    <row r="26" spans="1:77" x14ac:dyDescent="0.25">
      <c r="A26" s="29" t="s">
        <v>190</v>
      </c>
      <c r="B26" s="27">
        <v>75157.920853613497</v>
      </c>
      <c r="C26" s="27">
        <v>45870.924174445703</v>
      </c>
      <c r="D26" s="27">
        <v>42276.262619996996</v>
      </c>
      <c r="E26" s="27">
        <v>26039.159015080699</v>
      </c>
      <c r="F26" s="27">
        <v>14619.655336415201</v>
      </c>
      <c r="G26" s="27">
        <v>1747.0193582229299</v>
      </c>
      <c r="H26" s="27">
        <v>128792.38552585</v>
      </c>
      <c r="J26" s="27" t="s">
        <v>190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R26" s="31" t="str">
        <f t="shared" si="0"/>
        <v/>
      </c>
      <c r="BS26" s="24" t="str">
        <f t="shared" si="8"/>
        <v/>
      </c>
      <c r="BT26" s="24" t="str">
        <f t="shared" si="9"/>
        <v/>
      </c>
      <c r="BU26" s="24" t="str">
        <f t="shared" si="10"/>
        <v/>
      </c>
      <c r="BV26" s="24" t="str">
        <f t="shared" si="11"/>
        <v/>
      </c>
      <c r="BW26" s="24" t="str">
        <f t="shared" si="12"/>
        <v/>
      </c>
      <c r="BX26" s="24" t="str">
        <f t="shared" si="13"/>
        <v/>
      </c>
      <c r="BY26" s="24" t="str">
        <f t="shared" si="14"/>
        <v/>
      </c>
    </row>
    <row r="27" spans="1:77" x14ac:dyDescent="0.25">
      <c r="A27" s="29" t="s">
        <v>191</v>
      </c>
      <c r="B27" s="27">
        <v>161906.122018428</v>
      </c>
      <c r="C27" s="27">
        <v>33740.038877493898</v>
      </c>
      <c r="D27" s="27">
        <v>5202.4243703681996</v>
      </c>
      <c r="E27" s="27">
        <v>26130.175177957299</v>
      </c>
      <c r="F27" s="27">
        <v>22311.090628757</v>
      </c>
      <c r="G27" s="27">
        <v>394.25278216385902</v>
      </c>
      <c r="H27" s="27">
        <v>183095.12573801001</v>
      </c>
      <c r="J27" s="27" t="s">
        <v>191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R27" s="31" t="str">
        <f t="shared" si="0"/>
        <v/>
      </c>
      <c r="BS27" s="24" t="str">
        <f t="shared" si="8"/>
        <v/>
      </c>
      <c r="BT27" s="24" t="str">
        <f t="shared" si="9"/>
        <v/>
      </c>
      <c r="BU27" s="24" t="str">
        <f t="shared" si="10"/>
        <v/>
      </c>
      <c r="BV27" s="24" t="str">
        <f t="shared" si="11"/>
        <v/>
      </c>
      <c r="BW27" s="24" t="str">
        <f t="shared" si="12"/>
        <v/>
      </c>
      <c r="BX27" s="24" t="str">
        <f t="shared" si="13"/>
        <v/>
      </c>
      <c r="BY27" s="24" t="str">
        <f t="shared" si="14"/>
        <v/>
      </c>
    </row>
    <row r="28" spans="1:77" x14ac:dyDescent="0.25">
      <c r="A28" s="29" t="s">
        <v>192</v>
      </c>
      <c r="B28" s="27">
        <v>102016.314080852</v>
      </c>
      <c r="C28" s="27">
        <v>28712.372657418498</v>
      </c>
      <c r="D28" s="27">
        <v>18486.803185459001</v>
      </c>
      <c r="E28" s="27">
        <v>18975.797726057099</v>
      </c>
      <c r="F28" s="27">
        <v>15038.3665348207</v>
      </c>
      <c r="G28" s="27">
        <v>641.70380179677898</v>
      </c>
      <c r="H28" s="27">
        <v>118395.324797175</v>
      </c>
      <c r="J28" s="27" t="s">
        <v>192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R28" s="31" t="str">
        <f t="shared" si="0"/>
        <v/>
      </c>
      <c r="BS28" s="24" t="str">
        <f t="shared" si="8"/>
        <v/>
      </c>
      <c r="BT28" s="24" t="str">
        <f t="shared" si="9"/>
        <v/>
      </c>
      <c r="BU28" s="24" t="str">
        <f t="shared" si="10"/>
        <v/>
      </c>
      <c r="BV28" s="24" t="str">
        <f t="shared" si="11"/>
        <v/>
      </c>
      <c r="BW28" s="24" t="str">
        <f t="shared" si="12"/>
        <v/>
      </c>
      <c r="BX28" s="24" t="str">
        <f t="shared" si="13"/>
        <v/>
      </c>
      <c r="BY28" s="24" t="str">
        <f t="shared" si="14"/>
        <v/>
      </c>
    </row>
    <row r="29" spans="1:77" x14ac:dyDescent="0.25">
      <c r="A29" s="29" t="s">
        <v>193</v>
      </c>
      <c r="B29" s="27">
        <v>64496.659100083802</v>
      </c>
      <c r="C29" s="27">
        <v>84638.575311401699</v>
      </c>
      <c r="D29" s="27">
        <v>47648.823234153802</v>
      </c>
      <c r="E29" s="27">
        <v>24374.854836113602</v>
      </c>
      <c r="F29" s="27">
        <v>13446.750503756801</v>
      </c>
      <c r="G29" s="27">
        <v>1908.0651904184101</v>
      </c>
      <c r="H29" s="27">
        <v>154749.0446925</v>
      </c>
      <c r="J29" s="27" t="s">
        <v>193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R29" s="31" t="str">
        <f t="shared" si="0"/>
        <v/>
      </c>
      <c r="BS29" s="24" t="str">
        <f t="shared" si="8"/>
        <v/>
      </c>
      <c r="BT29" s="24" t="str">
        <f t="shared" si="9"/>
        <v/>
      </c>
      <c r="BU29" s="24" t="str">
        <f t="shared" si="10"/>
        <v/>
      </c>
      <c r="BV29" s="24" t="str">
        <f t="shared" si="11"/>
        <v/>
      </c>
      <c r="BW29" s="24" t="str">
        <f t="shared" si="12"/>
        <v/>
      </c>
      <c r="BX29" s="24" t="str">
        <f t="shared" si="13"/>
        <v/>
      </c>
      <c r="BY29" s="24" t="str">
        <f t="shared" si="14"/>
        <v/>
      </c>
    </row>
    <row r="30" spans="1:77" x14ac:dyDescent="0.25">
      <c r="A30" s="29" t="s">
        <v>194</v>
      </c>
      <c r="B30" s="27">
        <v>192924.73961599101</v>
      </c>
      <c r="C30" s="27">
        <v>47963.773601175497</v>
      </c>
      <c r="D30" s="27">
        <v>32171.052419301701</v>
      </c>
      <c r="E30" s="27">
        <v>34764.744031034097</v>
      </c>
      <c r="F30" s="27">
        <v>28140.379920610299</v>
      </c>
      <c r="G30" s="27">
        <v>1069.57792242704</v>
      </c>
      <c r="H30" s="27">
        <v>368270.89681688399</v>
      </c>
      <c r="J30" s="27" t="s">
        <v>194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R30" s="31" t="str">
        <f t="shared" si="0"/>
        <v/>
      </c>
      <c r="BS30" s="24" t="str">
        <f t="shared" si="8"/>
        <v/>
      </c>
      <c r="BT30" s="24" t="str">
        <f t="shared" si="9"/>
        <v/>
      </c>
      <c r="BU30" s="24" t="str">
        <f t="shared" si="10"/>
        <v/>
      </c>
      <c r="BV30" s="24" t="str">
        <f t="shared" si="11"/>
        <v/>
      </c>
      <c r="BW30" s="24" t="str">
        <f t="shared" si="12"/>
        <v/>
      </c>
      <c r="BX30" s="24" t="str">
        <f t="shared" si="13"/>
        <v/>
      </c>
      <c r="BY30" s="24" t="str">
        <f t="shared" si="14"/>
        <v/>
      </c>
    </row>
    <row r="31" spans="1:77" x14ac:dyDescent="0.25">
      <c r="A31" s="29" t="s">
        <v>195</v>
      </c>
      <c r="B31" s="27">
        <v>120658.757984264</v>
      </c>
      <c r="C31" s="27">
        <v>37137.209620948503</v>
      </c>
      <c r="D31" s="27">
        <v>27933.647562193</v>
      </c>
      <c r="E31" s="27">
        <v>26878.546571405401</v>
      </c>
      <c r="F31" s="27">
        <v>18863.635911670899</v>
      </c>
      <c r="G31" s="27">
        <v>1314.6095176374799</v>
      </c>
      <c r="H31" s="27">
        <v>159160.16866552501</v>
      </c>
      <c r="J31" s="27" t="s">
        <v>195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R31" s="31" t="str">
        <f t="shared" si="0"/>
        <v/>
      </c>
      <c r="BS31" s="24" t="str">
        <f t="shared" si="8"/>
        <v/>
      </c>
      <c r="BT31" s="24" t="str">
        <f t="shared" si="9"/>
        <v/>
      </c>
      <c r="BU31" s="24" t="str">
        <f t="shared" si="10"/>
        <v/>
      </c>
      <c r="BV31" s="24" t="str">
        <f t="shared" si="11"/>
        <v/>
      </c>
      <c r="BW31" s="24" t="str">
        <f t="shared" si="12"/>
        <v/>
      </c>
      <c r="BX31" s="24" t="str">
        <f t="shared" si="13"/>
        <v/>
      </c>
      <c r="BY31" s="24" t="str">
        <f t="shared" si="14"/>
        <v/>
      </c>
    </row>
    <row r="32" spans="1:77" x14ac:dyDescent="0.25">
      <c r="A32" s="29" t="s">
        <v>196</v>
      </c>
      <c r="B32" s="27">
        <v>28146.461717818998</v>
      </c>
      <c r="C32" s="27">
        <v>7148.7457173586299</v>
      </c>
      <c r="D32" s="27">
        <v>9661.9241827873993</v>
      </c>
      <c r="E32" s="27">
        <v>5994.3494981445901</v>
      </c>
      <c r="F32" s="27">
        <v>4646.5586620837003</v>
      </c>
      <c r="G32" s="27">
        <v>273.027682689892</v>
      </c>
      <c r="H32" s="27">
        <v>48406.985182946599</v>
      </c>
      <c r="J32" s="27" t="s">
        <v>196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38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R32" s="31" t="str">
        <f t="shared" si="0"/>
        <v/>
      </c>
      <c r="BS32" s="24" t="str">
        <f t="shared" si="8"/>
        <v/>
      </c>
      <c r="BT32" s="24" t="str">
        <f t="shared" si="9"/>
        <v/>
      </c>
      <c r="BU32" s="24" t="str">
        <f t="shared" si="10"/>
        <v/>
      </c>
      <c r="BV32" s="24" t="str">
        <f t="shared" si="11"/>
        <v/>
      </c>
      <c r="BW32" s="24" t="str">
        <f t="shared" si="12"/>
        <v/>
      </c>
      <c r="BX32" s="24" t="str">
        <f t="shared" si="13"/>
        <v/>
      </c>
      <c r="BY32" s="24" t="str">
        <f t="shared" si="14"/>
        <v/>
      </c>
    </row>
    <row r="33" spans="1:77" x14ac:dyDescent="0.25">
      <c r="A33" s="29" t="s">
        <v>197</v>
      </c>
      <c r="B33" s="27">
        <v>24409.0737148107</v>
      </c>
      <c r="C33" s="27">
        <v>13973.7031282354</v>
      </c>
      <c r="D33" s="27">
        <v>13454.6278401541</v>
      </c>
      <c r="E33" s="27">
        <v>7134.4304295768898</v>
      </c>
      <c r="F33" s="27">
        <v>4675.5875975050903</v>
      </c>
      <c r="G33" s="27">
        <v>470.78062734484598</v>
      </c>
      <c r="H33" s="27">
        <v>32203.131811595998</v>
      </c>
      <c r="J33" s="27" t="s">
        <v>197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R33" s="31" t="str">
        <f t="shared" si="0"/>
        <v/>
      </c>
      <c r="BS33" s="24" t="str">
        <f t="shared" si="8"/>
        <v/>
      </c>
      <c r="BT33" s="24" t="str">
        <f t="shared" si="9"/>
        <v/>
      </c>
      <c r="BU33" s="24" t="str">
        <f t="shared" si="10"/>
        <v/>
      </c>
      <c r="BV33" s="24" t="str">
        <f t="shared" si="11"/>
        <v/>
      </c>
      <c r="BW33" s="24" t="str">
        <f t="shared" si="12"/>
        <v/>
      </c>
      <c r="BX33" s="24" t="str">
        <f t="shared" si="13"/>
        <v/>
      </c>
      <c r="BY33" s="24" t="str">
        <f t="shared" si="14"/>
        <v/>
      </c>
    </row>
    <row r="34" spans="1:77" x14ac:dyDescent="0.25">
      <c r="A34" s="29" t="s">
        <v>198</v>
      </c>
      <c r="B34" s="27">
        <v>32997.137227970299</v>
      </c>
      <c r="C34" s="27">
        <v>18927.696300789201</v>
      </c>
      <c r="D34" s="27">
        <v>25189.346154239702</v>
      </c>
      <c r="E34" s="27">
        <v>11134.7455656447</v>
      </c>
      <c r="F34" s="27">
        <v>5772.6607799645199</v>
      </c>
      <c r="G34" s="27">
        <v>588.57100140976104</v>
      </c>
      <c r="H34" s="27">
        <v>93650.146358796803</v>
      </c>
      <c r="J34" s="27" t="s">
        <v>198</v>
      </c>
      <c r="K34" s="27">
        <v>9432.9316885933495</v>
      </c>
      <c r="L34" s="27">
        <v>1514.55966137721</v>
      </c>
      <c r="M34" s="27">
        <v>1514.5591870464</v>
      </c>
      <c r="N34" s="27">
        <v>1946.5101694007601</v>
      </c>
      <c r="O34" s="27">
        <v>1151.05969343788</v>
      </c>
      <c r="P34" s="27">
        <v>3477.7864374365799</v>
      </c>
      <c r="Q34" s="27">
        <v>28361.465332408599</v>
      </c>
      <c r="R34" s="27">
        <v>966.18645022669205</v>
      </c>
      <c r="S34" s="27">
        <v>1106.4207177790399</v>
      </c>
      <c r="T34" s="27">
        <v>593.03579970724604</v>
      </c>
      <c r="U34" s="27">
        <v>2824.3017928464101</v>
      </c>
      <c r="V34" s="27">
        <v>1089.6114126437001</v>
      </c>
      <c r="W34" s="27">
        <v>1089.6114126437001</v>
      </c>
      <c r="X34" s="27">
        <v>54.410276850656501</v>
      </c>
      <c r="Y34" s="27">
        <v>504.88828626237699</v>
      </c>
      <c r="Z34" s="27">
        <v>33.5464355629287</v>
      </c>
      <c r="AA34" s="27">
        <v>618.67755799458098</v>
      </c>
      <c r="AB34" s="27">
        <v>2545.99860116028</v>
      </c>
      <c r="AC34" s="27">
        <v>210.400148918806</v>
      </c>
      <c r="AD34" s="27">
        <v>17133.8911499034</v>
      </c>
      <c r="AE34" s="27">
        <v>561.22076435346503</v>
      </c>
      <c r="AF34" s="27">
        <v>22045.3333400708</v>
      </c>
      <c r="AG34" s="27">
        <v>2395.0702333903</v>
      </c>
      <c r="AH34" s="27">
        <v>24494.813850311799</v>
      </c>
      <c r="AI34" s="27">
        <v>873.17747984508401</v>
      </c>
      <c r="AJ34" s="27">
        <v>1025.0493497304401</v>
      </c>
      <c r="AK34" s="27">
        <v>71.7875898650219</v>
      </c>
      <c r="AL34" s="27">
        <v>34185.776728232297</v>
      </c>
      <c r="AM34" s="27">
        <v>100.463216642426</v>
      </c>
      <c r="AN34" s="27">
        <v>41.929124520323803</v>
      </c>
      <c r="AO34" s="27">
        <v>860.80392221443196</v>
      </c>
      <c r="AP34" s="27">
        <v>56.326622150410302</v>
      </c>
      <c r="AQ34" s="27">
        <v>2.9791696146829998</v>
      </c>
      <c r="AR34" s="27">
        <v>40.238520396798798</v>
      </c>
      <c r="AS34" s="27">
        <v>10231.515581850599</v>
      </c>
      <c r="AT34" s="27">
        <v>5082.2927635351798</v>
      </c>
      <c r="AU34" s="27">
        <v>5149.2228183154402</v>
      </c>
      <c r="AV34" s="27">
        <v>0.82316422976790804</v>
      </c>
      <c r="AW34" s="27">
        <v>1.63893955155453</v>
      </c>
      <c r="AX34" s="27">
        <v>809.97490564802104</v>
      </c>
      <c r="AY34" s="27">
        <v>22.0090215614124</v>
      </c>
      <c r="AZ34" s="27">
        <v>934.28536459509405</v>
      </c>
      <c r="BA34" s="27">
        <v>8.6140322033488204</v>
      </c>
      <c r="BB34" s="27">
        <v>37.847366505426102</v>
      </c>
      <c r="BC34" s="27">
        <v>1747.34629331525</v>
      </c>
      <c r="BD34" s="27">
        <v>11102.9321128507</v>
      </c>
      <c r="BE34" s="27">
        <v>206.10257044704201</v>
      </c>
      <c r="BF34" s="27">
        <v>132.96653959049101</v>
      </c>
      <c r="BG34" s="27">
        <v>6.1564004836742097</v>
      </c>
      <c r="BH34" s="27">
        <v>561.00392527527197</v>
      </c>
      <c r="BI34" s="27">
        <v>18683.629380369901</v>
      </c>
      <c r="BJ34" s="27">
        <v>8.6041590750818504E-4</v>
      </c>
      <c r="BK34" s="27">
        <v>2368.31741392098</v>
      </c>
      <c r="BL34" s="27">
        <v>7932.2551389111304</v>
      </c>
      <c r="BM34" s="27">
        <v>11692.401669552301</v>
      </c>
      <c r="BN34" s="27">
        <v>88965.114714199401</v>
      </c>
      <c r="BO34" s="27">
        <v>5589.1127191648802</v>
      </c>
      <c r="BR34" s="31">
        <f t="shared" si="0"/>
        <v>2.2212978299471298E-3</v>
      </c>
      <c r="BS34" s="24">
        <f t="shared" si="8"/>
        <v>-0.14048709327523826</v>
      </c>
      <c r="BT34" s="24">
        <f t="shared" si="9"/>
        <v>-9.4771446159087364E-2</v>
      </c>
      <c r="BU34" s="24">
        <f t="shared" si="10"/>
        <v>-2.7572462567116051E-2</v>
      </c>
      <c r="BV34" s="24">
        <f t="shared" si="11"/>
        <v>-8.1118152046593631E-2</v>
      </c>
      <c r="BW34" s="24">
        <f t="shared" si="12"/>
        <v>-0.11959268745280113</v>
      </c>
      <c r="BX34" s="24">
        <f t="shared" si="13"/>
        <v>-4.6837299269688229E-2</v>
      </c>
      <c r="BY34" s="24">
        <f t="shared" si="14"/>
        <v>-5.0026954860784636E-2</v>
      </c>
    </row>
    <row r="35" spans="1:77" x14ac:dyDescent="0.25">
      <c r="A35" s="29" t="s">
        <v>199</v>
      </c>
      <c r="B35" s="27">
        <v>245983.98924277001</v>
      </c>
      <c r="C35" s="27">
        <v>40338.099992843701</v>
      </c>
      <c r="D35" s="27">
        <v>13135.4743091533</v>
      </c>
      <c r="E35" s="27">
        <v>39770.553949970599</v>
      </c>
      <c r="F35" s="27">
        <v>34193.1427876948</v>
      </c>
      <c r="G35" s="27">
        <v>692.07086802616595</v>
      </c>
      <c r="H35" s="27">
        <v>258403.49827587299</v>
      </c>
      <c r="J35" s="27" t="s">
        <v>199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R35" s="31" t="str">
        <f t="shared" si="0"/>
        <v/>
      </c>
      <c r="BS35" s="24" t="str">
        <f t="shared" si="8"/>
        <v/>
      </c>
      <c r="BT35" s="24" t="str">
        <f t="shared" si="9"/>
        <v/>
      </c>
      <c r="BU35" s="24" t="str">
        <f t="shared" si="10"/>
        <v/>
      </c>
      <c r="BV35" s="24" t="str">
        <f t="shared" si="11"/>
        <v/>
      </c>
      <c r="BW35" s="24" t="str">
        <f t="shared" si="12"/>
        <v/>
      </c>
      <c r="BX35" s="24" t="str">
        <f t="shared" si="13"/>
        <v/>
      </c>
      <c r="BY35" s="24" t="str">
        <f t="shared" si="14"/>
        <v/>
      </c>
    </row>
    <row r="36" spans="1:77" x14ac:dyDescent="0.25">
      <c r="A36" s="29" t="s">
        <v>200</v>
      </c>
      <c r="B36" s="27">
        <v>211422.53554992401</v>
      </c>
      <c r="C36" s="27">
        <v>62396.317811825902</v>
      </c>
      <c r="D36" s="27">
        <v>18346.176843905101</v>
      </c>
      <c r="E36" s="27">
        <v>34993.701967089102</v>
      </c>
      <c r="F36" s="27">
        <v>29689.758992043899</v>
      </c>
      <c r="G36" s="27">
        <v>841.852277094388</v>
      </c>
      <c r="H36" s="27">
        <v>261697.70143115401</v>
      </c>
      <c r="J36" s="27" t="s">
        <v>200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R36" s="31" t="str">
        <f t="shared" si="0"/>
        <v/>
      </c>
      <c r="BS36" s="24" t="str">
        <f t="shared" si="8"/>
        <v/>
      </c>
      <c r="BT36" s="24" t="str">
        <f t="shared" si="9"/>
        <v/>
      </c>
      <c r="BU36" s="24" t="str">
        <f t="shared" si="10"/>
        <v/>
      </c>
      <c r="BV36" s="24" t="str">
        <f t="shared" si="11"/>
        <v/>
      </c>
      <c r="BW36" s="24" t="str">
        <f t="shared" si="12"/>
        <v/>
      </c>
      <c r="BX36" s="24" t="str">
        <f t="shared" si="13"/>
        <v/>
      </c>
      <c r="BY36" s="24" t="str">
        <f t="shared" si="14"/>
        <v/>
      </c>
    </row>
    <row r="37" spans="1:77" x14ac:dyDescent="0.25">
      <c r="A37" s="29" t="s">
        <v>201</v>
      </c>
      <c r="B37" s="27">
        <v>29018.609265593601</v>
      </c>
      <c r="C37" s="27">
        <v>17777.951993996801</v>
      </c>
      <c r="D37" s="27">
        <v>9285.8993139916001</v>
      </c>
      <c r="E37" s="27">
        <v>5514.6170159640897</v>
      </c>
      <c r="F37" s="27">
        <v>4257.6559031319903</v>
      </c>
      <c r="G37" s="27">
        <v>267.56923831232803</v>
      </c>
      <c r="H37" s="27">
        <v>53402.982128177398</v>
      </c>
      <c r="J37" s="27" t="s">
        <v>201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R37" s="31" t="str">
        <f t="shared" si="0"/>
        <v/>
      </c>
      <c r="BS37" s="24" t="str">
        <f t="shared" si="8"/>
        <v/>
      </c>
      <c r="BT37" s="24" t="str">
        <f t="shared" si="9"/>
        <v/>
      </c>
      <c r="BU37" s="24" t="str">
        <f t="shared" si="10"/>
        <v/>
      </c>
      <c r="BV37" s="24" t="str">
        <f t="shared" si="11"/>
        <v/>
      </c>
      <c r="BW37" s="24" t="str">
        <f t="shared" si="12"/>
        <v/>
      </c>
      <c r="BX37" s="24" t="str">
        <f t="shared" si="13"/>
        <v/>
      </c>
      <c r="BY37" s="24" t="str">
        <f t="shared" si="14"/>
        <v/>
      </c>
    </row>
    <row r="38" spans="1:77" x14ac:dyDescent="0.25">
      <c r="A38" s="29" t="s">
        <v>202</v>
      </c>
      <c r="B38" s="27">
        <v>29556.0320106299</v>
      </c>
      <c r="C38" s="27">
        <v>4522.2637433865002</v>
      </c>
      <c r="D38" s="27">
        <v>4088.6745478256898</v>
      </c>
      <c r="E38" s="27">
        <v>5345.9610365581002</v>
      </c>
      <c r="F38" s="27">
        <v>4061.6791811419898</v>
      </c>
      <c r="G38" s="27">
        <v>236.86613564637199</v>
      </c>
      <c r="H38" s="27">
        <v>43587.388938111202</v>
      </c>
      <c r="J38" s="27" t="s">
        <v>202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R38" s="31" t="str">
        <f t="shared" si="0"/>
        <v/>
      </c>
      <c r="BS38" s="24" t="str">
        <f t="shared" si="8"/>
        <v/>
      </c>
      <c r="BT38" s="24" t="str">
        <f t="shared" si="9"/>
        <v/>
      </c>
      <c r="BU38" s="24" t="str">
        <f t="shared" si="10"/>
        <v/>
      </c>
      <c r="BV38" s="24" t="str">
        <f t="shared" si="11"/>
        <v/>
      </c>
      <c r="BW38" s="24" t="str">
        <f t="shared" si="12"/>
        <v/>
      </c>
      <c r="BX38" s="24" t="str">
        <f t="shared" si="13"/>
        <v/>
      </c>
      <c r="BY38" s="24" t="str">
        <f t="shared" si="14"/>
        <v/>
      </c>
    </row>
    <row r="39" spans="1:77" x14ac:dyDescent="0.25">
      <c r="A39" s="29" t="s">
        <v>203</v>
      </c>
      <c r="B39" s="27">
        <v>91710.270786701803</v>
      </c>
      <c r="C39" s="27">
        <v>23360.161282154899</v>
      </c>
      <c r="D39" s="27">
        <v>23937.1549411331</v>
      </c>
      <c r="E39" s="27">
        <v>19384.824797579498</v>
      </c>
      <c r="F39" s="27">
        <v>14191.813526230701</v>
      </c>
      <c r="G39" s="27">
        <v>843.13098311921397</v>
      </c>
      <c r="H39" s="27">
        <v>110009.44665620899</v>
      </c>
      <c r="J39" s="27" t="s">
        <v>203</v>
      </c>
      <c r="K39" s="27">
        <v>0.19294075108307601</v>
      </c>
      <c r="L39" s="27">
        <v>0.36122159835499801</v>
      </c>
      <c r="M39" s="27">
        <v>0.36122159835499801</v>
      </c>
      <c r="N39" s="27">
        <v>0.46733208970055701</v>
      </c>
      <c r="O39" s="27">
        <v>8.15379700395618E-2</v>
      </c>
      <c r="P39" s="27">
        <v>0.84208909498724305</v>
      </c>
      <c r="Q39" s="27">
        <v>3.52857652187812</v>
      </c>
      <c r="R39" s="27">
        <v>0.231423793799831</v>
      </c>
      <c r="S39" s="27">
        <v>8.7656160669653801E-2</v>
      </c>
      <c r="T39" s="27">
        <v>0.14494813699829701</v>
      </c>
      <c r="U39" s="27">
        <v>1.487630717007E-2</v>
      </c>
      <c r="V39" s="27">
        <v>0.245536091251288</v>
      </c>
      <c r="W39" s="27">
        <v>0.245536091251288</v>
      </c>
      <c r="X39" s="27">
        <v>3.76971263854671E-3</v>
      </c>
      <c r="Y39" s="27">
        <v>5.7832188608717902E-2</v>
      </c>
      <c r="Z39" s="27">
        <v>8.3708009197572403E-3</v>
      </c>
      <c r="AA39" s="27">
        <v>3.8774361317702399E-2</v>
      </c>
      <c r="AB39" s="27">
        <v>1.76033118305528E-2</v>
      </c>
      <c r="AC39" s="27">
        <v>4.6486598369483503E-2</v>
      </c>
      <c r="AD39" s="27">
        <v>1.87958319637118</v>
      </c>
      <c r="AE39" s="27">
        <v>0.189005291092775</v>
      </c>
      <c r="AF39" s="27">
        <v>0.81716649635961802</v>
      </c>
      <c r="AG39" s="27">
        <v>8.7026634258723604E-2</v>
      </c>
      <c r="AH39" s="27">
        <v>0.90796284325688803</v>
      </c>
      <c r="AI39" s="27">
        <v>4.5781534986689597E-2</v>
      </c>
      <c r="AJ39" s="27">
        <v>0.12003028717406</v>
      </c>
      <c r="AK39" s="27">
        <v>7.0478612410919596E-3</v>
      </c>
      <c r="AL39" s="27">
        <v>0.55330041042345302</v>
      </c>
      <c r="AM39" s="27">
        <v>2.04198052216472E-3</v>
      </c>
      <c r="AN39" s="27">
        <v>1.3693409833716299E-3</v>
      </c>
      <c r="AO39" s="27">
        <v>0.107056289510959</v>
      </c>
      <c r="AP39" s="27">
        <v>4.5819132811940203E-3</v>
      </c>
      <c r="AQ39" s="27">
        <v>4.5401026251536299E-5</v>
      </c>
      <c r="AR39" s="27">
        <v>5.5809543808594498E-3</v>
      </c>
      <c r="AS39" s="27">
        <v>0.89990261658867798</v>
      </c>
      <c r="AT39" s="27">
        <v>0.60014171886660295</v>
      </c>
      <c r="AU39" s="27">
        <v>0.29976089772207398</v>
      </c>
      <c r="AV39" s="27">
        <v>1.09325661248807E-4</v>
      </c>
      <c r="AW39" s="27">
        <v>1.0200433208221001E-4</v>
      </c>
      <c r="AX39" s="27">
        <v>5.0309231303427501E-2</v>
      </c>
      <c r="AY39" s="27">
        <v>5.1345833540016495E-4</v>
      </c>
      <c r="AZ39" s="27">
        <v>0.15780973561070799</v>
      </c>
      <c r="BA39" s="27">
        <v>6.8910045911253E-4</v>
      </c>
      <c r="BB39" s="27">
        <v>1.03399560177913E-3</v>
      </c>
      <c r="BC39" s="27">
        <v>0.23998824936479299</v>
      </c>
      <c r="BD39" s="27">
        <v>3.8924171121877099E-2</v>
      </c>
      <c r="BE39" s="27">
        <v>1.9284906606700899E-2</v>
      </c>
      <c r="BF39" s="27">
        <v>2.1702123602131899E-3</v>
      </c>
      <c r="BG39" s="27">
        <v>4.0775828524501498E-4</v>
      </c>
      <c r="BH39" s="27">
        <v>3.6785687594040897E-2</v>
      </c>
      <c r="BI39" s="27">
        <v>0.13004225834283001</v>
      </c>
      <c r="BJ39" s="27">
        <v>6.6531671048352901E-10</v>
      </c>
      <c r="BK39" s="27">
        <v>2.2509932174143098E-3</v>
      </c>
      <c r="BL39" s="27">
        <v>0.298023074555686</v>
      </c>
      <c r="BM39" s="27">
        <v>0.36250901618082199</v>
      </c>
      <c r="BN39" s="27">
        <v>3.2450461592729201</v>
      </c>
      <c r="BO39" s="27">
        <v>0.10070490181495401</v>
      </c>
      <c r="BR39" s="31">
        <f t="shared" si="0"/>
        <v>4.151835800928423E-3</v>
      </c>
      <c r="BS39" s="24">
        <f t="shared" si="8"/>
        <v>-0.99996152473990529</v>
      </c>
      <c r="BT39" s="24">
        <f t="shared" si="9"/>
        <v>-0.99991953894608565</v>
      </c>
      <c r="BU39" s="24">
        <f t="shared" si="10"/>
        <v>-0.99996206889058081</v>
      </c>
      <c r="BV39" s="24">
        <f t="shared" si="11"/>
        <v>-0.99995357695382936</v>
      </c>
      <c r="BW39" s="24">
        <f t="shared" si="12"/>
        <v>-0.9999577121191906</v>
      </c>
      <c r="BX39" s="24">
        <f t="shared" si="13"/>
        <v>-0.99995637013900507</v>
      </c>
      <c r="BY39" s="24">
        <f t="shared" si="14"/>
        <v>-0.99997050211361027</v>
      </c>
    </row>
    <row r="40" spans="1:77" x14ac:dyDescent="0.25">
      <c r="A40" s="29" t="s">
        <v>204</v>
      </c>
      <c r="B40" s="27">
        <v>55466.833465805801</v>
      </c>
      <c r="C40" s="27">
        <v>29514.558513940199</v>
      </c>
      <c r="D40" s="27">
        <v>33477.194843709702</v>
      </c>
      <c r="E40" s="27">
        <v>23302.064256575901</v>
      </c>
      <c r="F40" s="27">
        <v>11839.9680443492</v>
      </c>
      <c r="G40" s="27">
        <v>1501.4101442149499</v>
      </c>
      <c r="H40" s="27">
        <v>78655.444944942297</v>
      </c>
      <c r="J40" s="27" t="s">
        <v>204</v>
      </c>
      <c r="K40" s="27">
        <v>4014.6304014121201</v>
      </c>
      <c r="L40" s="27">
        <v>4000.4068338529401</v>
      </c>
      <c r="M40" s="27">
        <v>4000.4065046184101</v>
      </c>
      <c r="N40" s="27">
        <v>5122.4199589841</v>
      </c>
      <c r="O40" s="27">
        <v>1280.5239727707301</v>
      </c>
      <c r="P40" s="27">
        <v>9016.6143055085795</v>
      </c>
      <c r="Q40" s="27">
        <v>45733.501478088801</v>
      </c>
      <c r="R40" s="27">
        <v>2541.2957213097002</v>
      </c>
      <c r="S40" s="27">
        <v>1437.83750982267</v>
      </c>
      <c r="T40" s="27">
        <v>1571.6066337315101</v>
      </c>
      <c r="U40" s="27">
        <v>852.98288072861703</v>
      </c>
      <c r="V40" s="27">
        <v>2758.38659478406</v>
      </c>
      <c r="W40" s="27">
        <v>2758.38659478406</v>
      </c>
      <c r="X40" s="27">
        <v>96.185167801517693</v>
      </c>
      <c r="Y40" s="27">
        <v>716.53686602677499</v>
      </c>
      <c r="Z40" s="27">
        <v>89.256464860234303</v>
      </c>
      <c r="AA40" s="27">
        <v>581.46277521857098</v>
      </c>
      <c r="AB40" s="27">
        <v>906.58220329992002</v>
      </c>
      <c r="AC40" s="27">
        <v>515.41629957781799</v>
      </c>
      <c r="AD40" s="27">
        <v>25630.526891427799</v>
      </c>
      <c r="AE40" s="27">
        <v>9470.1972155624208</v>
      </c>
      <c r="AF40" s="27">
        <v>25381.010171861199</v>
      </c>
      <c r="AG40" s="27">
        <v>2723.9297194662499</v>
      </c>
      <c r="AH40" s="27">
        <v>28201.125059129001</v>
      </c>
      <c r="AI40" s="27">
        <v>638.47138662450402</v>
      </c>
      <c r="AJ40" s="27">
        <v>1590.55525915662</v>
      </c>
      <c r="AK40" s="27">
        <v>229.86961578950201</v>
      </c>
      <c r="AL40" s="27">
        <v>16458.063880365</v>
      </c>
      <c r="AM40" s="27">
        <v>77.809964571724606</v>
      </c>
      <c r="AN40" s="27">
        <v>18.437940299938798</v>
      </c>
      <c r="AO40" s="27">
        <v>2365.7798345431202</v>
      </c>
      <c r="AP40" s="27">
        <v>150.78966153540901</v>
      </c>
      <c r="AQ40" s="27">
        <v>2.2066794578834501</v>
      </c>
      <c r="AR40" s="27">
        <v>96.910003284886699</v>
      </c>
      <c r="AS40" s="27">
        <v>19886.241792670698</v>
      </c>
      <c r="AT40" s="27">
        <v>9958.8956587509692</v>
      </c>
      <c r="AU40" s="27">
        <v>9927.3461339197693</v>
      </c>
      <c r="AV40" s="27">
        <v>2.55496985951046</v>
      </c>
      <c r="AW40" s="27">
        <v>3.4214973704371099</v>
      </c>
      <c r="AX40" s="27">
        <v>1487.52739496354</v>
      </c>
      <c r="AY40" s="27">
        <v>8.6399892260123305</v>
      </c>
      <c r="AZ40" s="27">
        <v>1814.7876775960799</v>
      </c>
      <c r="BA40" s="27">
        <v>9.70289240232146</v>
      </c>
      <c r="BB40" s="27">
        <v>17.782995050623601</v>
      </c>
      <c r="BC40" s="27">
        <v>2993.3569704084598</v>
      </c>
      <c r="BD40" s="27">
        <v>6879.6292004931101</v>
      </c>
      <c r="BE40" s="27">
        <v>630.78683267470205</v>
      </c>
      <c r="BF40" s="27">
        <v>34.967536886081596</v>
      </c>
      <c r="BG40" s="27">
        <v>13.5632028307346</v>
      </c>
      <c r="BH40" s="27">
        <v>1280.8345988436699</v>
      </c>
      <c r="BI40" s="27">
        <v>6750.6355940391904</v>
      </c>
      <c r="BJ40" s="27">
        <v>1.09879082123271E-4</v>
      </c>
      <c r="BK40" s="27">
        <v>373.801341788809</v>
      </c>
      <c r="BL40" s="27">
        <v>5272.3981237954504</v>
      </c>
      <c r="BM40" s="27">
        <v>7755.1310043816802</v>
      </c>
      <c r="BN40" s="27">
        <v>62611.6299653323</v>
      </c>
      <c r="BO40" s="27">
        <v>2807.2347438154202</v>
      </c>
      <c r="BR40" s="31">
        <f t="shared" si="0"/>
        <v>3.4106854815134954E-3</v>
      </c>
      <c r="BS40" s="24">
        <f t="shared" si="8"/>
        <v>-0.17548021726744875</v>
      </c>
      <c r="BT40" s="24">
        <f t="shared" si="9"/>
        <v>-0.13159714453048349</v>
      </c>
      <c r="BU40" s="24">
        <f t="shared" si="10"/>
        <v>-0.1576019080813775</v>
      </c>
      <c r="BV40" s="24">
        <f t="shared" si="11"/>
        <v>-0.14658883549088356</v>
      </c>
      <c r="BW40" s="24">
        <f t="shared" si="12"/>
        <v>-0.15887478568795632</v>
      </c>
      <c r="BX40" s="24">
        <f t="shared" si="13"/>
        <v>-0.14691225193940158</v>
      </c>
      <c r="BY40" s="24">
        <f t="shared" si="14"/>
        <v>-0.20397589754708578</v>
      </c>
    </row>
    <row r="41" spans="1:77" x14ac:dyDescent="0.25">
      <c r="A41" s="29" t="s">
        <v>205</v>
      </c>
      <c r="B41" s="27">
        <v>27617.820485374399</v>
      </c>
      <c r="C41" s="27">
        <v>43338.206808292198</v>
      </c>
      <c r="D41" s="27">
        <v>24626.527776704301</v>
      </c>
      <c r="E41" s="27">
        <v>14672.2676281882</v>
      </c>
      <c r="F41" s="27">
        <v>6554.6837157065802</v>
      </c>
      <c r="G41" s="27">
        <v>852.42085522272396</v>
      </c>
      <c r="H41" s="27">
        <v>63549.879549541802</v>
      </c>
      <c r="J41" s="27" t="s">
        <v>205</v>
      </c>
      <c r="K41" s="27">
        <v>5025.2995685453898</v>
      </c>
      <c r="L41" s="27">
        <v>2051.6748781564602</v>
      </c>
      <c r="M41" s="27">
        <v>2051.67384674917</v>
      </c>
      <c r="N41" s="27">
        <v>2603.79026926596</v>
      </c>
      <c r="O41" s="27">
        <v>1038.73365877171</v>
      </c>
      <c r="P41" s="27">
        <v>4549.4296507714698</v>
      </c>
      <c r="Q41" s="27">
        <v>27603.375211803501</v>
      </c>
      <c r="R41" s="27">
        <v>1281.20660238695</v>
      </c>
      <c r="S41" s="27">
        <v>1102.2947641989299</v>
      </c>
      <c r="T41" s="27">
        <v>789.62958172458798</v>
      </c>
      <c r="U41" s="27">
        <v>1609.9146689634099</v>
      </c>
      <c r="V41" s="27">
        <v>1453.89658701188</v>
      </c>
      <c r="W41" s="27">
        <v>1453.89658701188</v>
      </c>
      <c r="X41" s="27">
        <v>86.353823250163998</v>
      </c>
      <c r="Y41" s="27">
        <v>459.65863853324799</v>
      </c>
      <c r="Z41" s="27">
        <v>44.501662961622102</v>
      </c>
      <c r="AA41" s="27">
        <v>458.38078399515501</v>
      </c>
      <c r="AB41" s="27">
        <v>1366.77382445024</v>
      </c>
      <c r="AC41" s="27">
        <v>286.23856750467797</v>
      </c>
      <c r="AD41" s="27">
        <v>43337.532758974099</v>
      </c>
      <c r="AE41" s="27">
        <v>20657.6541126671</v>
      </c>
      <c r="AF41" s="27">
        <v>22163.222457051201</v>
      </c>
      <c r="AG41" s="27">
        <v>2376.2282034094401</v>
      </c>
      <c r="AH41" s="27">
        <v>24625.804483710799</v>
      </c>
      <c r="AI41" s="27">
        <v>500.547295942316</v>
      </c>
      <c r="AJ41" s="27">
        <v>1078.8331929584299</v>
      </c>
      <c r="AK41" s="27">
        <v>191.96172901447801</v>
      </c>
      <c r="AL41" s="27">
        <v>21035.555023600198</v>
      </c>
      <c r="AM41" s="27">
        <v>57.5032445443873</v>
      </c>
      <c r="AN41" s="27">
        <v>20.779990946830001</v>
      </c>
      <c r="AO41" s="27">
        <v>1482.9760127427101</v>
      </c>
      <c r="AP41" s="27">
        <v>124.573903907141</v>
      </c>
      <c r="AQ41" s="27">
        <v>2.0009584279942798</v>
      </c>
      <c r="AR41" s="27">
        <v>66.892613782194303</v>
      </c>
      <c r="AS41" s="27">
        <v>14669.8181001339</v>
      </c>
      <c r="AT41" s="27">
        <v>6552.3582014363101</v>
      </c>
      <c r="AU41" s="27">
        <v>8117.4598986976198</v>
      </c>
      <c r="AV41" s="27">
        <v>2.0627018237735402</v>
      </c>
      <c r="AW41" s="27">
        <v>2.8373856304943299</v>
      </c>
      <c r="AX41" s="27">
        <v>1155.5680467930999</v>
      </c>
      <c r="AY41" s="27">
        <v>11.088128511935199</v>
      </c>
      <c r="AZ41" s="27">
        <v>1017.27208755656</v>
      </c>
      <c r="BA41" s="27">
        <v>8.7184179878414998</v>
      </c>
      <c r="BB41" s="27">
        <v>22.1840529244861</v>
      </c>
      <c r="BC41" s="27">
        <v>1797.7340520621401</v>
      </c>
      <c r="BD41" s="27">
        <v>8686.9904340432404</v>
      </c>
      <c r="BE41" s="27">
        <v>524.35872918202904</v>
      </c>
      <c r="BF41" s="27">
        <v>52.502480791679702</v>
      </c>
      <c r="BG41" s="27">
        <v>11.3436648065168</v>
      </c>
      <c r="BH41" s="27">
        <v>852.37435394985596</v>
      </c>
      <c r="BI41" s="27">
        <v>10147.8359492497</v>
      </c>
      <c r="BJ41" s="27">
        <v>3.9003435813572798E-4</v>
      </c>
      <c r="BK41" s="27">
        <v>1063.80789302362</v>
      </c>
      <c r="BL41" s="27">
        <v>5426.4986476642798</v>
      </c>
      <c r="BM41" s="27">
        <v>8695.9533615391101</v>
      </c>
      <c r="BN41" s="27">
        <v>63534.250549116201</v>
      </c>
      <c r="BO41" s="27">
        <v>3655.57371215904</v>
      </c>
      <c r="BR41" s="31">
        <f t="shared" si="0"/>
        <v>3.5066396838846162E-3</v>
      </c>
      <c r="BS41" s="24">
        <f t="shared" si="8"/>
        <v>-5.2304176495564085E-4</v>
      </c>
      <c r="BT41" s="24">
        <f t="shared" si="9"/>
        <v>-1.5553235072239433E-5</v>
      </c>
      <c r="BU41" s="24">
        <f t="shared" si="10"/>
        <v>-2.9370482110185207E-5</v>
      </c>
      <c r="BV41" s="24">
        <f t="shared" si="11"/>
        <v>-1.6694952112198772E-4</v>
      </c>
      <c r="BW41" s="24">
        <f t="shared" si="12"/>
        <v>-3.5478664892672399E-4</v>
      </c>
      <c r="BX41" s="24">
        <f t="shared" si="13"/>
        <v>-5.4552012169915048E-5</v>
      </c>
      <c r="BY41" s="24">
        <f t="shared" si="14"/>
        <v>-2.4593280957230966E-4</v>
      </c>
    </row>
    <row r="42" spans="1:77" x14ac:dyDescent="0.25">
      <c r="A42" s="29" t="s">
        <v>206</v>
      </c>
      <c r="B42" s="27">
        <v>95318.806410610807</v>
      </c>
      <c r="C42" s="27">
        <v>15301.7424752603</v>
      </c>
      <c r="D42" s="27">
        <v>10246.875567311299</v>
      </c>
      <c r="E42" s="27">
        <v>14939.0163181567</v>
      </c>
      <c r="F42" s="27">
        <v>13042.247574077301</v>
      </c>
      <c r="G42" s="27">
        <v>281.85148397924797</v>
      </c>
      <c r="H42" s="27">
        <v>108733.63133876301</v>
      </c>
      <c r="J42" s="27" t="s">
        <v>206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R42" s="31" t="str">
        <f t="shared" si="0"/>
        <v/>
      </c>
      <c r="BS42" s="24" t="str">
        <f t="shared" si="8"/>
        <v/>
      </c>
      <c r="BT42" s="24" t="str">
        <f t="shared" si="9"/>
        <v/>
      </c>
      <c r="BU42" s="24" t="str">
        <f t="shared" si="10"/>
        <v/>
      </c>
      <c r="BV42" s="24" t="str">
        <f t="shared" si="11"/>
        <v/>
      </c>
      <c r="BW42" s="24" t="str">
        <f t="shared" si="12"/>
        <v/>
      </c>
      <c r="BX42" s="24" t="str">
        <f t="shared" si="13"/>
        <v/>
      </c>
      <c r="BY42" s="24" t="str">
        <f t="shared" si="14"/>
        <v/>
      </c>
    </row>
    <row r="43" spans="1:77" x14ac:dyDescent="0.25">
      <c r="A43" s="29" t="s">
        <v>207</v>
      </c>
      <c r="B43" s="27">
        <v>46077.1989941641</v>
      </c>
      <c r="C43" s="27">
        <v>20922.353772828301</v>
      </c>
      <c r="D43" s="27">
        <v>47058.043086028098</v>
      </c>
      <c r="E43" s="27">
        <v>29016.040839107998</v>
      </c>
      <c r="F43" s="27">
        <v>12084.6903448347</v>
      </c>
      <c r="G43" s="27">
        <v>1266.3752417189401</v>
      </c>
      <c r="H43" s="27">
        <v>74458.537538127406</v>
      </c>
      <c r="J43" s="27" t="s">
        <v>207</v>
      </c>
      <c r="K43" s="27">
        <v>3992.7120821455001</v>
      </c>
      <c r="L43" s="27">
        <v>405.96891137514598</v>
      </c>
      <c r="M43" s="27">
        <v>405.96679815077403</v>
      </c>
      <c r="N43" s="27">
        <v>429.31091707276897</v>
      </c>
      <c r="O43" s="27">
        <v>475.57000409383897</v>
      </c>
      <c r="P43" s="27">
        <v>459.73506151522503</v>
      </c>
      <c r="Q43" s="27">
        <v>17072.178360488699</v>
      </c>
      <c r="R43" s="27">
        <v>170.930341061294</v>
      </c>
      <c r="S43" s="27">
        <v>365.66925440882198</v>
      </c>
      <c r="T43" s="27">
        <v>100.82633574285499</v>
      </c>
      <c r="U43" s="27">
        <v>1328.92928860712</v>
      </c>
      <c r="V43" s="27">
        <v>278.07220587067002</v>
      </c>
      <c r="W43" s="27">
        <v>278.07220587067002</v>
      </c>
      <c r="X43" s="27">
        <v>74.826575425740003</v>
      </c>
      <c r="Y43" s="27">
        <v>159.22220704267201</v>
      </c>
      <c r="Z43" s="27">
        <v>4.27924035182241</v>
      </c>
      <c r="AA43" s="27">
        <v>235.048933290012</v>
      </c>
      <c r="AB43" s="27">
        <v>1154.17618686112</v>
      </c>
      <c r="AC43" s="27">
        <v>40.300910976457097</v>
      </c>
      <c r="AD43" s="27">
        <v>8728.8001650269798</v>
      </c>
      <c r="AE43" s="27">
        <v>1993.0728668904401</v>
      </c>
      <c r="AF43" s="27">
        <v>22834.238684479998</v>
      </c>
      <c r="AG43" s="27">
        <v>2462.30392921355</v>
      </c>
      <c r="AH43" s="27">
        <v>25371.369189119301</v>
      </c>
      <c r="AI43" s="27">
        <v>298.17164427279198</v>
      </c>
      <c r="AJ43" s="27">
        <v>378.73402735390198</v>
      </c>
      <c r="AK43" s="27">
        <v>266.11639200934798</v>
      </c>
      <c r="AL43" s="27">
        <v>15333.8557730951</v>
      </c>
      <c r="AM43" s="27">
        <v>80.281929470835607</v>
      </c>
      <c r="AN43" s="27">
        <v>29.135040744721302</v>
      </c>
      <c r="AO43" s="27">
        <v>1578.77525340476</v>
      </c>
      <c r="AP43" s="27">
        <v>171.79187659738599</v>
      </c>
      <c r="AQ43" s="27">
        <v>1.40517650501275</v>
      </c>
      <c r="AR43" s="27">
        <v>64.285274286942496</v>
      </c>
      <c r="AS43" s="27">
        <v>16451.422907637902</v>
      </c>
      <c r="AT43" s="27">
        <v>5890.0056832569999</v>
      </c>
      <c r="AU43" s="27">
        <v>10561.417224380901</v>
      </c>
      <c r="AV43" s="27">
        <v>2.4198131579556499</v>
      </c>
      <c r="AW43" s="27">
        <v>3.9713939442340802</v>
      </c>
      <c r="AX43" s="27">
        <v>1521.60289421672</v>
      </c>
      <c r="AY43" s="27">
        <v>17.647791380148401</v>
      </c>
      <c r="AZ43" s="27">
        <v>354.80614818366701</v>
      </c>
      <c r="BA43" s="27">
        <v>5.2450932147246698</v>
      </c>
      <c r="BB43" s="27">
        <v>26.2587932296058</v>
      </c>
      <c r="BC43" s="27">
        <v>937.32122235266195</v>
      </c>
      <c r="BD43" s="27">
        <v>4577.1951417771597</v>
      </c>
      <c r="BE43" s="27">
        <v>725.58112699173796</v>
      </c>
      <c r="BF43" s="27">
        <v>87.354201244508999</v>
      </c>
      <c r="BG43" s="27">
        <v>16.006262322018099</v>
      </c>
      <c r="BH43" s="27">
        <v>669.99236374322697</v>
      </c>
      <c r="BI43" s="27">
        <v>8572.4845956799309</v>
      </c>
      <c r="BJ43" s="27">
        <v>4.5835566427553299E-4</v>
      </c>
      <c r="BK43" s="27">
        <v>1279.6238642455601</v>
      </c>
      <c r="BL43" s="27">
        <v>3401.1487620952798</v>
      </c>
      <c r="BM43" s="27">
        <v>5172.2269094700596</v>
      </c>
      <c r="BN43" s="27">
        <v>38087.302225455598</v>
      </c>
      <c r="BO43" s="27">
        <v>2610.16258929582</v>
      </c>
      <c r="BR43" s="31">
        <f t="shared" si="0"/>
        <v>2.9492525558230389E-3</v>
      </c>
      <c r="BS43" s="24">
        <f t="shared" si="8"/>
        <v>-0.62948749635039725</v>
      </c>
      <c r="BT43" s="24">
        <f t="shared" si="9"/>
        <v>-0.58280027860139694</v>
      </c>
      <c r="BU43" s="24">
        <f t="shared" si="10"/>
        <v>-0.46084946323124387</v>
      </c>
      <c r="BV43" s="24">
        <f t="shared" si="11"/>
        <v>-0.43302316815516151</v>
      </c>
      <c r="BW43" s="24">
        <f t="shared" si="12"/>
        <v>-0.51260599029129972</v>
      </c>
      <c r="BX43" s="24">
        <f t="shared" si="13"/>
        <v>-0.47093693743270021</v>
      </c>
      <c r="BY43" s="24">
        <f t="shared" si="14"/>
        <v>-0.48847635899439296</v>
      </c>
    </row>
    <row r="44" spans="1:77" x14ac:dyDescent="0.25">
      <c r="A44" s="29" t="s">
        <v>208</v>
      </c>
      <c r="B44" s="27">
        <v>22734.817004126198</v>
      </c>
      <c r="C44" s="27">
        <v>10203.4082258424</v>
      </c>
      <c r="D44" s="27">
        <v>6820.0349365142902</v>
      </c>
      <c r="E44" s="27">
        <v>6198.7239642904397</v>
      </c>
      <c r="F44" s="27">
        <v>3930.9545505546298</v>
      </c>
      <c r="G44" s="27">
        <v>268.01642761807301</v>
      </c>
      <c r="H44" s="27">
        <v>34505.408018759299</v>
      </c>
      <c r="J44" s="27" t="s">
        <v>208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R44" s="31" t="str">
        <f t="shared" si="0"/>
        <v/>
      </c>
      <c r="BS44" s="24" t="str">
        <f t="shared" si="8"/>
        <v/>
      </c>
      <c r="BT44" s="24" t="str">
        <f t="shared" si="9"/>
        <v/>
      </c>
      <c r="BU44" s="24" t="str">
        <f t="shared" si="10"/>
        <v/>
      </c>
      <c r="BV44" s="24" t="str">
        <f t="shared" si="11"/>
        <v/>
      </c>
      <c r="BW44" s="24" t="str">
        <f t="shared" si="12"/>
        <v/>
      </c>
      <c r="BX44" s="24" t="str">
        <f t="shared" si="13"/>
        <v/>
      </c>
      <c r="BY44" s="24" t="str">
        <f t="shared" si="14"/>
        <v/>
      </c>
    </row>
    <row r="45" spans="1:77" x14ac:dyDescent="0.25">
      <c r="A45" s="29" t="s">
        <v>209</v>
      </c>
      <c r="B45" s="27">
        <v>369641.57453799801</v>
      </c>
      <c r="C45" s="27">
        <v>69697.119874585507</v>
      </c>
      <c r="D45" s="27">
        <v>46436.4519265708</v>
      </c>
      <c r="E45" s="27">
        <v>59558.498015058998</v>
      </c>
      <c r="F45" s="27">
        <v>51271.499998721098</v>
      </c>
      <c r="G45" s="27">
        <v>1494.0235595286899</v>
      </c>
      <c r="H45" s="27">
        <v>405675.63052626001</v>
      </c>
      <c r="J45" s="27" t="s">
        <v>209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R45" s="31" t="str">
        <f t="shared" si="0"/>
        <v/>
      </c>
      <c r="BS45" s="24" t="str">
        <f t="shared" si="8"/>
        <v/>
      </c>
      <c r="BT45" s="24" t="str">
        <f t="shared" si="9"/>
        <v/>
      </c>
      <c r="BU45" s="24" t="str">
        <f t="shared" si="10"/>
        <v/>
      </c>
      <c r="BV45" s="24" t="str">
        <f t="shared" si="11"/>
        <v/>
      </c>
      <c r="BW45" s="24" t="str">
        <f t="shared" si="12"/>
        <v/>
      </c>
      <c r="BX45" s="24" t="str">
        <f t="shared" si="13"/>
        <v/>
      </c>
      <c r="BY45" s="24" t="str">
        <f t="shared" si="14"/>
        <v/>
      </c>
    </row>
    <row r="46" spans="1:77" x14ac:dyDescent="0.25">
      <c r="A46" s="29" t="s">
        <v>210</v>
      </c>
      <c r="B46" s="27">
        <v>102824.272406488</v>
      </c>
      <c r="C46" s="27">
        <v>16449.266558241499</v>
      </c>
      <c r="D46" s="27">
        <v>7074.1851315536896</v>
      </c>
      <c r="E46" s="27">
        <v>15111.570314132599</v>
      </c>
      <c r="F46" s="27">
        <v>13735.5302459002</v>
      </c>
      <c r="G46" s="27">
        <v>233.55743284846</v>
      </c>
      <c r="H46" s="27">
        <v>117609.217050505</v>
      </c>
      <c r="J46" s="27" t="s">
        <v>210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R46" s="31" t="str">
        <f t="shared" si="0"/>
        <v/>
      </c>
      <c r="BS46" s="24" t="str">
        <f t="shared" si="8"/>
        <v/>
      </c>
      <c r="BT46" s="24" t="str">
        <f t="shared" si="9"/>
        <v/>
      </c>
      <c r="BU46" s="24" t="str">
        <f t="shared" si="10"/>
        <v/>
      </c>
      <c r="BV46" s="24" t="str">
        <f t="shared" si="11"/>
        <v/>
      </c>
      <c r="BW46" s="24" t="str">
        <f t="shared" si="12"/>
        <v/>
      </c>
      <c r="BX46" s="24" t="str">
        <f t="shared" si="13"/>
        <v/>
      </c>
      <c r="BY46" s="24" t="str">
        <f t="shared" si="14"/>
        <v/>
      </c>
    </row>
    <row r="47" spans="1:77" x14ac:dyDescent="0.25">
      <c r="A47" s="29" t="s">
        <v>211</v>
      </c>
      <c r="B47" s="27">
        <v>31312.2406664843</v>
      </c>
      <c r="C47" s="27">
        <v>27069.364191521599</v>
      </c>
      <c r="D47" s="27">
        <v>38366.063412399999</v>
      </c>
      <c r="E47" s="27">
        <v>18390.640483273401</v>
      </c>
      <c r="F47" s="27">
        <v>8712.3115147228309</v>
      </c>
      <c r="G47" s="27">
        <v>1908.84717352088</v>
      </c>
      <c r="H47" s="27">
        <v>37994.020278051503</v>
      </c>
      <c r="J47" s="27" t="s">
        <v>211</v>
      </c>
      <c r="K47" s="27">
        <v>73.154757360318897</v>
      </c>
      <c r="L47" s="27">
        <v>122.31363670558299</v>
      </c>
      <c r="M47" s="27">
        <v>122.31362704220901</v>
      </c>
      <c r="N47" s="27">
        <v>155.87635040632199</v>
      </c>
      <c r="O47" s="27">
        <v>31.7812578855035</v>
      </c>
      <c r="P47" s="27">
        <v>273.39118713682501</v>
      </c>
      <c r="Q47" s="27">
        <v>1332.1501176496499</v>
      </c>
      <c r="R47" s="27">
        <v>76.125920146644503</v>
      </c>
      <c r="S47" s="27">
        <v>34.639080477438398</v>
      </c>
      <c r="T47" s="27">
        <v>47.573716280633199</v>
      </c>
      <c r="U47" s="27">
        <v>8.3256234469270698</v>
      </c>
      <c r="V47" s="27">
        <v>82.799043355342604</v>
      </c>
      <c r="W47" s="27">
        <v>82.799043355342604</v>
      </c>
      <c r="X47" s="27">
        <v>3.89647400673512</v>
      </c>
      <c r="Y47" s="27">
        <v>19.875908396960899</v>
      </c>
      <c r="Z47" s="27">
        <v>2.7149382043539299</v>
      </c>
      <c r="AA47" s="27">
        <v>14.166503234012801</v>
      </c>
      <c r="AB47" s="27">
        <v>10.130155970993201</v>
      </c>
      <c r="AC47" s="27">
        <v>18.016584999992599</v>
      </c>
      <c r="AD47" s="27">
        <v>1505.3461946130001</v>
      </c>
      <c r="AE47" s="27">
        <v>263.80659909500298</v>
      </c>
      <c r="AF47" s="27">
        <v>824.58912726731603</v>
      </c>
      <c r="AG47" s="27">
        <v>87.724618524336407</v>
      </c>
      <c r="AH47" s="27">
        <v>916.21021979838702</v>
      </c>
      <c r="AI47" s="27">
        <v>15.7199888470522</v>
      </c>
      <c r="AJ47" s="27">
        <v>43.214967436008102</v>
      </c>
      <c r="AK47" s="27">
        <v>6.9314331365708304</v>
      </c>
      <c r="AL47" s="27">
        <v>295.40247857636399</v>
      </c>
      <c r="AM47" s="27">
        <v>1.97499436167926</v>
      </c>
      <c r="AN47" s="27">
        <v>0.53331361254870802</v>
      </c>
      <c r="AO47" s="27">
        <v>72.546138880162104</v>
      </c>
      <c r="AP47" s="27">
        <v>4.4943470515936603</v>
      </c>
      <c r="AQ47" s="27">
        <v>4.5704249298654701E-2</v>
      </c>
      <c r="AR47" s="27">
        <v>2.88896099582775</v>
      </c>
      <c r="AS47" s="27">
        <v>582.08153448094902</v>
      </c>
      <c r="AT47" s="27">
        <v>296.96884302330801</v>
      </c>
      <c r="AU47" s="27">
        <v>285.11269145764101</v>
      </c>
      <c r="AV47" s="27">
        <v>7.6019823630240804E-2</v>
      </c>
      <c r="AW47" s="27">
        <v>0.100757054184096</v>
      </c>
      <c r="AX47" s="27">
        <v>42.963370205636103</v>
      </c>
      <c r="AY47" s="27">
        <v>0.24619301917469999</v>
      </c>
      <c r="AZ47" s="27">
        <v>54.287956006768198</v>
      </c>
      <c r="BA47" s="27">
        <v>0.27199532124098103</v>
      </c>
      <c r="BB47" s="27">
        <v>0.47642186610228299</v>
      </c>
      <c r="BC47" s="27">
        <v>88.828021406879699</v>
      </c>
      <c r="BD47" s="27">
        <v>92.036755250991902</v>
      </c>
      <c r="BE47" s="27">
        <v>18.956686331894801</v>
      </c>
      <c r="BF47" s="27">
        <v>0.94394988673754598</v>
      </c>
      <c r="BG47" s="27">
        <v>0.40257981337874799</v>
      </c>
      <c r="BH47" s="27">
        <v>34.2805542507867</v>
      </c>
      <c r="BI47" s="27">
        <v>90.817705855635793</v>
      </c>
      <c r="BJ47" s="27">
        <v>3.8909670199573398E-7</v>
      </c>
      <c r="BK47" s="38">
        <v>1.3559659844906999</v>
      </c>
      <c r="BL47" s="61">
        <v>114.908490913048</v>
      </c>
      <c r="BM47" s="61">
        <v>155.78608199778401</v>
      </c>
      <c r="BN47" s="38">
        <v>1364.00183126925</v>
      </c>
      <c r="BO47" s="61">
        <v>57.518941887068202</v>
      </c>
      <c r="BR47" s="31">
        <f t="shared" si="0"/>
        <v>4.2528165725902326E-3</v>
      </c>
      <c r="BS47" s="24">
        <f t="shared" si="8"/>
        <v>-0.95745593131329165</v>
      </c>
      <c r="BT47" s="24">
        <f t="shared" si="9"/>
        <v>-0.94438930356980866</v>
      </c>
      <c r="BU47" s="24">
        <f t="shared" si="10"/>
        <v>-0.9761192538846124</v>
      </c>
      <c r="BV47" s="24">
        <f t="shared" si="11"/>
        <v>-0.96834903411817752</v>
      </c>
      <c r="BW47" s="24">
        <f t="shared" si="12"/>
        <v>-0.96591388605406692</v>
      </c>
      <c r="BX47" s="24">
        <f t="shared" si="13"/>
        <v>-0.98204122638715174</v>
      </c>
      <c r="BY47" s="24">
        <f t="shared" si="14"/>
        <v>-0.96409956563461618</v>
      </c>
    </row>
    <row r="48" spans="1:77" s="11" customFormat="1" x14ac:dyDescent="0.25">
      <c r="A48" s="3"/>
      <c r="B48" s="27"/>
      <c r="C48" s="27"/>
      <c r="D48" s="27"/>
      <c r="E48" s="27"/>
      <c r="F48" s="27"/>
      <c r="G48" s="27"/>
      <c r="H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R48" s="29"/>
      <c r="BS48" s="24"/>
      <c r="BT48" s="24" t="str">
        <f>IF(AD48&lt;&gt;0,(AD48-C48)/C48,"")</f>
        <v/>
      </c>
      <c r="BU48" s="24" t="str">
        <f>IF(AH48&lt;&gt;0,(AH48-D48)/D48,"")</f>
        <v/>
      </c>
      <c r="BV48" s="24" t="str">
        <f t="shared" ref="BV48:BW51" si="15">IF(AS48&lt;&gt;0,(AS48-E48)/E48,"")</f>
        <v/>
      </c>
      <c r="BW48" s="24" t="str">
        <f t="shared" si="15"/>
        <v/>
      </c>
      <c r="BX48" s="24" t="str">
        <f>IF(BH48&lt;&gt;0,(BH48-G48)/G48,"")</f>
        <v/>
      </c>
      <c r="BY48" s="24" t="str">
        <f>IF(BN48&lt;&gt;0,(BN48-H48)/H48,"")</f>
        <v/>
      </c>
    </row>
    <row r="49" spans="1:77" x14ac:dyDescent="0.25">
      <c r="A49" s="4" t="s">
        <v>55</v>
      </c>
      <c r="B49" s="1">
        <f>SUM(B3:B47)</f>
        <v>6006553.6384090306</v>
      </c>
      <c r="C49" s="1">
        <f t="shared" ref="C49:H49" si="16">SUM(C3:C47)</f>
        <v>1404646.8443065342</v>
      </c>
      <c r="D49" s="1">
        <f t="shared" si="16"/>
        <v>1424049.3969813734</v>
      </c>
      <c r="E49" s="1">
        <f>SUM(E3:E47)</f>
        <v>891150.83982696116</v>
      </c>
      <c r="F49" s="1">
        <f t="shared" si="16"/>
        <v>676334.80486965936</v>
      </c>
      <c r="G49" s="1">
        <f t="shared" si="16"/>
        <v>66851.366213762216</v>
      </c>
      <c r="H49" s="1">
        <f t="shared" si="16"/>
        <v>4991038.4139291653</v>
      </c>
      <c r="K49" s="1">
        <f t="shared" ref="K49:BM49" si="17">SUM(K3:K47)</f>
        <v>91296.210636112592</v>
      </c>
      <c r="L49" s="1">
        <f t="shared" si="17"/>
        <v>45892.192353354585</v>
      </c>
      <c r="M49" s="1">
        <f t="shared" si="17"/>
        <v>45871.790541783317</v>
      </c>
      <c r="N49" s="1">
        <f t="shared" si="17"/>
        <v>63459.835433059307</v>
      </c>
      <c r="O49" s="1">
        <f t="shared" si="17"/>
        <v>34259.799348659166</v>
      </c>
      <c r="P49" s="1">
        <f t="shared" si="17"/>
        <v>4110174.4732622067</v>
      </c>
      <c r="Q49" s="1">
        <f t="shared" si="17"/>
        <v>3164933.9463300994</v>
      </c>
      <c r="R49" s="1">
        <f t="shared" ref="R49:BI49" si="18">SUM(R3:R47)</f>
        <v>52957.402556039</v>
      </c>
      <c r="S49" s="1">
        <f t="shared" si="18"/>
        <v>563827.0207284888</v>
      </c>
      <c r="T49" s="1">
        <f t="shared" si="18"/>
        <v>25061.645110535828</v>
      </c>
      <c r="U49" s="1">
        <f t="shared" si="18"/>
        <v>254924.98492109313</v>
      </c>
      <c r="V49" s="1">
        <f t="shared" si="18"/>
        <v>34932.32994006425</v>
      </c>
      <c r="W49" s="1">
        <f t="shared" si="18"/>
        <v>34932.32994006425</v>
      </c>
      <c r="X49" s="1">
        <f t="shared" si="18"/>
        <v>4684.8768917813532</v>
      </c>
      <c r="Y49" s="1">
        <f t="shared" si="18"/>
        <v>31574.195123078771</v>
      </c>
      <c r="Z49" s="1">
        <f t="shared" si="18"/>
        <v>1491.3368792578567</v>
      </c>
      <c r="AA49" s="1">
        <f t="shared" si="18"/>
        <v>11830.715268444344</v>
      </c>
      <c r="AB49" s="1">
        <f t="shared" si="18"/>
        <v>20436.933172183435</v>
      </c>
      <c r="AC49" s="1">
        <f t="shared" si="18"/>
        <v>7161.2385912453692</v>
      </c>
      <c r="AD49" s="1">
        <f t="shared" si="18"/>
        <v>701705.17281865247</v>
      </c>
      <c r="AE49" s="1">
        <f t="shared" si="18"/>
        <v>182982.71788027018</v>
      </c>
      <c r="AF49" s="1">
        <f t="shared" si="18"/>
        <v>743532.05611084693</v>
      </c>
      <c r="AG49" s="1">
        <f t="shared" si="18"/>
        <v>77935.740334636081</v>
      </c>
      <c r="AH49" s="1">
        <f t="shared" si="18"/>
        <v>826152.67333726294</v>
      </c>
      <c r="AI49" s="1">
        <f t="shared" si="18"/>
        <v>9829.7180533174469</v>
      </c>
      <c r="AJ49" s="1">
        <f t="shared" si="18"/>
        <v>34752.205283807692</v>
      </c>
      <c r="AK49" s="1">
        <f t="shared" si="18"/>
        <v>1632.7720703408424</v>
      </c>
      <c r="AL49" s="1">
        <f t="shared" si="18"/>
        <v>550941.9255613084</v>
      </c>
      <c r="AM49" s="1">
        <f t="shared" si="18"/>
        <v>950.66165957203702</v>
      </c>
      <c r="AN49" s="1">
        <f t="shared" si="18"/>
        <v>1160.3313727643956</v>
      </c>
      <c r="AO49" s="1">
        <f t="shared" si="18"/>
        <v>41000.445054166521</v>
      </c>
      <c r="AP49" s="1">
        <f t="shared" si="18"/>
        <v>1723.3685365347944</v>
      </c>
      <c r="AQ49" s="1">
        <f t="shared" si="18"/>
        <v>258.14105461019096</v>
      </c>
      <c r="AR49" s="1">
        <f t="shared" si="18"/>
        <v>3363.0188611755775</v>
      </c>
      <c r="AS49" s="1">
        <f t="shared" si="18"/>
        <v>540102.73519160005</v>
      </c>
      <c r="AT49" s="1">
        <f t="shared" si="18"/>
        <v>289407.36260883807</v>
      </c>
      <c r="AU49" s="1">
        <f t="shared" si="18"/>
        <v>250695.37258276236</v>
      </c>
      <c r="AV49" s="1">
        <f t="shared" si="18"/>
        <v>88.623987312749762</v>
      </c>
      <c r="AW49" s="1">
        <f t="shared" si="18"/>
        <v>68.60848687808101</v>
      </c>
      <c r="AX49" s="1">
        <f t="shared" si="18"/>
        <v>27842.958704341752</v>
      </c>
      <c r="AY49" s="1">
        <f t="shared" si="18"/>
        <v>384.46779552607626</v>
      </c>
      <c r="AZ49" s="1">
        <f t="shared" si="18"/>
        <v>74842.359438830055</v>
      </c>
      <c r="BA49" s="1">
        <f t="shared" si="18"/>
        <v>466.39881824687779</v>
      </c>
      <c r="BB49" s="1">
        <f t="shared" si="18"/>
        <v>768.62310982150643</v>
      </c>
      <c r="BC49" s="1">
        <f t="shared" si="18"/>
        <v>122253.50453836982</v>
      </c>
      <c r="BD49" s="1">
        <f t="shared" si="18"/>
        <v>88650.620374833161</v>
      </c>
      <c r="BE49" s="1">
        <f t="shared" si="18"/>
        <v>5983.2316618820723</v>
      </c>
      <c r="BF49" s="1">
        <f t="shared" si="18"/>
        <v>6523.2845321466793</v>
      </c>
      <c r="BG49" s="1">
        <f t="shared" si="18"/>
        <v>96.562926317930533</v>
      </c>
      <c r="BH49" s="1">
        <f t="shared" si="18"/>
        <v>41462.791085110555</v>
      </c>
      <c r="BI49" s="1">
        <f t="shared" si="18"/>
        <v>317445.70419777476</v>
      </c>
      <c r="BJ49" s="1">
        <f t="shared" si="17"/>
        <v>0.15189787073792044</v>
      </c>
      <c r="BK49" s="1">
        <f t="shared" si="17"/>
        <v>18214.495318971971</v>
      </c>
      <c r="BL49" s="1">
        <f t="shared" si="17"/>
        <v>129496.10276975615</v>
      </c>
      <c r="BM49" s="1">
        <f t="shared" si="17"/>
        <v>136921.58956979914</v>
      </c>
      <c r="BN49" s="1">
        <f t="shared" ref="BN49:BO49" si="19">SUM(BN3:BN47)</f>
        <v>1647680.0214084222</v>
      </c>
      <c r="BO49" s="1">
        <f t="shared" si="19"/>
        <v>83585.272583694474</v>
      </c>
      <c r="BP49" s="1"/>
      <c r="BS49" s="24">
        <f>+(P49-B49)/B49</f>
        <v>-0.31571834354735273</v>
      </c>
      <c r="BT49" s="24">
        <f>IF(AD49&lt;&gt;0,(AD49-C49)/C49,"")</f>
        <v>-0.50044014574703999</v>
      </c>
      <c r="BU49" s="24">
        <f>IF(AH49&lt;&gt;0,(AH49-D49)/D49,"")</f>
        <v>-0.41985673032937004</v>
      </c>
      <c r="BV49" s="24">
        <f t="shared" si="15"/>
        <v>-0.39392669450160167</v>
      </c>
      <c r="BW49" s="24">
        <f t="shared" si="15"/>
        <v>-0.57209452992055976</v>
      </c>
      <c r="BX49" s="24">
        <f>IF(BH49&lt;&gt;0,(BH49-G49)/G49,"")</f>
        <v>-0.37977645883062139</v>
      </c>
      <c r="BY49" s="24">
        <f>IF(BN49&lt;&gt;0,(BN49-H49)/H49,"")</f>
        <v>-0.6698723021626084</v>
      </c>
    </row>
    <row r="50" spans="1:77" x14ac:dyDescent="0.25">
      <c r="A50" s="4" t="s">
        <v>74</v>
      </c>
      <c r="B50" s="1">
        <f>SUM(B3:B15)</f>
        <v>3308594.2294834</v>
      </c>
      <c r="C50" s="1">
        <f t="shared" ref="C50:H50" si="20">SUM(C3:C15)</f>
        <v>510046.2679282552</v>
      </c>
      <c r="D50" s="1">
        <f t="shared" si="20"/>
        <v>723311.65977520007</v>
      </c>
      <c r="E50" s="1">
        <f>SUM(E3:E15)</f>
        <v>301699.76312175003</v>
      </c>
      <c r="F50" s="1">
        <f t="shared" si="20"/>
        <v>258238.68876996002</v>
      </c>
      <c r="G50" s="1">
        <f t="shared" si="20"/>
        <v>41119.753390951992</v>
      </c>
      <c r="H50" s="1">
        <f t="shared" si="20"/>
        <v>1252872.5986561</v>
      </c>
      <c r="K50" s="1">
        <f t="shared" ref="K50:BM50" si="21">SUM(K3:K15)</f>
        <v>44482.105990858545</v>
      </c>
      <c r="L50" s="1">
        <f t="shared" si="21"/>
        <v>29765.590608775452</v>
      </c>
      <c r="M50" s="1">
        <f t="shared" si="21"/>
        <v>29745.197975859854</v>
      </c>
      <c r="N50" s="1">
        <f t="shared" si="21"/>
        <v>43017.644758840121</v>
      </c>
      <c r="O50" s="1">
        <f t="shared" si="21"/>
        <v>26636.446558093605</v>
      </c>
      <c r="P50" s="1">
        <f t="shared" si="21"/>
        <v>4074692.2817474632</v>
      </c>
      <c r="Q50" s="1">
        <f t="shared" si="21"/>
        <v>2928790.595930927</v>
      </c>
      <c r="R50" s="1">
        <f t="shared" ref="R50:BI50" si="22">SUM(R3:R15)</f>
        <v>42939.191005869288</v>
      </c>
      <c r="S50" s="1">
        <f t="shared" si="22"/>
        <v>555727.14428148326</v>
      </c>
      <c r="T50" s="1">
        <f t="shared" si="22"/>
        <v>18874.418784955753</v>
      </c>
      <c r="U50" s="1">
        <f t="shared" si="22"/>
        <v>241463.26618601638</v>
      </c>
      <c r="V50" s="1">
        <f t="shared" si="22"/>
        <v>23663.983144427351</v>
      </c>
      <c r="W50" s="1">
        <f t="shared" si="22"/>
        <v>23663.983144427351</v>
      </c>
      <c r="X50" s="1">
        <f t="shared" si="22"/>
        <v>4053.2635693989605</v>
      </c>
      <c r="Y50" s="1">
        <f t="shared" si="22"/>
        <v>27852.760879242142</v>
      </c>
      <c r="Z50" s="1">
        <f t="shared" si="22"/>
        <v>1143.1611072612593</v>
      </c>
      <c r="AA50" s="1">
        <f t="shared" si="22"/>
        <v>8017.3890922116052</v>
      </c>
      <c r="AB50" s="1">
        <f t="shared" si="22"/>
        <v>8329.973503846355</v>
      </c>
      <c r="AC50" s="1">
        <f t="shared" si="22"/>
        <v>4968.9515538631858</v>
      </c>
      <c r="AD50" s="1">
        <f t="shared" si="22"/>
        <v>497759.78746591107</v>
      </c>
      <c r="AE50" s="1">
        <f t="shared" si="22"/>
        <v>120190.2915060964</v>
      </c>
      <c r="AF50" s="1">
        <f t="shared" si="22"/>
        <v>548974.34960220777</v>
      </c>
      <c r="AG50" s="1">
        <f t="shared" si="22"/>
        <v>56949.862207384256</v>
      </c>
      <c r="AH50" s="1">
        <f t="shared" si="22"/>
        <v>609977.47537898959</v>
      </c>
      <c r="AI50" s="1">
        <f t="shared" si="22"/>
        <v>5244.4730970398832</v>
      </c>
      <c r="AJ50" s="1">
        <f t="shared" si="22"/>
        <v>26652.152708995389</v>
      </c>
      <c r="AK50" s="1">
        <f t="shared" si="22"/>
        <v>283.82413126568292</v>
      </c>
      <c r="AL50" s="1">
        <f t="shared" si="22"/>
        <v>375312.67929322872</v>
      </c>
      <c r="AM50" s="1">
        <f t="shared" si="22"/>
        <v>376.64542813549582</v>
      </c>
      <c r="AN50" s="1">
        <f t="shared" si="22"/>
        <v>959.43458586175768</v>
      </c>
      <c r="AO50" s="1">
        <f t="shared" si="22"/>
        <v>27729.583312003586</v>
      </c>
      <c r="AP50" s="1">
        <f t="shared" si="22"/>
        <v>826.68190470774846</v>
      </c>
      <c r="AQ50" s="1">
        <f t="shared" si="22"/>
        <v>240.85313542510065</v>
      </c>
      <c r="AR50" s="1">
        <f t="shared" si="22"/>
        <v>2863.4709424592515</v>
      </c>
      <c r="AS50" s="1">
        <f t="shared" si="22"/>
        <v>425348.76218017872</v>
      </c>
      <c r="AT50" s="1">
        <f t="shared" si="22"/>
        <v>235680.24641231485</v>
      </c>
      <c r="AU50" s="1">
        <f t="shared" si="22"/>
        <v>189668.5157678641</v>
      </c>
      <c r="AV50" s="1">
        <f t="shared" si="22"/>
        <v>74.326294174876026</v>
      </c>
      <c r="AW50" s="1">
        <f t="shared" si="22"/>
        <v>47.470839422846439</v>
      </c>
      <c r="AX50" s="1">
        <f t="shared" si="22"/>
        <v>18880.866022562081</v>
      </c>
      <c r="AY50" s="1">
        <f t="shared" si="22"/>
        <v>277.92725532888426</v>
      </c>
      <c r="AZ50" s="1">
        <f t="shared" si="22"/>
        <v>66588.930795284163</v>
      </c>
      <c r="BA50" s="1">
        <f t="shared" si="22"/>
        <v>402.43779907736456</v>
      </c>
      <c r="BB50" s="1">
        <f t="shared" si="22"/>
        <v>570.74188408648581</v>
      </c>
      <c r="BC50" s="1">
        <f t="shared" si="22"/>
        <v>107305.52469242751</v>
      </c>
      <c r="BD50" s="1">
        <f t="shared" si="22"/>
        <v>25021.55895041964</v>
      </c>
      <c r="BE50" s="1">
        <f t="shared" si="22"/>
        <v>2275.4100839904672</v>
      </c>
      <c r="BF50" s="1">
        <f t="shared" si="22"/>
        <v>5963.2026653945841</v>
      </c>
      <c r="BG50" s="1">
        <f t="shared" si="22"/>
        <v>12.9146407068569</v>
      </c>
      <c r="BH50" s="1">
        <f t="shared" si="22"/>
        <v>33801.319858740149</v>
      </c>
      <c r="BI50" s="1">
        <f t="shared" si="22"/>
        <v>227821.26657506972</v>
      </c>
      <c r="BJ50" s="1">
        <f t="shared" si="21"/>
        <v>0.148029535541262</v>
      </c>
      <c r="BK50" s="1">
        <f t="shared" si="21"/>
        <v>7314.9850681651542</v>
      </c>
      <c r="BL50" s="1">
        <f t="shared" si="21"/>
        <v>84456.398869159166</v>
      </c>
      <c r="BM50" s="1">
        <f t="shared" si="21"/>
        <v>70000.774910416134</v>
      </c>
      <c r="BN50" s="1">
        <f t="shared" ref="BN50:BO50" si="23">SUM(BN3:BN15)</f>
        <v>1135610.054413928</v>
      </c>
      <c r="BO50" s="1">
        <f t="shared" si="23"/>
        <v>53477.457170729242</v>
      </c>
      <c r="BP50" s="1"/>
      <c r="BS50" s="24">
        <f>+(P50-B50)/B50</f>
        <v>0.23154790195704381</v>
      </c>
      <c r="BT50" s="24">
        <f>IF(AD50&lt;&gt;0,(AD50-C50)/C50,"")</f>
        <v>-2.4088952777265273E-2</v>
      </c>
      <c r="BU50" s="24">
        <f>IF(AH50&lt;&gt;0,(AH50-D50)/D50,"")</f>
        <v>-0.15668789914355025</v>
      </c>
      <c r="BV50" s="24">
        <f t="shared" si="15"/>
        <v>0.40984122022174246</v>
      </c>
      <c r="BW50" s="24">
        <f t="shared" si="15"/>
        <v>-8.7355006583619665E-2</v>
      </c>
      <c r="BX50" s="24">
        <f>IF(BH50&lt;&gt;0,(BH50-G50)/G50,"")</f>
        <v>-0.17797853655956491</v>
      </c>
      <c r="BY50" s="24">
        <f>IF(BN50&lt;&gt;0,(BN50-H50)/H50,"")</f>
        <v>-9.3594946818977676E-2</v>
      </c>
    </row>
    <row r="51" spans="1:77" x14ac:dyDescent="0.25">
      <c r="A51" s="4" t="s">
        <v>127</v>
      </c>
      <c r="B51" s="1">
        <f>SUM(B16:B47)</f>
        <v>2697959.408925632</v>
      </c>
      <c r="C51" s="1">
        <f t="shared" ref="C51:H51" si="24">SUM(C16:C47)</f>
        <v>894600.5763782782</v>
      </c>
      <c r="D51" s="1">
        <f t="shared" si="24"/>
        <v>700737.73720617336</v>
      </c>
      <c r="E51" s="1">
        <f>SUM(E16:E47)</f>
        <v>589451.07670521084</v>
      </c>
      <c r="F51" s="1">
        <f t="shared" si="24"/>
        <v>418096.11609969928</v>
      </c>
      <c r="G51" s="1">
        <f t="shared" si="24"/>
        <v>25731.612822810228</v>
      </c>
      <c r="H51" s="1">
        <f t="shared" si="24"/>
        <v>3738165.8152730651</v>
      </c>
      <c r="K51" s="1">
        <f t="shared" ref="K51:BM51" si="25">SUM(K16:K47)</f>
        <v>46814.104645254047</v>
      </c>
      <c r="L51" s="1">
        <f t="shared" si="25"/>
        <v>16126.601744579139</v>
      </c>
      <c r="M51" s="1">
        <f t="shared" si="25"/>
        <v>16126.592565923465</v>
      </c>
      <c r="N51" s="1">
        <f t="shared" si="25"/>
        <v>20442.190674219175</v>
      </c>
      <c r="O51" s="1">
        <f t="shared" si="25"/>
        <v>7623.3527905655674</v>
      </c>
      <c r="P51" s="1">
        <f t="shared" si="25"/>
        <v>35482.19151474363</v>
      </c>
      <c r="Q51" s="1">
        <f t="shared" si="25"/>
        <v>236143.35039917193</v>
      </c>
      <c r="R51" s="1">
        <f t="shared" ref="R51:BI51" si="26">SUM(R16:R47)</f>
        <v>10018.211550169715</v>
      </c>
      <c r="S51" s="1">
        <f t="shared" si="26"/>
        <v>8099.8764470054575</v>
      </c>
      <c r="T51" s="1">
        <f t="shared" si="26"/>
        <v>6187.2263255800772</v>
      </c>
      <c r="U51" s="1">
        <f t="shared" si="26"/>
        <v>13461.718735076767</v>
      </c>
      <c r="V51" s="1">
        <f t="shared" si="26"/>
        <v>11268.346795636906</v>
      </c>
      <c r="W51" s="1">
        <f t="shared" si="26"/>
        <v>11268.346795636906</v>
      </c>
      <c r="X51" s="1">
        <f t="shared" si="26"/>
        <v>631.61332238239356</v>
      </c>
      <c r="Y51" s="1">
        <f t="shared" si="26"/>
        <v>3721.4342438366275</v>
      </c>
      <c r="Z51" s="1">
        <f t="shared" si="26"/>
        <v>348.17577199659729</v>
      </c>
      <c r="AA51" s="1">
        <f t="shared" si="26"/>
        <v>3813.3261762327379</v>
      </c>
      <c r="AB51" s="1">
        <f t="shared" si="26"/>
        <v>12106.959668337078</v>
      </c>
      <c r="AC51" s="1">
        <f t="shared" si="26"/>
        <v>2192.2870373821829</v>
      </c>
      <c r="AD51" s="1">
        <f t="shared" si="26"/>
        <v>203945.38535274137</v>
      </c>
      <c r="AE51" s="1">
        <f t="shared" si="26"/>
        <v>62792.426374173789</v>
      </c>
      <c r="AF51" s="1">
        <f t="shared" si="26"/>
        <v>194557.70650863909</v>
      </c>
      <c r="AG51" s="1">
        <f t="shared" si="26"/>
        <v>20985.878127251817</v>
      </c>
      <c r="AH51" s="1">
        <f t="shared" si="26"/>
        <v>216175.19795827335</v>
      </c>
      <c r="AI51" s="1">
        <f t="shared" si="26"/>
        <v>4585.2449562775637</v>
      </c>
      <c r="AJ51" s="1">
        <f t="shared" si="26"/>
        <v>8100.0525748123018</v>
      </c>
      <c r="AK51" s="1">
        <f t="shared" si="26"/>
        <v>1348.9479390751592</v>
      </c>
      <c r="AL51" s="1">
        <f t="shared" si="26"/>
        <v>175629.24626807956</v>
      </c>
      <c r="AM51" s="1">
        <f t="shared" si="26"/>
        <v>574.01623143654137</v>
      </c>
      <c r="AN51" s="1">
        <f t="shared" si="26"/>
        <v>200.89678690263818</v>
      </c>
      <c r="AO51" s="1">
        <f t="shared" si="26"/>
        <v>13270.861742162935</v>
      </c>
      <c r="AP51" s="1">
        <f t="shared" si="26"/>
        <v>896.68663182704597</v>
      </c>
      <c r="AQ51" s="1">
        <f t="shared" si="26"/>
        <v>17.287919185090317</v>
      </c>
      <c r="AR51" s="1">
        <f t="shared" si="26"/>
        <v>499.54791871632443</v>
      </c>
      <c r="AS51" s="1">
        <f t="shared" si="26"/>
        <v>114753.97301142139</v>
      </c>
      <c r="AT51" s="1">
        <f t="shared" si="26"/>
        <v>53727.116196523275</v>
      </c>
      <c r="AU51" s="1">
        <f t="shared" si="26"/>
        <v>61026.856814898179</v>
      </c>
      <c r="AV51" s="1">
        <f t="shared" si="26"/>
        <v>14.297693137873738</v>
      </c>
      <c r="AW51" s="1">
        <f t="shared" si="26"/>
        <v>21.137647455234568</v>
      </c>
      <c r="AX51" s="1">
        <f t="shared" si="26"/>
        <v>8962.0926817796681</v>
      </c>
      <c r="AY51" s="1">
        <f t="shared" si="26"/>
        <v>106.54054019719193</v>
      </c>
      <c r="AZ51" s="1">
        <f t="shared" si="26"/>
        <v>8253.4286435459126</v>
      </c>
      <c r="BA51" s="1">
        <f t="shared" si="26"/>
        <v>63.96101916951325</v>
      </c>
      <c r="BB51" s="1">
        <f t="shared" si="26"/>
        <v>197.88122573502059</v>
      </c>
      <c r="BC51" s="1">
        <f t="shared" si="26"/>
        <v>14947.979845942307</v>
      </c>
      <c r="BD51" s="1">
        <f t="shared" si="26"/>
        <v>63629.061424413514</v>
      </c>
      <c r="BE51" s="1">
        <f t="shared" si="26"/>
        <v>3707.8215778916051</v>
      </c>
      <c r="BF51" s="1">
        <f t="shared" si="26"/>
        <v>560.08186675209481</v>
      </c>
      <c r="BG51" s="1">
        <f t="shared" si="26"/>
        <v>83.648285611073632</v>
      </c>
      <c r="BH51" s="1">
        <f t="shared" si="26"/>
        <v>7661.471226370405</v>
      </c>
      <c r="BI51" s="1">
        <f t="shared" si="26"/>
        <v>89624.437622705082</v>
      </c>
      <c r="BJ51" s="1">
        <f t="shared" si="25"/>
        <v>3.8683351966584427E-3</v>
      </c>
      <c r="BK51" s="1">
        <f t="shared" si="25"/>
        <v>10899.510250806816</v>
      </c>
      <c r="BL51" s="1">
        <f t="shared" si="25"/>
        <v>45039.703900596985</v>
      </c>
      <c r="BM51" s="1">
        <f t="shared" si="25"/>
        <v>66920.814659383002</v>
      </c>
      <c r="BN51" s="1">
        <f t="shared" ref="BN51:BO51" si="27">SUM(BN16:BN47)</f>
        <v>512069.96699449414</v>
      </c>
      <c r="BO51" s="1">
        <f t="shared" si="27"/>
        <v>30107.815412965214</v>
      </c>
      <c r="BP51" s="1"/>
      <c r="BS51" s="24">
        <f>+(P51-B51)/B51</f>
        <v>-0.98684850802522894</v>
      </c>
      <c r="BT51" s="24">
        <f>IF(AD51&lt;&gt;0,(AD51-C51)/C51,"")</f>
        <v>-0.7720263201948756</v>
      </c>
      <c r="BU51" s="24">
        <f>IF(AH51&lt;&gt;0,(AH51-D51)/D51,"")</f>
        <v>-0.69150341635636847</v>
      </c>
      <c r="BV51" s="24">
        <f t="shared" si="15"/>
        <v>-0.80532061515122011</v>
      </c>
      <c r="BW51" s="24">
        <f t="shared" si="15"/>
        <v>-0.87149577781843945</v>
      </c>
      <c r="BX51" s="24">
        <f>IF(BH51&lt;&gt;0,(BH51-G51)/G51,"")</f>
        <v>-0.70225452717916059</v>
      </c>
      <c r="BY51" s="24">
        <f>IF(BN51&lt;&gt;0,(BN51-H51)/H51,"")</f>
        <v>-0.86301571618296746</v>
      </c>
    </row>
    <row r="52" spans="1:77" x14ac:dyDescent="0.25">
      <c r="A52" s="6"/>
    </row>
    <row r="53" spans="1:77" x14ac:dyDescent="0.25">
      <c r="A53" s="6"/>
    </row>
    <row r="54" spans="1:77" x14ac:dyDescent="0.25">
      <c r="A54" s="6"/>
    </row>
    <row r="55" spans="1:77" x14ac:dyDescent="0.25">
      <c r="A55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1"/>
  <sheetViews>
    <sheetView zoomScale="85" zoomScaleNormal="85" workbookViewId="0">
      <pane xSplit="1" ySplit="2" topLeftCell="AG3" activePane="bottomRight" state="frozen"/>
      <selection pane="topRight" activeCell="B1" sqref="B1"/>
      <selection pane="bottomLeft" activeCell="A3" sqref="A3"/>
      <selection pane="bottomRight" activeCell="AZ8" sqref="AZ8"/>
    </sheetView>
  </sheetViews>
  <sheetFormatPr defaultRowHeight="15" x14ac:dyDescent="0.25"/>
  <cols>
    <col min="1" max="1" width="18.85546875" customWidth="1"/>
    <col min="2" max="2" width="10.85546875" style="27" customWidth="1"/>
    <col min="3" max="8" width="9.140625" style="27"/>
    <col min="10" max="10" width="14.85546875" bestFit="1" customWidth="1"/>
    <col min="11" max="11" width="5.42578125" style="27" bestFit="1" customWidth="1"/>
    <col min="12" max="12" width="5.7109375" style="27" bestFit="1" customWidth="1"/>
    <col min="13" max="13" width="14.5703125" style="27" bestFit="1" customWidth="1"/>
    <col min="14" max="14" width="5.7109375" style="27" bestFit="1" customWidth="1"/>
    <col min="15" max="16" width="6.7109375" style="27" bestFit="1" customWidth="1"/>
    <col min="17" max="17" width="9.28515625" style="27" bestFit="1" customWidth="1"/>
    <col min="18" max="18" width="6.7109375" style="27" bestFit="1" customWidth="1"/>
    <col min="19" max="19" width="5.7109375" style="27" customWidth="1"/>
    <col min="20" max="20" width="5.7109375" style="27" bestFit="1" customWidth="1"/>
    <col min="21" max="21" width="5.85546875" style="27" bestFit="1" customWidth="1"/>
    <col min="22" max="22" width="6.42578125" style="27" bestFit="1" customWidth="1"/>
    <col min="23" max="23" width="15.42578125" style="27" bestFit="1" customWidth="1"/>
    <col min="24" max="24" width="6.5703125" style="27" bestFit="1" customWidth="1"/>
    <col min="25" max="25" width="6.7109375" style="27" bestFit="1" customWidth="1"/>
    <col min="26" max="26" width="5.140625" style="27" bestFit="1" customWidth="1"/>
    <col min="27" max="27" width="4.140625" style="27" bestFit="1" customWidth="1"/>
    <col min="28" max="28" width="6.5703125" style="27" bestFit="1" customWidth="1"/>
    <col min="29" max="29" width="6.140625" style="27" bestFit="1" customWidth="1"/>
    <col min="30" max="30" width="6.7109375" style="27" bestFit="1" customWidth="1"/>
    <col min="31" max="31" width="10" style="27" bestFit="1" customWidth="1"/>
    <col min="32" max="32" width="7.7109375" style="27" bestFit="1" customWidth="1"/>
    <col min="33" max="33" width="6.7109375" style="27" bestFit="1" customWidth="1"/>
    <col min="34" max="34" width="7.7109375" style="27" bestFit="1" customWidth="1"/>
    <col min="35" max="35" width="6" style="27" bestFit="1" customWidth="1"/>
    <col min="36" max="36" width="6.7109375" style="27" bestFit="1" customWidth="1"/>
    <col min="37" max="37" width="4.28515625" style="27" bestFit="1" customWidth="1"/>
    <col min="38" max="38" width="7.7109375" style="27" bestFit="1" customWidth="1"/>
    <col min="39" max="39" width="4.5703125" style="27" bestFit="1" customWidth="1"/>
    <col min="40" max="40" width="4.140625" style="27" bestFit="1" customWidth="1"/>
    <col min="41" max="41" width="6.7109375" style="27" bestFit="1" customWidth="1"/>
    <col min="42" max="42" width="4.140625" style="27" bestFit="1" customWidth="1"/>
    <col min="43" max="43" width="5.85546875" style="27" bestFit="1" customWidth="1"/>
    <col min="44" max="44" width="3.28515625" style="27" bestFit="1" customWidth="1"/>
    <col min="45" max="45" width="6.7109375" style="27" bestFit="1" customWidth="1"/>
    <col min="46" max="46" width="6.85546875" style="27" bestFit="1" customWidth="1"/>
    <col min="47" max="47" width="5.7109375" style="27" bestFit="1" customWidth="1"/>
    <col min="48" max="48" width="5.140625" style="27" bestFit="1" customWidth="1"/>
    <col min="49" max="49" width="5.28515625" style="27" bestFit="1" customWidth="1"/>
    <col min="50" max="50" width="8.7109375" style="27" bestFit="1" customWidth="1"/>
    <col min="51" max="51" width="4.85546875" style="27" bestFit="1" customWidth="1"/>
    <col min="52" max="52" width="7.85546875" style="27" bestFit="1" customWidth="1"/>
    <col min="53" max="53" width="5.85546875" style="27" bestFit="1" customWidth="1"/>
    <col min="54" max="54" width="6" style="27" bestFit="1" customWidth="1"/>
    <col min="55" max="56" width="5.7109375" style="27" bestFit="1" customWidth="1"/>
    <col min="57" max="57" width="4.140625" style="27" bestFit="1" customWidth="1"/>
    <col min="58" max="58" width="5.5703125" style="27" bestFit="1" customWidth="1"/>
    <col min="59" max="59" width="3.85546875" style="27" bestFit="1" customWidth="1"/>
    <col min="60" max="60" width="5.7109375" style="27" bestFit="1" customWidth="1"/>
    <col min="61" max="61" width="8" style="27" bestFit="1" customWidth="1"/>
    <col min="62" max="63" width="5.28515625" style="27" bestFit="1" customWidth="1"/>
    <col min="64" max="64" width="6.7109375" style="27" bestFit="1" customWidth="1"/>
    <col min="65" max="65" width="5.7109375" style="27" bestFit="1" customWidth="1"/>
    <col min="66" max="66" width="9.140625" style="27" bestFit="1" customWidth="1"/>
    <col min="67" max="67" width="6.7109375" style="27" bestFit="1" customWidth="1"/>
    <col min="68" max="68" width="6.7109375" style="27" customWidth="1"/>
    <col min="69" max="69" width="9" style="27" bestFit="1" customWidth="1"/>
    <col min="70" max="70" width="7.140625" style="27" customWidth="1"/>
    <col min="71" max="78" width="9.140625" style="29"/>
  </cols>
  <sheetData>
    <row r="1" spans="1:84" x14ac:dyDescent="0.25">
      <c r="B1" s="27" t="s">
        <v>494</v>
      </c>
      <c r="J1" s="29" t="s">
        <v>489</v>
      </c>
      <c r="BT1" s="29" t="s">
        <v>317</v>
      </c>
    </row>
    <row r="2" spans="1:84" x14ac:dyDescent="0.25">
      <c r="A2" s="8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J2" s="29" t="s">
        <v>227</v>
      </c>
      <c r="K2" s="29" t="s">
        <v>392</v>
      </c>
      <c r="L2" s="29" t="s">
        <v>131</v>
      </c>
      <c r="M2" s="29" t="s">
        <v>132</v>
      </c>
      <c r="N2" s="29" t="s">
        <v>133</v>
      </c>
      <c r="O2" s="29" t="s">
        <v>393</v>
      </c>
      <c r="P2" s="29" t="s">
        <v>134</v>
      </c>
      <c r="Q2" s="29" t="s">
        <v>59</v>
      </c>
      <c r="R2" s="29" t="s">
        <v>136</v>
      </c>
      <c r="S2" s="29" t="s">
        <v>137</v>
      </c>
      <c r="T2" s="29" t="s">
        <v>394</v>
      </c>
      <c r="U2" s="29" t="s">
        <v>138</v>
      </c>
      <c r="V2" s="29" t="s">
        <v>139</v>
      </c>
      <c r="W2" s="29" t="s">
        <v>140</v>
      </c>
      <c r="X2" s="29" t="s">
        <v>141</v>
      </c>
      <c r="Y2" s="29" t="s">
        <v>142</v>
      </c>
      <c r="Z2" s="29" t="s">
        <v>143</v>
      </c>
      <c r="AA2" s="29" t="s">
        <v>395</v>
      </c>
      <c r="AB2" s="29" t="s">
        <v>144</v>
      </c>
      <c r="AC2" s="29" t="s">
        <v>402</v>
      </c>
      <c r="AD2" s="29" t="s">
        <v>57</v>
      </c>
      <c r="AE2" s="29" t="s">
        <v>128</v>
      </c>
      <c r="AF2" s="29" t="s">
        <v>145</v>
      </c>
      <c r="AG2" s="29" t="s">
        <v>146</v>
      </c>
      <c r="AH2" s="29" t="s">
        <v>60</v>
      </c>
      <c r="AI2" s="29" t="s">
        <v>147</v>
      </c>
      <c r="AJ2" s="29" t="s">
        <v>148</v>
      </c>
      <c r="AK2" s="29" t="s">
        <v>149</v>
      </c>
      <c r="AL2" s="29" t="s">
        <v>150</v>
      </c>
      <c r="AM2" s="29" t="s">
        <v>151</v>
      </c>
      <c r="AN2" s="29" t="s">
        <v>152</v>
      </c>
      <c r="AO2" s="29" t="s">
        <v>153</v>
      </c>
      <c r="AP2" s="29" t="s">
        <v>154</v>
      </c>
      <c r="AQ2" s="29" t="s">
        <v>155</v>
      </c>
      <c r="AR2" s="29" t="s">
        <v>156</v>
      </c>
      <c r="AS2" s="29" t="s">
        <v>54</v>
      </c>
      <c r="AT2" s="29" t="s">
        <v>53</v>
      </c>
      <c r="AU2" s="29" t="s">
        <v>157</v>
      </c>
      <c r="AV2" s="29" t="s">
        <v>158</v>
      </c>
      <c r="AW2" s="29" t="s">
        <v>159</v>
      </c>
      <c r="AX2" s="29" t="s">
        <v>160</v>
      </c>
      <c r="AY2" s="29" t="s">
        <v>161</v>
      </c>
      <c r="AZ2" s="29" t="s">
        <v>162</v>
      </c>
      <c r="BA2" s="29" t="s">
        <v>163</v>
      </c>
      <c r="BB2" s="29" t="s">
        <v>164</v>
      </c>
      <c r="BC2" s="29" t="s">
        <v>165</v>
      </c>
      <c r="BD2" s="29" t="s">
        <v>396</v>
      </c>
      <c r="BE2" s="29" t="s">
        <v>166</v>
      </c>
      <c r="BF2" s="29" t="s">
        <v>167</v>
      </c>
      <c r="BG2" s="29" t="s">
        <v>168</v>
      </c>
      <c r="BH2" s="29" t="s">
        <v>61</v>
      </c>
      <c r="BI2" s="29" t="s">
        <v>403</v>
      </c>
      <c r="BJ2" s="29" t="s">
        <v>169</v>
      </c>
      <c r="BK2" s="29" t="s">
        <v>170</v>
      </c>
      <c r="BL2" s="29" t="s">
        <v>171</v>
      </c>
      <c r="BM2" s="29" t="s">
        <v>173</v>
      </c>
      <c r="BN2" s="29" t="s">
        <v>174</v>
      </c>
      <c r="BO2" s="29" t="s">
        <v>404</v>
      </c>
      <c r="BP2" s="29"/>
      <c r="BQ2" s="29" t="s">
        <v>401</v>
      </c>
      <c r="BS2" s="27" t="s">
        <v>141</v>
      </c>
      <c r="BT2" s="27" t="s">
        <v>59</v>
      </c>
      <c r="BU2" s="27" t="s">
        <v>57</v>
      </c>
      <c r="BV2" s="27" t="s">
        <v>60</v>
      </c>
      <c r="BW2" s="27" t="s">
        <v>54</v>
      </c>
      <c r="BX2" s="27" t="s">
        <v>53</v>
      </c>
      <c r="BY2" s="27" t="s">
        <v>61</v>
      </c>
      <c r="BZ2" s="27" t="s">
        <v>62</v>
      </c>
      <c r="CA2" s="29" t="s">
        <v>63</v>
      </c>
      <c r="CB2" s="29" t="s">
        <v>64</v>
      </c>
      <c r="CC2" s="29" t="s">
        <v>65</v>
      </c>
      <c r="CD2" s="64" t="s">
        <v>318</v>
      </c>
      <c r="CE2" s="64" t="s">
        <v>321</v>
      </c>
      <c r="CF2" s="64" t="s">
        <v>328</v>
      </c>
    </row>
    <row r="3" spans="1:84" x14ac:dyDescent="0.25">
      <c r="A3" s="21" t="s">
        <v>76</v>
      </c>
      <c r="B3" s="27">
        <v>35176.879486999998</v>
      </c>
      <c r="C3" s="27">
        <v>133.03345709999999</v>
      </c>
      <c r="D3" s="27">
        <v>5479.8520251999998</v>
      </c>
      <c r="E3" s="27">
        <v>346.24786454999997</v>
      </c>
      <c r="F3" s="27">
        <v>236.74931895</v>
      </c>
      <c r="G3" s="27">
        <v>29.190214861000001</v>
      </c>
      <c r="H3" s="27">
        <v>2168.6517915999998</v>
      </c>
      <c r="J3" s="29" t="s">
        <v>121</v>
      </c>
      <c r="K3" s="27">
        <v>0.432793720695337</v>
      </c>
      <c r="L3" s="27">
        <v>10.3292327597942</v>
      </c>
      <c r="M3" s="27">
        <v>10.3292327597942</v>
      </c>
      <c r="N3" s="27">
        <v>3.29935317878933</v>
      </c>
      <c r="O3" s="27">
        <v>31.879961457111701</v>
      </c>
      <c r="P3" s="27">
        <v>80.461074183104799</v>
      </c>
      <c r="Q3" s="27">
        <v>10945.350382115999</v>
      </c>
      <c r="R3" s="27">
        <v>49.707630162205</v>
      </c>
      <c r="S3" s="27">
        <v>14.712413325385601</v>
      </c>
      <c r="T3" s="27">
        <v>23.7819323547015</v>
      </c>
      <c r="U3" s="27">
        <v>0</v>
      </c>
      <c r="V3" s="27">
        <v>14.581794091436601</v>
      </c>
      <c r="W3" s="27">
        <v>14.581794091436601</v>
      </c>
      <c r="X3" s="27">
        <v>13.5093032843356</v>
      </c>
      <c r="Y3" s="27">
        <v>19.850225357782598</v>
      </c>
      <c r="Z3" s="27">
        <v>0.12445153140781599</v>
      </c>
      <c r="AA3" s="27">
        <v>1.0314413002199101</v>
      </c>
      <c r="AB3" s="27">
        <v>0</v>
      </c>
      <c r="AC3" s="27">
        <v>0.26421311870153202</v>
      </c>
      <c r="AD3" s="27">
        <v>40.799224193521603</v>
      </c>
      <c r="AE3" s="27">
        <v>0</v>
      </c>
      <c r="AF3" s="27">
        <v>1519.79354795328</v>
      </c>
      <c r="AG3" s="27">
        <v>155.35635267337901</v>
      </c>
      <c r="AH3" s="27">
        <v>1688.6592039110001</v>
      </c>
      <c r="AI3" s="27">
        <v>0</v>
      </c>
      <c r="AJ3" s="27">
        <v>30.328997690658401</v>
      </c>
      <c r="AK3" s="27">
        <v>4.6478049130000899E-2</v>
      </c>
      <c r="AL3" s="27">
        <v>317.70501183551301</v>
      </c>
      <c r="AM3" s="27">
        <v>0.172007705153855</v>
      </c>
      <c r="AN3" s="27">
        <v>5.69478970661993E-2</v>
      </c>
      <c r="AO3" s="27">
        <v>35.024788328731198</v>
      </c>
      <c r="AP3" s="27">
        <v>1.01657236396104</v>
      </c>
      <c r="AQ3" s="27">
        <v>8.0326636794038703E-2</v>
      </c>
      <c r="AR3" s="27">
        <v>8.1687682225786394E-3</v>
      </c>
      <c r="AS3" s="27">
        <v>107.562895918693</v>
      </c>
      <c r="AT3" s="27">
        <v>73.081316968424304</v>
      </c>
      <c r="AU3" s="27">
        <v>34.481578950269203</v>
      </c>
      <c r="AV3" s="27">
        <v>0.87644471634782195</v>
      </c>
      <c r="AW3" s="27">
        <v>9.5201915816509296E-3</v>
      </c>
      <c r="AX3" s="27">
        <v>5.7831963711921999</v>
      </c>
      <c r="AY3" s="27">
        <v>2.8895643115792201E-2</v>
      </c>
      <c r="AZ3" s="27">
        <v>5.8298610536990703</v>
      </c>
      <c r="BA3" s="27">
        <v>0.409183716661982</v>
      </c>
      <c r="BB3" s="27">
        <v>9.7962995419897794E-2</v>
      </c>
      <c r="BC3" s="27">
        <v>22.154553260911499</v>
      </c>
      <c r="BD3" s="27">
        <v>3.1971499338282601</v>
      </c>
      <c r="BE3" s="27">
        <v>0.80693408731405503</v>
      </c>
      <c r="BF3" s="27">
        <v>0.64903861946570895</v>
      </c>
      <c r="BG3" s="27">
        <v>3.0436563655704098E-2</v>
      </c>
      <c r="BH3" s="27">
        <v>9.0049608844943307</v>
      </c>
      <c r="BI3" s="27">
        <v>218.792075092445</v>
      </c>
      <c r="BJ3" s="27">
        <v>0</v>
      </c>
      <c r="BK3" s="27">
        <v>9.2274862224132795E-2</v>
      </c>
      <c r="BL3" s="27">
        <v>83.8187008940845</v>
      </c>
      <c r="BM3" s="27">
        <v>6.9553778660361401</v>
      </c>
      <c r="BN3" s="27">
        <v>686.826290778616</v>
      </c>
      <c r="BO3" s="27">
        <v>95.0342021164371</v>
      </c>
      <c r="BS3" s="31">
        <f t="shared" ref="BS3:BS15" si="0">IF(AH3&lt;&gt;0,X3/AH3,"")</f>
        <v>8.0000175601136862E-3</v>
      </c>
      <c r="BT3" s="24">
        <f t="shared" ref="BT3:BT15" si="1">IF(B3&lt;&gt;0,(Q3-B3)/B3,"")</f>
        <v>-0.68884817124950004</v>
      </c>
      <c r="BU3" s="24">
        <f t="shared" ref="BU3:BU15" si="2">IF(C3&lt;&gt;0,(AD3-C3)/C3,"")</f>
        <v>-0.69331606437278992</v>
      </c>
      <c r="BV3" s="24">
        <f t="shared" ref="BV3:BV15" si="3">IF(D3&lt;&gt;0,(AH3-D3)/D3,"")</f>
        <v>-0.69184218914207474</v>
      </c>
      <c r="BW3" s="24">
        <f t="shared" ref="BW3:BW15" si="4">IF(E3&lt;&gt;0,(AS3-E3)/E3,"")</f>
        <v>-0.68934712114835184</v>
      </c>
      <c r="BX3" s="24">
        <f t="shared" ref="BX3:BX15" si="5">IF(F3&lt;&gt;0,(AT3-F3)/F3,"")</f>
        <v>-0.69131350707767547</v>
      </c>
      <c r="BY3" s="24">
        <f t="shared" ref="BY3:BY15" si="6">IF(G3&lt;&gt;0,(BH3-G3)/G3,"")</f>
        <v>-0.69150755047968027</v>
      </c>
      <c r="BZ3" s="24">
        <f t="shared" ref="BZ3:BZ15" si="7">IF(H3&lt;&gt;0,(BN3-H3)/H3,"")</f>
        <v>-0.68329342062245702</v>
      </c>
      <c r="CA3" s="24"/>
      <c r="CB3" s="24"/>
      <c r="CC3" s="24"/>
      <c r="CD3" s="24"/>
      <c r="CE3" s="24"/>
      <c r="CF3" s="24"/>
    </row>
    <row r="4" spans="1:84" x14ac:dyDescent="0.25">
      <c r="A4" s="21" t="s">
        <v>77</v>
      </c>
      <c r="B4" s="27">
        <v>11496.607758</v>
      </c>
      <c r="C4" s="27">
        <v>40.520368859000001</v>
      </c>
      <c r="D4" s="27">
        <v>2670.4121438000002</v>
      </c>
      <c r="E4" s="27">
        <v>162.12640844000001</v>
      </c>
      <c r="F4" s="27">
        <v>127.85266801</v>
      </c>
      <c r="G4" s="27">
        <v>8.5962926623999998</v>
      </c>
      <c r="H4" s="27">
        <v>866.90369378000003</v>
      </c>
      <c r="J4" s="29" t="s">
        <v>77</v>
      </c>
      <c r="K4" s="27">
        <v>0.51401360276790298</v>
      </c>
      <c r="L4" s="27">
        <v>13.9529759338216</v>
      </c>
      <c r="M4" s="27">
        <v>13.9529759338216</v>
      </c>
      <c r="N4" s="27">
        <v>4.5363863407132996</v>
      </c>
      <c r="O4" s="27">
        <v>39.553519656383102</v>
      </c>
      <c r="P4" s="27">
        <v>95.560485000082707</v>
      </c>
      <c r="Q4" s="27">
        <v>11497.048186202301</v>
      </c>
      <c r="R4" s="27">
        <v>65.223746827824598</v>
      </c>
      <c r="S4" s="27">
        <v>18.033580671208099</v>
      </c>
      <c r="T4" s="27">
        <v>30.2692419735776</v>
      </c>
      <c r="U4" s="27">
        <v>0</v>
      </c>
      <c r="V4" s="27">
        <v>20.008104289819599</v>
      </c>
      <c r="W4" s="27">
        <v>20.008104289819599</v>
      </c>
      <c r="X4" s="27">
        <v>21.3698008895649</v>
      </c>
      <c r="Y4" s="27">
        <v>25.2151382418139</v>
      </c>
      <c r="Z4" s="27">
        <v>0.194770063897551</v>
      </c>
      <c r="AA4" s="27">
        <v>1.5872875224568199</v>
      </c>
      <c r="AB4" s="27">
        <v>0</v>
      </c>
      <c r="AC4" s="27">
        <v>0.32049009612724999</v>
      </c>
      <c r="AD4" s="27">
        <v>40.521762815743202</v>
      </c>
      <c r="AE4" s="27">
        <v>0</v>
      </c>
      <c r="AF4" s="27">
        <v>2404.1047766442298</v>
      </c>
      <c r="AG4" s="27">
        <v>245.753151121325</v>
      </c>
      <c r="AH4" s="27">
        <v>2671.2277286551198</v>
      </c>
      <c r="AI4" s="27">
        <v>0</v>
      </c>
      <c r="AJ4" s="27">
        <v>38.506294278454703</v>
      </c>
      <c r="AK4" s="27">
        <v>5.2107217381239801E-2</v>
      </c>
      <c r="AL4" s="27">
        <v>401.53960327055597</v>
      </c>
      <c r="AM4" s="27">
        <v>0.208097510430617</v>
      </c>
      <c r="AN4" s="27">
        <v>6.9118151203999098E-2</v>
      </c>
      <c r="AO4" s="27">
        <v>75.067293771391604</v>
      </c>
      <c r="AP4" s="27">
        <v>0.98421193031189802</v>
      </c>
      <c r="AQ4" s="27">
        <v>7.5088587223113207E-2</v>
      </c>
      <c r="AR4" s="27">
        <v>1.0715755882207001E-2</v>
      </c>
      <c r="AS4" s="27">
        <v>162.17177244222501</v>
      </c>
      <c r="AT4" s="27">
        <v>127.894214391772</v>
      </c>
      <c r="AU4" s="27">
        <v>34.277558050452797</v>
      </c>
      <c r="AV4" s="27">
        <v>0.81834785628069195</v>
      </c>
      <c r="AW4" s="27">
        <v>9.0987736790180598E-3</v>
      </c>
      <c r="AX4" s="27">
        <v>6.0963204858986897</v>
      </c>
      <c r="AY4" s="27">
        <v>3.3644182829301698E-2</v>
      </c>
      <c r="AZ4" s="27">
        <v>8.6579132150553608</v>
      </c>
      <c r="BA4" s="27">
        <v>0.486643022095824</v>
      </c>
      <c r="BB4" s="27">
        <v>0.16291315442825799</v>
      </c>
      <c r="BC4" s="27">
        <v>33.534079818339102</v>
      </c>
      <c r="BD4" s="27">
        <v>4.52765645146249</v>
      </c>
      <c r="BE4" s="27">
        <v>0.781648726555222</v>
      </c>
      <c r="BF4" s="27">
        <v>0.81811085941676698</v>
      </c>
      <c r="BG4" s="27">
        <v>2.8861373369268601E-2</v>
      </c>
      <c r="BH4" s="27">
        <v>8.5965950495213193</v>
      </c>
      <c r="BI4" s="27">
        <v>273.45190326143</v>
      </c>
      <c r="BJ4" s="27">
        <v>0</v>
      </c>
      <c r="BK4" s="27">
        <v>0.14553461709794499</v>
      </c>
      <c r="BL4" s="27">
        <v>103.00797543367599</v>
      </c>
      <c r="BM4" s="27">
        <v>8.5818394530332593</v>
      </c>
      <c r="BN4" s="27">
        <v>866.97348390901402</v>
      </c>
      <c r="BO4" s="27">
        <v>116.142697254143</v>
      </c>
      <c r="BS4" s="31">
        <f t="shared" si="0"/>
        <v>7.9999921610292395E-3</v>
      </c>
      <c r="BT4" s="24">
        <f t="shared" si="1"/>
        <v>3.8309404962879916E-5</v>
      </c>
      <c r="BU4" s="24">
        <f t="shared" si="2"/>
        <v>3.440138336477179E-5</v>
      </c>
      <c r="BV4" s="24">
        <f t="shared" si="3"/>
        <v>3.054153483435772E-4</v>
      </c>
      <c r="BW4" s="24">
        <f t="shared" si="4"/>
        <v>2.7980637245651627E-4</v>
      </c>
      <c r="BX4" s="24">
        <f t="shared" si="5"/>
        <v>3.2495514109055843E-4</v>
      </c>
      <c r="BY4" s="24">
        <f t="shared" si="6"/>
        <v>3.5176457246750605E-5</v>
      </c>
      <c r="BZ4" s="24">
        <f t="shared" si="7"/>
        <v>8.050505438462971E-5</v>
      </c>
      <c r="CA4" s="24"/>
      <c r="CB4" s="24"/>
      <c r="CC4" s="24"/>
      <c r="CD4" s="24"/>
      <c r="CE4" s="24"/>
      <c r="CF4" s="24"/>
    </row>
    <row r="5" spans="1:84" x14ac:dyDescent="0.25">
      <c r="A5" s="21" t="s">
        <v>78</v>
      </c>
      <c r="B5" s="27">
        <v>60521.010542999997</v>
      </c>
      <c r="C5" s="27">
        <v>211.52428662</v>
      </c>
      <c r="D5" s="27">
        <v>9552.3039439999993</v>
      </c>
      <c r="E5" s="27">
        <v>600.14851729999998</v>
      </c>
      <c r="F5" s="27">
        <v>422.93988317999998</v>
      </c>
      <c r="G5" s="27">
        <v>55.507132956</v>
      </c>
      <c r="H5" s="27">
        <v>4031.0890731999998</v>
      </c>
      <c r="J5" s="29" t="s">
        <v>71</v>
      </c>
      <c r="K5" s="27">
        <v>2.4095561176893301</v>
      </c>
      <c r="L5" s="27">
        <v>61.005959169496698</v>
      </c>
      <c r="M5" s="27">
        <v>61.005959169496698</v>
      </c>
      <c r="N5" s="27">
        <v>19.651488526596001</v>
      </c>
      <c r="O5" s="27">
        <v>184.25882079772001</v>
      </c>
      <c r="P5" s="27">
        <v>447.96340138516302</v>
      </c>
      <c r="Q5" s="27">
        <v>60522.065448613001</v>
      </c>
      <c r="R5" s="27">
        <v>289.59000097422103</v>
      </c>
      <c r="S5" s="27">
        <v>83.073462571140297</v>
      </c>
      <c r="T5" s="27">
        <v>136.60694912448901</v>
      </c>
      <c r="U5" s="27">
        <v>0</v>
      </c>
      <c r="V5" s="27">
        <v>86.767433133043397</v>
      </c>
      <c r="W5" s="27">
        <v>86.767433133043397</v>
      </c>
      <c r="X5" s="27">
        <v>76.4331793404872</v>
      </c>
      <c r="Y5" s="27">
        <v>118.086134013459</v>
      </c>
      <c r="Z5" s="27">
        <v>0.79533521378660499</v>
      </c>
      <c r="AA5" s="27">
        <v>6.4943109387831601</v>
      </c>
      <c r="AB5" s="27">
        <v>0</v>
      </c>
      <c r="AC5" s="27">
        <v>1.52175103853403</v>
      </c>
      <c r="AD5" s="27">
        <v>211.526537145124</v>
      </c>
      <c r="AE5" s="27">
        <v>0</v>
      </c>
      <c r="AF5" s="27">
        <v>8598.8108421104807</v>
      </c>
      <c r="AG5" s="27">
        <v>878.98853199733003</v>
      </c>
      <c r="AH5" s="27">
        <v>9554.2325534483007</v>
      </c>
      <c r="AI5" s="27">
        <v>0</v>
      </c>
      <c r="AJ5" s="27">
        <v>174.46338499313799</v>
      </c>
      <c r="AK5" s="27">
        <v>0.24365545065229199</v>
      </c>
      <c r="AL5" s="27">
        <v>1887.2643012185999</v>
      </c>
      <c r="AM5" s="27">
        <v>0.91177135865341696</v>
      </c>
      <c r="AN5" s="27">
        <v>0.306225554875797</v>
      </c>
      <c r="AO5" s="27">
        <v>214.38481853205201</v>
      </c>
      <c r="AP5" s="27">
        <v>5.1613593699190199</v>
      </c>
      <c r="AQ5" s="27">
        <v>0.40921112011331701</v>
      </c>
      <c r="AR5" s="27">
        <v>4.42609666165115E-2</v>
      </c>
      <c r="AS5" s="27">
        <v>600.12361051604603</v>
      </c>
      <c r="AT5" s="27">
        <v>422.94585493146297</v>
      </c>
      <c r="AU5" s="27">
        <v>177.177755584583</v>
      </c>
      <c r="AV5" s="27">
        <v>4.41833231369566</v>
      </c>
      <c r="AW5" s="27">
        <v>4.8263199898587301E-2</v>
      </c>
      <c r="AX5" s="27">
        <v>29.879829692951201</v>
      </c>
      <c r="AY5" s="27">
        <v>0.15311400651465801</v>
      </c>
      <c r="AZ5" s="27">
        <v>32.508914058323199</v>
      </c>
      <c r="BA5" s="27">
        <v>2.1755336563104501</v>
      </c>
      <c r="BB5" s="27">
        <v>0.56075996626928304</v>
      </c>
      <c r="BC5" s="27">
        <v>123.995829185887</v>
      </c>
      <c r="BD5" s="27">
        <v>19.5673864307721</v>
      </c>
      <c r="BE5" s="27">
        <v>4.0996734954832803</v>
      </c>
      <c r="BF5" s="27">
        <v>3.4902487364760102</v>
      </c>
      <c r="BG5" s="27">
        <v>0.154054266770283</v>
      </c>
      <c r="BH5" s="27">
        <v>55.5036267134046</v>
      </c>
      <c r="BI5" s="27">
        <v>1285.27252534063</v>
      </c>
      <c r="BJ5" s="27">
        <v>0</v>
      </c>
      <c r="BK5" s="27">
        <v>0.58835537370767699</v>
      </c>
      <c r="BL5" s="27">
        <v>485.78207448315402</v>
      </c>
      <c r="BM5" s="27">
        <v>40.7102258238396</v>
      </c>
      <c r="BN5" s="27">
        <v>4030.9975975131802</v>
      </c>
      <c r="BO5" s="27">
        <v>547.50907284401603</v>
      </c>
      <c r="BS5" s="31">
        <f t="shared" si="0"/>
        <v>7.9999287135732369E-3</v>
      </c>
      <c r="BT5" s="24">
        <f t="shared" si="1"/>
        <v>1.7430403153206302E-5</v>
      </c>
      <c r="BU5" s="24">
        <f t="shared" si="2"/>
        <v>1.063955898379053E-5</v>
      </c>
      <c r="BV5" s="24">
        <f t="shared" si="3"/>
        <v>2.0189992483569979E-4</v>
      </c>
      <c r="BW5" s="24">
        <f t="shared" si="4"/>
        <v>-4.1501033887419842E-5</v>
      </c>
      <c r="BX5" s="24">
        <f t="shared" si="5"/>
        <v>1.411962243450152E-5</v>
      </c>
      <c r="BY5" s="24">
        <f t="shared" si="6"/>
        <v>-6.3167423872872742E-5</v>
      </c>
      <c r="BZ5" s="24">
        <f t="shared" si="7"/>
        <v>-2.2692549124704152E-5</v>
      </c>
      <c r="CA5" s="24"/>
      <c r="CB5" s="24"/>
      <c r="CC5" s="24"/>
      <c r="CD5" s="24"/>
      <c r="CE5" s="24"/>
      <c r="CF5" s="24"/>
    </row>
    <row r="6" spans="1:84" x14ac:dyDescent="0.25">
      <c r="A6" s="21" t="s">
        <v>79</v>
      </c>
      <c r="B6" s="27">
        <v>57403.506541000002</v>
      </c>
      <c r="C6" s="27">
        <v>232.70248999</v>
      </c>
      <c r="D6" s="27">
        <v>11639.33381</v>
      </c>
      <c r="E6" s="27">
        <v>678.75706839999998</v>
      </c>
      <c r="F6" s="27">
        <v>491.45303375999998</v>
      </c>
      <c r="G6" s="27">
        <v>48.446271678999999</v>
      </c>
      <c r="H6" s="27">
        <v>4392.9087732999997</v>
      </c>
      <c r="J6" s="29" t="s">
        <v>122</v>
      </c>
      <c r="K6" s="27">
        <v>2.6864822903839798</v>
      </c>
      <c r="L6" s="27">
        <v>66.687129232229296</v>
      </c>
      <c r="M6" s="27">
        <v>66.687129232229296</v>
      </c>
      <c r="N6" s="27">
        <v>21.422152724086001</v>
      </c>
      <c r="O6" s="27">
        <v>202.04421255126499</v>
      </c>
      <c r="P6" s="27">
        <v>499.44651594261302</v>
      </c>
      <c r="Q6" s="27">
        <v>57404.031810490698</v>
      </c>
      <c r="R6" s="27">
        <v>317.98694349146001</v>
      </c>
      <c r="S6" s="27">
        <v>92.176359822086994</v>
      </c>
      <c r="T6" s="27">
        <v>150.70809478430499</v>
      </c>
      <c r="U6" s="27">
        <v>0</v>
      </c>
      <c r="V6" s="27">
        <v>94.616257368453006</v>
      </c>
      <c r="W6" s="27">
        <v>94.616257368453006</v>
      </c>
      <c r="X6" s="27">
        <v>93.1314250125386</v>
      </c>
      <c r="Y6" s="27">
        <v>127.81249203855801</v>
      </c>
      <c r="Z6" s="27">
        <v>0.84779030076775896</v>
      </c>
      <c r="AA6" s="27">
        <v>6.9546586440472398</v>
      </c>
      <c r="AB6" s="27">
        <v>0</v>
      </c>
      <c r="AC6" s="27">
        <v>1.6724110860794601</v>
      </c>
      <c r="AD6" s="27">
        <v>232.69546255725101</v>
      </c>
      <c r="AE6" s="27">
        <v>0</v>
      </c>
      <c r="AF6" s="27">
        <v>10477.1634793344</v>
      </c>
      <c r="AG6" s="27">
        <v>1071.0198682738301</v>
      </c>
      <c r="AH6" s="27">
        <v>11641.314772620801</v>
      </c>
      <c r="AI6" s="27">
        <v>0</v>
      </c>
      <c r="AJ6" s="27">
        <v>192.288792302562</v>
      </c>
      <c r="AK6" s="27">
        <v>0.27472162789287702</v>
      </c>
      <c r="AL6" s="27">
        <v>2044.0101863589</v>
      </c>
      <c r="AM6" s="27">
        <v>1.01457299227831</v>
      </c>
      <c r="AN6" s="27">
        <v>0.33563021875361598</v>
      </c>
      <c r="AO6" s="27">
        <v>254.11498051665299</v>
      </c>
      <c r="AP6" s="27">
        <v>5.4837035444810001</v>
      </c>
      <c r="AQ6" s="27">
        <v>0.42670597507674801</v>
      </c>
      <c r="AR6" s="27">
        <v>4.9963762628350297E-2</v>
      </c>
      <c r="AS6" s="27">
        <v>678.66713897055195</v>
      </c>
      <c r="AT6" s="27">
        <v>491.40350178519202</v>
      </c>
      <c r="AU6" s="27">
        <v>187.26363718535899</v>
      </c>
      <c r="AV6" s="27">
        <v>4.6499301685984697</v>
      </c>
      <c r="AW6" s="27">
        <v>5.11950715675413E-2</v>
      </c>
      <c r="AX6" s="27">
        <v>32.566101842512801</v>
      </c>
      <c r="AY6" s="27">
        <v>0.17467408521966299</v>
      </c>
      <c r="AZ6" s="27">
        <v>37.386132266296201</v>
      </c>
      <c r="BA6" s="27">
        <v>2.5050970860408799</v>
      </c>
      <c r="BB6" s="27">
        <v>0.64819094231055496</v>
      </c>
      <c r="BC6" s="27">
        <v>143.325841035731</v>
      </c>
      <c r="BD6" s="27">
        <v>21.0808268097907</v>
      </c>
      <c r="BE6" s="27">
        <v>4.3704510105436096</v>
      </c>
      <c r="BF6" s="27">
        <v>3.86302430044588</v>
      </c>
      <c r="BG6" s="27">
        <v>0.16258533816145501</v>
      </c>
      <c r="BH6" s="27">
        <v>48.440497583183003</v>
      </c>
      <c r="BI6" s="27">
        <v>1398.67231993425</v>
      </c>
      <c r="BJ6" s="27">
        <v>0</v>
      </c>
      <c r="BK6" s="27">
        <v>0.62761862566091697</v>
      </c>
      <c r="BL6" s="27">
        <v>531.39564807530996</v>
      </c>
      <c r="BM6" s="27">
        <v>44.434499889217697</v>
      </c>
      <c r="BN6" s="27">
        <v>4392.6215215198599</v>
      </c>
      <c r="BO6" s="27">
        <v>600.62025612416403</v>
      </c>
      <c r="BS6" s="31">
        <f t="shared" si="0"/>
        <v>8.0000778976936811E-3</v>
      </c>
      <c r="BT6" s="24">
        <f t="shared" si="1"/>
        <v>9.1504774245911572E-6</v>
      </c>
      <c r="BU6" s="24">
        <f t="shared" si="2"/>
        <v>-3.0199215957252112E-5</v>
      </c>
      <c r="BV6" s="24">
        <f t="shared" si="3"/>
        <v>1.7019553293494812E-4</v>
      </c>
      <c r="BW6" s="24">
        <f t="shared" si="4"/>
        <v>-1.3249133399084934E-4</v>
      </c>
      <c r="BX6" s="24">
        <f t="shared" si="5"/>
        <v>-1.0078679223730497E-4</v>
      </c>
      <c r="BY6" s="24">
        <f t="shared" si="6"/>
        <v>-1.1918555581024691E-4</v>
      </c>
      <c r="BZ6" s="24">
        <f t="shared" si="7"/>
        <v>-6.5389880592479083E-5</v>
      </c>
      <c r="CA6" s="24"/>
      <c r="CB6" s="24"/>
      <c r="CC6" s="24"/>
      <c r="CD6" s="24"/>
      <c r="CE6" s="24"/>
      <c r="CF6" s="24"/>
    </row>
    <row r="7" spans="1:84" x14ac:dyDescent="0.25">
      <c r="A7" s="58" t="s">
        <v>80</v>
      </c>
      <c r="B7" s="27">
        <v>415455.88718000002</v>
      </c>
      <c r="C7" s="27">
        <v>1784.5445055</v>
      </c>
      <c r="D7" s="27">
        <v>84102.481532999998</v>
      </c>
      <c r="E7" s="27">
        <v>5291.6862639000001</v>
      </c>
      <c r="F7" s="27">
        <v>3821.3697209000002</v>
      </c>
      <c r="G7" s="27">
        <v>328.60630228000002</v>
      </c>
      <c r="H7" s="27">
        <v>29433.043700999999</v>
      </c>
      <c r="J7" s="29" t="s">
        <v>123</v>
      </c>
      <c r="K7" s="27">
        <v>17.3096028398618</v>
      </c>
      <c r="L7" s="27">
        <v>470.92396688047</v>
      </c>
      <c r="M7" s="27">
        <v>470.92396688047</v>
      </c>
      <c r="N7" s="27">
        <v>153.15402799318699</v>
      </c>
      <c r="O7" s="27">
        <v>1334.99499422702</v>
      </c>
      <c r="P7" s="27">
        <v>3218.0721207965298</v>
      </c>
      <c r="Q7" s="27">
        <v>414530.17739931698</v>
      </c>
      <c r="R7" s="27">
        <v>2200.20607776219</v>
      </c>
      <c r="S7" s="27">
        <v>607.50263951487204</v>
      </c>
      <c r="T7" s="27">
        <v>1020.48821711602</v>
      </c>
      <c r="U7" s="27">
        <v>0</v>
      </c>
      <c r="V7" s="27">
        <v>675.47672323572306</v>
      </c>
      <c r="W7" s="27">
        <v>675.47672323572306</v>
      </c>
      <c r="X7" s="27">
        <v>671.29867270733098</v>
      </c>
      <c r="Y7" s="27">
        <v>854.74278484322394</v>
      </c>
      <c r="Z7" s="27">
        <v>6.6180626627534602</v>
      </c>
      <c r="AA7" s="27">
        <v>53.674128337659901</v>
      </c>
      <c r="AB7" s="27">
        <v>0</v>
      </c>
      <c r="AC7" s="27">
        <v>10.9161534183435</v>
      </c>
      <c r="AD7" s="27">
        <v>1781.0116463565801</v>
      </c>
      <c r="AE7" s="27">
        <v>0</v>
      </c>
      <c r="AF7" s="27">
        <v>75523.274032970105</v>
      </c>
      <c r="AG7" s="27">
        <v>7720.1547609363097</v>
      </c>
      <c r="AH7" s="27">
        <v>83914.727466613695</v>
      </c>
      <c r="AI7" s="27">
        <v>0</v>
      </c>
      <c r="AJ7" s="27">
        <v>1298.41927551712</v>
      </c>
      <c r="AK7" s="27">
        <v>1.9848619631056501</v>
      </c>
      <c r="AL7" s="27">
        <v>13627.7118129466</v>
      </c>
      <c r="AM7" s="27">
        <v>7.65570131781279</v>
      </c>
      <c r="AN7" s="27">
        <v>2.58513324184152</v>
      </c>
      <c r="AO7" s="27">
        <v>2025.8309619316899</v>
      </c>
      <c r="AP7" s="27">
        <v>42.401089634418398</v>
      </c>
      <c r="AQ7" s="27">
        <v>3.36730457403947</v>
      </c>
      <c r="AR7" s="27">
        <v>0.37495807360130401</v>
      </c>
      <c r="AS7" s="27">
        <v>5276.5964832862101</v>
      </c>
      <c r="AT7" s="27">
        <v>3809.7579824291602</v>
      </c>
      <c r="AU7" s="27">
        <v>1466.8385008570399</v>
      </c>
      <c r="AV7" s="27">
        <v>36.238767836769703</v>
      </c>
      <c r="AW7" s="27">
        <v>0.395671941224778</v>
      </c>
      <c r="AX7" s="27">
        <v>245.83789943616799</v>
      </c>
      <c r="AY7" s="27">
        <v>1.24638844337152</v>
      </c>
      <c r="AZ7" s="27">
        <v>280.91042246068901</v>
      </c>
      <c r="BA7" s="27">
        <v>17.694381631089499</v>
      </c>
      <c r="BB7" s="27">
        <v>4.9886375987257203</v>
      </c>
      <c r="BC7" s="27">
        <v>1073.77022900511</v>
      </c>
      <c r="BD7" s="27">
        <v>153.07384778716499</v>
      </c>
      <c r="BE7" s="27">
        <v>33.585220655103399</v>
      </c>
      <c r="BF7" s="27">
        <v>29.625154847137001</v>
      </c>
      <c r="BG7" s="27">
        <v>1.2651978372658199</v>
      </c>
      <c r="BH7" s="27">
        <v>327.853202158324</v>
      </c>
      <c r="BI7" s="27">
        <v>9265.4401272776995</v>
      </c>
      <c r="BJ7" s="27">
        <v>0</v>
      </c>
      <c r="BK7" s="27">
        <v>4.92540636517138</v>
      </c>
      <c r="BL7" s="27">
        <v>3480.03546627181</v>
      </c>
      <c r="BM7" s="27">
        <v>292.97621481175298</v>
      </c>
      <c r="BN7" s="27">
        <v>29346.171909808902</v>
      </c>
      <c r="BO7" s="27">
        <v>3922.7992485231698</v>
      </c>
      <c r="BS7" s="31">
        <f t="shared" si="0"/>
        <v>7.9997718275902612E-3</v>
      </c>
      <c r="BT7" s="24">
        <f t="shared" si="1"/>
        <v>-2.2281782717450587E-3</v>
      </c>
      <c r="BU7" s="24">
        <f t="shared" si="2"/>
        <v>-1.9796979747670157E-3</v>
      </c>
      <c r="BV7" s="24">
        <f t="shared" si="3"/>
        <v>-2.2324438347593001E-3</v>
      </c>
      <c r="BW7" s="24">
        <f t="shared" si="4"/>
        <v>-2.8516015238342534E-3</v>
      </c>
      <c r="BX7" s="24">
        <f t="shared" si="5"/>
        <v>-3.0386325634320565E-3</v>
      </c>
      <c r="BY7" s="24">
        <f t="shared" si="6"/>
        <v>-2.2918006028816913E-3</v>
      </c>
      <c r="BZ7" s="24">
        <f t="shared" si="7"/>
        <v>-2.95150552805878E-3</v>
      </c>
      <c r="CA7" s="24"/>
      <c r="CB7" s="24"/>
      <c r="CC7" s="24"/>
      <c r="CD7" s="24"/>
      <c r="CE7" s="24"/>
      <c r="CF7" s="24"/>
    </row>
    <row r="8" spans="1:84" x14ac:dyDescent="0.25">
      <c r="A8" s="57" t="s">
        <v>81</v>
      </c>
      <c r="B8" s="27">
        <v>551137.17293</v>
      </c>
      <c r="C8" s="27">
        <v>2756.9934477000002</v>
      </c>
      <c r="D8" s="27">
        <v>119820.60049</v>
      </c>
      <c r="E8" s="27">
        <v>7723.7737201999998</v>
      </c>
      <c r="F8" s="27">
        <v>5424.1688487000001</v>
      </c>
      <c r="G8" s="27">
        <v>598.27557362000005</v>
      </c>
      <c r="H8" s="27">
        <v>51580.359711999998</v>
      </c>
      <c r="J8" s="29" t="s">
        <v>72</v>
      </c>
      <c r="K8" s="27">
        <v>31.743124713592</v>
      </c>
      <c r="L8" s="27">
        <v>780.25807689564897</v>
      </c>
      <c r="M8" s="27">
        <v>780.25807689564897</v>
      </c>
      <c r="N8" s="27">
        <v>250.29757368673401</v>
      </c>
      <c r="O8" s="27">
        <v>2376.7555953535798</v>
      </c>
      <c r="P8" s="27">
        <v>5901.3898121150496</v>
      </c>
      <c r="Q8" s="27">
        <v>551166.96495422604</v>
      </c>
      <c r="R8" s="27">
        <v>3728.9699297161001</v>
      </c>
      <c r="S8" s="27">
        <v>1086.56523487458</v>
      </c>
      <c r="T8" s="27">
        <v>1771.4568920560801</v>
      </c>
      <c r="U8" s="27">
        <v>0</v>
      </c>
      <c r="V8" s="27">
        <v>1105.6728584632599</v>
      </c>
      <c r="W8" s="27">
        <v>1105.6728584632599</v>
      </c>
      <c r="X8" s="27">
        <v>958.76172555763105</v>
      </c>
      <c r="Y8" s="27">
        <v>1499.03630874077</v>
      </c>
      <c r="Z8" s="27">
        <v>9.7963028366551494</v>
      </c>
      <c r="AA8" s="27">
        <v>80.5201896925103</v>
      </c>
      <c r="AB8" s="27">
        <v>0</v>
      </c>
      <c r="AC8" s="27">
        <v>19.6922178529225</v>
      </c>
      <c r="AD8" s="27">
        <v>2756.9814242960301</v>
      </c>
      <c r="AE8" s="27">
        <v>0</v>
      </c>
      <c r="AF8" s="27">
        <v>107862.12231904099</v>
      </c>
      <c r="AG8" s="27">
        <v>11025.8226994493</v>
      </c>
      <c r="AH8" s="27">
        <v>119846.706744048</v>
      </c>
      <c r="AI8" s="27">
        <v>0</v>
      </c>
      <c r="AJ8" s="27">
        <v>2260.1767125062602</v>
      </c>
      <c r="AK8" s="27">
        <v>3.2687536941197202</v>
      </c>
      <c r="AL8" s="27">
        <v>23979.915238823301</v>
      </c>
      <c r="AM8" s="27">
        <v>11.977034232267901</v>
      </c>
      <c r="AN8" s="27">
        <v>3.9842817396672099</v>
      </c>
      <c r="AO8" s="27">
        <v>2691.2619275010002</v>
      </c>
      <c r="AP8" s="27">
        <v>67.387703610619596</v>
      </c>
      <c r="AQ8" s="27">
        <v>5.30022387936308</v>
      </c>
      <c r="AR8" s="27">
        <v>0.58172755281447497</v>
      </c>
      <c r="AS8" s="27">
        <v>7723.0471494788699</v>
      </c>
      <c r="AT8" s="27">
        <v>5423.80910685251</v>
      </c>
      <c r="AU8" s="27">
        <v>2299.2380426263599</v>
      </c>
      <c r="AV8" s="27">
        <v>57.531367802597998</v>
      </c>
      <c r="AW8" s="27">
        <v>0.63047656211246805</v>
      </c>
      <c r="AX8" s="27">
        <v>393.565386111983</v>
      </c>
      <c r="AY8" s="27">
        <v>2.0625184719764902</v>
      </c>
      <c r="AZ8" s="27">
        <v>425.23808649834399</v>
      </c>
      <c r="BA8" s="27">
        <v>29.423861726108701</v>
      </c>
      <c r="BB8" s="27">
        <v>7.2236627589741804</v>
      </c>
      <c r="BC8" s="27">
        <v>1623.2999592144899</v>
      </c>
      <c r="BD8" s="27">
        <v>245.535390120427</v>
      </c>
      <c r="BE8" s="27">
        <v>53.654669334259196</v>
      </c>
      <c r="BF8" s="27">
        <v>45.410700683983997</v>
      </c>
      <c r="BG8" s="27">
        <v>2.0067654778242501</v>
      </c>
      <c r="BH8" s="27">
        <v>598.22691424571599</v>
      </c>
      <c r="BI8" s="27">
        <v>16429.691885917899</v>
      </c>
      <c r="BJ8" s="27">
        <v>0</v>
      </c>
      <c r="BK8" s="27">
        <v>7.2515360083312599</v>
      </c>
      <c r="BL8" s="27">
        <v>6252.8213975508797</v>
      </c>
      <c r="BM8" s="27">
        <v>522.24259855487003</v>
      </c>
      <c r="BN8" s="27">
        <v>51577.9013354497</v>
      </c>
      <c r="BO8" s="27">
        <v>7071.7721531236703</v>
      </c>
      <c r="BS8" s="31">
        <f t="shared" si="0"/>
        <v>7.9999004695658557E-3</v>
      </c>
      <c r="BT8" s="24">
        <f t="shared" si="1"/>
        <v>5.4055552209736708E-5</v>
      </c>
      <c r="BU8" s="24">
        <f t="shared" si="2"/>
        <v>-4.3610564182022161E-6</v>
      </c>
      <c r="BV8" s="24">
        <f t="shared" si="3"/>
        <v>2.1787784355315422E-4</v>
      </c>
      <c r="BW8" s="24">
        <f t="shared" si="4"/>
        <v>-9.406939501992043E-5</v>
      </c>
      <c r="BX8" s="24">
        <f t="shared" si="5"/>
        <v>-6.6322022327223816E-5</v>
      </c>
      <c r="BY8" s="24">
        <f t="shared" si="6"/>
        <v>-8.1332710927227813E-5</v>
      </c>
      <c r="BZ8" s="24">
        <f t="shared" si="7"/>
        <v>-4.7661097441428092E-5</v>
      </c>
      <c r="CA8" s="24"/>
      <c r="CB8" s="24"/>
      <c r="CC8" s="24"/>
      <c r="CD8" s="24"/>
      <c r="CE8" s="24"/>
      <c r="CF8" s="24"/>
    </row>
    <row r="9" spans="1:84" x14ac:dyDescent="0.25">
      <c r="A9" s="21" t="s">
        <v>82</v>
      </c>
      <c r="B9" s="27">
        <v>134771.69037</v>
      </c>
      <c r="C9" s="27">
        <v>353.36107403</v>
      </c>
      <c r="D9" s="27">
        <v>26438.432362</v>
      </c>
      <c r="E9" s="27">
        <v>1565.1654156</v>
      </c>
      <c r="F9" s="27">
        <v>1243.8891871999999</v>
      </c>
      <c r="G9" s="27">
        <v>48.092154188999999</v>
      </c>
      <c r="H9" s="27">
        <v>14473.932761</v>
      </c>
      <c r="J9" s="29" t="s">
        <v>124</v>
      </c>
      <c r="K9" s="27">
        <v>9.4188205063796104</v>
      </c>
      <c r="L9" s="27">
        <v>197.07742539744299</v>
      </c>
      <c r="M9" s="27">
        <v>197.07742539744299</v>
      </c>
      <c r="N9" s="27">
        <v>61.6428255758196</v>
      </c>
      <c r="O9" s="27">
        <v>672.52538160597896</v>
      </c>
      <c r="P9" s="27">
        <v>1751.07356958282</v>
      </c>
      <c r="Q9" s="27">
        <v>133257.84898559799</v>
      </c>
      <c r="R9" s="27">
        <v>979.98254570379697</v>
      </c>
      <c r="S9" s="27">
        <v>310.92950568296402</v>
      </c>
      <c r="T9" s="27">
        <v>484.228918350171</v>
      </c>
      <c r="U9" s="27">
        <v>0</v>
      </c>
      <c r="V9" s="27">
        <v>273.10627335482798</v>
      </c>
      <c r="W9" s="27">
        <v>273.10627335482798</v>
      </c>
      <c r="X9" s="27">
        <v>209.60550802757899</v>
      </c>
      <c r="Y9" s="27">
        <v>412.51292557857403</v>
      </c>
      <c r="Z9" s="27">
        <v>1.92637437938347</v>
      </c>
      <c r="AA9" s="27">
        <v>16.490015280896401</v>
      </c>
      <c r="AB9" s="27">
        <v>0</v>
      </c>
      <c r="AC9" s="27">
        <v>5.6489725324227997</v>
      </c>
      <c r="AD9" s="27">
        <v>350.66247623141902</v>
      </c>
      <c r="AE9" s="27">
        <v>0</v>
      </c>
      <c r="AF9" s="27">
        <v>23580.426320100101</v>
      </c>
      <c r="AG9" s="27">
        <v>2410.4037421253602</v>
      </c>
      <c r="AH9" s="27">
        <v>26200.435570253001</v>
      </c>
      <c r="AI9" s="27">
        <v>0</v>
      </c>
      <c r="AJ9" s="27">
        <v>619.279124241472</v>
      </c>
      <c r="AK9" s="27">
        <v>0.82342266461636904</v>
      </c>
      <c r="AL9" s="27">
        <v>6626.7543347376604</v>
      </c>
      <c r="AM9" s="27">
        <v>2.4748046980494598</v>
      </c>
      <c r="AN9" s="27">
        <v>0.77546443117996899</v>
      </c>
      <c r="AO9" s="27">
        <v>597.93182404911795</v>
      </c>
      <c r="AP9" s="27">
        <v>9.78934638469552</v>
      </c>
      <c r="AQ9" s="27">
        <v>0.66953443895125997</v>
      </c>
      <c r="AR9" s="27">
        <v>0.13375810887525599</v>
      </c>
      <c r="AS9" s="27">
        <v>1551.2440976647499</v>
      </c>
      <c r="AT9" s="27">
        <v>1232.2226789905001</v>
      </c>
      <c r="AU9" s="27">
        <v>319.02141867424899</v>
      </c>
      <c r="AV9" s="27">
        <v>7.4896403710378703</v>
      </c>
      <c r="AW9" s="27">
        <v>9.1546619487756095E-2</v>
      </c>
      <c r="AX9" s="27">
        <v>73.828736365790803</v>
      </c>
      <c r="AY9" s="27">
        <v>0.56270263507443397</v>
      </c>
      <c r="AZ9" s="27">
        <v>103.98451837276799</v>
      </c>
      <c r="BA9" s="27">
        <v>8.4263771997993793</v>
      </c>
      <c r="BB9" s="27">
        <v>1.64808060097995</v>
      </c>
      <c r="BC9" s="27">
        <v>406.32169965332298</v>
      </c>
      <c r="BD9" s="27">
        <v>58.091782692174199</v>
      </c>
      <c r="BE9" s="27">
        <v>8.1782637499517694</v>
      </c>
      <c r="BF9" s="27">
        <v>8.8207588308889502</v>
      </c>
      <c r="BG9" s="27">
        <v>0.272199815914063</v>
      </c>
      <c r="BH9" s="27">
        <v>47.701875141233401</v>
      </c>
      <c r="BI9" s="27">
        <v>4602.9346462480498</v>
      </c>
      <c r="BJ9" s="27">
        <v>0</v>
      </c>
      <c r="BK9" s="27">
        <v>1.4173910393403699</v>
      </c>
      <c r="BL9" s="27">
        <v>1790.8073043822301</v>
      </c>
      <c r="BM9" s="27">
        <v>146.74009735610699</v>
      </c>
      <c r="BN9" s="27">
        <v>14275.1434646736</v>
      </c>
      <c r="BO9" s="27">
        <v>2036.23152277705</v>
      </c>
      <c r="BS9" s="31">
        <f t="shared" si="0"/>
        <v>8.0000772302257928E-3</v>
      </c>
      <c r="BT9" s="24">
        <f t="shared" si="1"/>
        <v>-1.1232636321811615E-2</v>
      </c>
      <c r="BU9" s="24">
        <f t="shared" si="2"/>
        <v>-7.6369413523796016E-3</v>
      </c>
      <c r="BV9" s="24">
        <f t="shared" si="3"/>
        <v>-9.0019252461076959E-3</v>
      </c>
      <c r="BW9" s="24">
        <f t="shared" si="4"/>
        <v>-8.894470703541173E-3</v>
      </c>
      <c r="BX9" s="24">
        <f t="shared" si="5"/>
        <v>-9.379057499294784E-3</v>
      </c>
      <c r="BY9" s="24">
        <f t="shared" si="6"/>
        <v>-8.1152332297866787E-3</v>
      </c>
      <c r="BZ9" s="24">
        <f t="shared" si="7"/>
        <v>-1.373429734743814E-2</v>
      </c>
      <c r="CA9" s="24"/>
      <c r="CB9" s="24"/>
      <c r="CC9" s="24"/>
      <c r="CD9" s="24"/>
      <c r="CE9" s="24"/>
      <c r="CF9" s="24"/>
    </row>
    <row r="10" spans="1:84" x14ac:dyDescent="0.25">
      <c r="A10" s="21" t="s">
        <v>83</v>
      </c>
      <c r="B10" s="27">
        <v>148690.86676999999</v>
      </c>
      <c r="C10" s="27">
        <v>459.77484557000002</v>
      </c>
      <c r="D10" s="27">
        <v>37138.206008000001</v>
      </c>
      <c r="E10" s="27">
        <v>2179.3212106999999</v>
      </c>
      <c r="F10" s="27">
        <v>1768.8905454999999</v>
      </c>
      <c r="G10" s="27">
        <v>71.083199937000003</v>
      </c>
      <c r="H10" s="27">
        <v>14541.08626</v>
      </c>
      <c r="J10" s="29" t="s">
        <v>125</v>
      </c>
      <c r="K10" s="27">
        <v>9.0426458480574503</v>
      </c>
      <c r="L10" s="27">
        <v>213.757830688073</v>
      </c>
      <c r="M10" s="27">
        <v>213.757830688073</v>
      </c>
      <c r="N10" s="27">
        <v>68.187171580217907</v>
      </c>
      <c r="O10" s="27">
        <v>658.44723614427096</v>
      </c>
      <c r="P10" s="27">
        <v>1681.1091359339</v>
      </c>
      <c r="Q10" s="27">
        <v>146282.55208805201</v>
      </c>
      <c r="R10" s="27">
        <v>1030.8944926387601</v>
      </c>
      <c r="S10" s="27">
        <v>306.65038951966801</v>
      </c>
      <c r="T10" s="27">
        <v>494.33260377453303</v>
      </c>
      <c r="U10" s="27">
        <v>0</v>
      </c>
      <c r="V10" s="27">
        <v>301.40761984424302</v>
      </c>
      <c r="W10" s="27">
        <v>301.40761984424302</v>
      </c>
      <c r="X10" s="27">
        <v>293.54552268831497</v>
      </c>
      <c r="Y10" s="27">
        <v>410.29244941770401</v>
      </c>
      <c r="Z10" s="27">
        <v>2.6135705659595301</v>
      </c>
      <c r="AA10" s="27">
        <v>21.123296683697301</v>
      </c>
      <c r="AB10" s="27">
        <v>0</v>
      </c>
      <c r="AC10" s="27">
        <v>5.7140800410059702</v>
      </c>
      <c r="AD10" s="27">
        <v>455.02632484002697</v>
      </c>
      <c r="AE10" s="27">
        <v>0</v>
      </c>
      <c r="AF10" s="27">
        <v>33023.7004500736</v>
      </c>
      <c r="AG10" s="27">
        <v>3375.8279618820902</v>
      </c>
      <c r="AH10" s="27">
        <v>36693.073934644002</v>
      </c>
      <c r="AI10" s="27">
        <v>0</v>
      </c>
      <c r="AJ10" s="27">
        <v>631.16227396286195</v>
      </c>
      <c r="AK10" s="27">
        <v>1.1705334082904699</v>
      </c>
      <c r="AL10" s="27">
        <v>6612.9247150581004</v>
      </c>
      <c r="AM10" s="27">
        <v>3.4388375028246698</v>
      </c>
      <c r="AN10" s="27">
        <v>1.0667958575152801</v>
      </c>
      <c r="AO10" s="27">
        <v>848.64488533209806</v>
      </c>
      <c r="AP10" s="27">
        <v>12.7526891427878</v>
      </c>
      <c r="AQ10" s="27">
        <v>0.842054046308084</v>
      </c>
      <c r="AR10" s="27">
        <v>0.188577114921432</v>
      </c>
      <c r="AS10" s="27">
        <v>2151.53709438537</v>
      </c>
      <c r="AT10" s="27">
        <v>1745.0812990404299</v>
      </c>
      <c r="AU10" s="27">
        <v>406.45579534493999</v>
      </c>
      <c r="AV10" s="27">
        <v>9.5105696192066898</v>
      </c>
      <c r="AW10" s="27">
        <v>0.119203712583431</v>
      </c>
      <c r="AX10" s="27">
        <v>100.905992052337</v>
      </c>
      <c r="AY10" s="27">
        <v>0.80703542276382401</v>
      </c>
      <c r="AZ10" s="27">
        <v>147.97627088190399</v>
      </c>
      <c r="BA10" s="27">
        <v>12.1591462601343</v>
      </c>
      <c r="BB10" s="27">
        <v>2.33320204809382</v>
      </c>
      <c r="BC10" s="27">
        <v>579.892309837575</v>
      </c>
      <c r="BD10" s="27">
        <v>65.466771066981906</v>
      </c>
      <c r="BE10" s="27">
        <v>10.763783462028099</v>
      </c>
      <c r="BF10" s="27">
        <v>12.1603115130871</v>
      </c>
      <c r="BG10" s="27">
        <v>0.34910182597816303</v>
      </c>
      <c r="BH10" s="27">
        <v>70.293035268440306</v>
      </c>
      <c r="BI10" s="27">
        <v>4548.4729615018696</v>
      </c>
      <c r="BJ10" s="27">
        <v>0</v>
      </c>
      <c r="BK10" s="27">
        <v>1.886243627474</v>
      </c>
      <c r="BL10" s="27">
        <v>1729.4631212685399</v>
      </c>
      <c r="BM10" s="27">
        <v>150.81446695216499</v>
      </c>
      <c r="BN10" s="27">
        <v>14256.892234770099</v>
      </c>
      <c r="BO10" s="27">
        <v>1967.69761711558</v>
      </c>
      <c r="BS10" s="31">
        <f t="shared" si="0"/>
        <v>8.0000253783906097E-3</v>
      </c>
      <c r="BT10" s="24">
        <f t="shared" si="1"/>
        <v>-1.619678958273375E-2</v>
      </c>
      <c r="BU10" s="24">
        <f t="shared" si="2"/>
        <v>-1.0327926322472326E-2</v>
      </c>
      <c r="BV10" s="24">
        <f t="shared" si="3"/>
        <v>-1.1985825951315799E-2</v>
      </c>
      <c r="BW10" s="24">
        <f t="shared" si="4"/>
        <v>-1.274897714857998E-2</v>
      </c>
      <c r="BX10" s="24">
        <f t="shared" si="5"/>
        <v>-1.3459988533569771E-2</v>
      </c>
      <c r="BY10" s="24">
        <f t="shared" si="6"/>
        <v>-1.1116053712551047E-2</v>
      </c>
      <c r="BZ10" s="24">
        <f t="shared" si="7"/>
        <v>-1.9544208743996608E-2</v>
      </c>
      <c r="CA10" s="24"/>
      <c r="CB10" s="24"/>
      <c r="CC10" s="24"/>
      <c r="CD10" s="24"/>
      <c r="CE10" s="24"/>
      <c r="CF10" s="24"/>
    </row>
    <row r="11" spans="1:84" x14ac:dyDescent="0.25">
      <c r="A11" s="21" t="s">
        <v>84</v>
      </c>
      <c r="B11" s="27">
        <v>398616.29478</v>
      </c>
      <c r="C11" s="27">
        <v>1573.6458838000001</v>
      </c>
      <c r="D11" s="27">
        <v>102136.17366</v>
      </c>
      <c r="E11" s="27">
        <v>5623.2125776000003</v>
      </c>
      <c r="F11" s="27">
        <v>4317.2600609000001</v>
      </c>
      <c r="G11" s="27">
        <v>181.08162116</v>
      </c>
      <c r="H11" s="27">
        <v>34332.546114999997</v>
      </c>
      <c r="J11" s="29" t="s">
        <v>126</v>
      </c>
      <c r="K11" s="27">
        <v>18.596105971439101</v>
      </c>
      <c r="L11" s="27">
        <v>485.82413599206302</v>
      </c>
      <c r="M11" s="27">
        <v>485.82413599206302</v>
      </c>
      <c r="N11" s="27">
        <v>157.16459683526401</v>
      </c>
      <c r="O11" s="27">
        <v>1395.5763204836701</v>
      </c>
      <c r="P11" s="27">
        <v>3457.3253029304901</v>
      </c>
      <c r="Q11" s="27">
        <v>356980.07102851098</v>
      </c>
      <c r="R11" s="27">
        <v>2289.7497162641498</v>
      </c>
      <c r="S11" s="27">
        <v>645.91179175251</v>
      </c>
      <c r="T11" s="27">
        <v>1072.0837334089499</v>
      </c>
      <c r="U11" s="27">
        <v>0</v>
      </c>
      <c r="V11" s="27">
        <v>693.62023703742796</v>
      </c>
      <c r="W11" s="27">
        <v>693.62023703742796</v>
      </c>
      <c r="X11" s="27">
        <v>740.84008928719004</v>
      </c>
      <c r="Y11" s="27">
        <v>876.11544464910696</v>
      </c>
      <c r="Z11" s="27">
        <v>6.5376521880762999</v>
      </c>
      <c r="AA11" s="27">
        <v>53.361611060588402</v>
      </c>
      <c r="AB11" s="27">
        <v>0</v>
      </c>
      <c r="AC11" s="27">
        <v>11.4926222064187</v>
      </c>
      <c r="AD11" s="27">
        <v>1448.9182593406999</v>
      </c>
      <c r="AE11" s="27">
        <v>0</v>
      </c>
      <c r="AF11" s="27">
        <v>83344.668035516399</v>
      </c>
      <c r="AG11" s="27">
        <v>8520.0916146100299</v>
      </c>
      <c r="AH11" s="27">
        <v>92605.599739413607</v>
      </c>
      <c r="AI11" s="27">
        <v>0</v>
      </c>
      <c r="AJ11" s="27">
        <v>1362.4998135220501</v>
      </c>
      <c r="AK11" s="27">
        <v>2.3223539851298201</v>
      </c>
      <c r="AL11" s="27">
        <v>13990.860975317</v>
      </c>
      <c r="AM11" s="27">
        <v>7.8348854974453799</v>
      </c>
      <c r="AN11" s="27">
        <v>2.5058377287984199</v>
      </c>
      <c r="AO11" s="27">
        <v>2011.2412341473801</v>
      </c>
      <c r="AP11" s="27">
        <v>36.7280010141261</v>
      </c>
      <c r="AQ11" s="27">
        <v>2.6988792804113801</v>
      </c>
      <c r="AR11" s="27">
        <v>0.40341986474643998</v>
      </c>
      <c r="AS11" s="27">
        <v>5149.1665657170197</v>
      </c>
      <c r="AT11" s="27">
        <v>3932.3939745696798</v>
      </c>
      <c r="AU11" s="27">
        <v>1216.7725911473401</v>
      </c>
      <c r="AV11" s="27">
        <v>29.949850251051298</v>
      </c>
      <c r="AW11" s="27">
        <v>0.34263878922160301</v>
      </c>
      <c r="AX11" s="27">
        <v>241.21005307627399</v>
      </c>
      <c r="AY11" s="27">
        <v>1.53099786702822</v>
      </c>
      <c r="AZ11" s="27">
        <v>309.36234693033902</v>
      </c>
      <c r="BA11" s="27">
        <v>22.501967735357098</v>
      </c>
      <c r="BB11" s="27">
        <v>5.18892893952171</v>
      </c>
      <c r="BC11" s="27">
        <v>1198.81256612488</v>
      </c>
      <c r="BD11" s="27">
        <v>154.337565161681</v>
      </c>
      <c r="BE11" s="27">
        <v>29.785290100696098</v>
      </c>
      <c r="BF11" s="27">
        <v>28.913066904765699</v>
      </c>
      <c r="BG11" s="27">
        <v>1.0616563325010799</v>
      </c>
      <c r="BH11" s="27">
        <v>166.47508413388601</v>
      </c>
      <c r="BI11" s="27">
        <v>9583.7614497496907</v>
      </c>
      <c r="BJ11" s="27">
        <v>0</v>
      </c>
      <c r="BK11" s="27">
        <v>4.8641898545059599</v>
      </c>
      <c r="BL11" s="27">
        <v>3630.0562522762102</v>
      </c>
      <c r="BM11" s="27">
        <v>305.069833204914</v>
      </c>
      <c r="BN11" s="27">
        <v>30376.420214179001</v>
      </c>
      <c r="BO11" s="27">
        <v>4110.6458395564196</v>
      </c>
      <c r="BS11" s="31">
        <f t="shared" si="0"/>
        <v>7.9999491539590253E-3</v>
      </c>
      <c r="BT11" s="24">
        <f t="shared" si="1"/>
        <v>-0.10445188592821683</v>
      </c>
      <c r="BU11" s="24">
        <f t="shared" si="2"/>
        <v>-7.9260287046353184E-2</v>
      </c>
      <c r="BV11" s="24">
        <f t="shared" si="3"/>
        <v>-9.3312423787409712E-2</v>
      </c>
      <c r="BW11" s="24">
        <f t="shared" si="4"/>
        <v>-8.4301634580086326E-2</v>
      </c>
      <c r="BX11" s="24">
        <f t="shared" si="5"/>
        <v>-8.9145912199250041E-2</v>
      </c>
      <c r="BY11" s="24">
        <f t="shared" si="6"/>
        <v>-8.0662725087975368E-2</v>
      </c>
      <c r="BZ11" s="24">
        <f t="shared" si="7"/>
        <v>-0.11522961004900689</v>
      </c>
      <c r="CA11" s="24"/>
      <c r="CB11" s="24"/>
      <c r="CC11" s="24"/>
      <c r="CD11" s="24"/>
      <c r="CE11" s="24"/>
      <c r="CF11" s="24"/>
    </row>
    <row r="12" spans="1:84" x14ac:dyDescent="0.25">
      <c r="A12" s="21" t="s">
        <v>85</v>
      </c>
      <c r="B12" s="27">
        <v>273359.04550000001</v>
      </c>
      <c r="C12" s="27">
        <v>1052.9114955</v>
      </c>
      <c r="D12" s="27">
        <v>58902.241516000002</v>
      </c>
      <c r="E12" s="27">
        <v>3150.4216723</v>
      </c>
      <c r="F12" s="27">
        <v>2408.9461372999999</v>
      </c>
      <c r="G12" s="27">
        <v>146.35645638</v>
      </c>
      <c r="H12" s="27">
        <v>26740.806096</v>
      </c>
      <c r="J12" s="29" t="s">
        <v>73</v>
      </c>
      <c r="K12" s="27">
        <v>13.3081848701312</v>
      </c>
      <c r="L12" s="27">
        <v>311.82910562026399</v>
      </c>
      <c r="M12" s="27">
        <v>311.82910562026399</v>
      </c>
      <c r="N12" s="27">
        <v>99.332255047206402</v>
      </c>
      <c r="O12" s="27">
        <v>1034.28652492367</v>
      </c>
      <c r="P12" s="27">
        <v>2474.1287098296302</v>
      </c>
      <c r="Q12" s="27">
        <v>236024.07563176099</v>
      </c>
      <c r="R12" s="27">
        <v>1507.2009459809101</v>
      </c>
      <c r="S12" s="27">
        <v>450.44612244084601</v>
      </c>
      <c r="T12" s="27">
        <v>724.296622239454</v>
      </c>
      <c r="U12" s="27">
        <v>0</v>
      </c>
      <c r="V12" s="27">
        <v>439.14772160143701</v>
      </c>
      <c r="W12" s="27">
        <v>439.14772160143701</v>
      </c>
      <c r="X12" s="27">
        <v>410.134004199804</v>
      </c>
      <c r="Y12" s="27">
        <v>678.79997554082104</v>
      </c>
      <c r="Z12" s="27">
        <v>3.7111834942134099</v>
      </c>
      <c r="AA12" s="27">
        <v>30.474735030230899</v>
      </c>
      <c r="AB12" s="27">
        <v>0</v>
      </c>
      <c r="AC12" s="27">
        <v>8.6233152242017805</v>
      </c>
      <c r="AD12" s="27">
        <v>953.74704123194294</v>
      </c>
      <c r="AE12" s="27">
        <v>0</v>
      </c>
      <c r="AF12" s="27">
        <v>46140.046374664496</v>
      </c>
      <c r="AG12" s="27">
        <v>4716.5169906909796</v>
      </c>
      <c r="AH12" s="27">
        <v>51266.697369555302</v>
      </c>
      <c r="AI12" s="27">
        <v>0</v>
      </c>
      <c r="AJ12" s="27">
        <v>931.09358897027698</v>
      </c>
      <c r="AK12" s="27">
        <v>1.1937915419677301</v>
      </c>
      <c r="AL12" s="27">
        <v>10871.462984576399</v>
      </c>
      <c r="AM12" s="27">
        <v>4.1414553812066899</v>
      </c>
      <c r="AN12" s="27">
        <v>1.3535819044627</v>
      </c>
      <c r="AO12" s="27">
        <v>1103.48933392858</v>
      </c>
      <c r="AP12" s="27">
        <v>19.839583216212699</v>
      </c>
      <c r="AQ12" s="27">
        <v>1.49371682732849</v>
      </c>
      <c r="AR12" s="27">
        <v>0.21268398397239799</v>
      </c>
      <c r="AS12" s="27">
        <v>2786.66613996042</v>
      </c>
      <c r="AT12" s="27">
        <v>2117.0020091602</v>
      </c>
      <c r="AU12" s="27">
        <v>669.66413080022198</v>
      </c>
      <c r="AV12" s="27">
        <v>16.302807365642</v>
      </c>
      <c r="AW12" s="27">
        <v>0.185087760489866</v>
      </c>
      <c r="AX12" s="27">
        <v>127.66110407469201</v>
      </c>
      <c r="AY12" s="27">
        <v>0.782266593914141</v>
      </c>
      <c r="AZ12" s="27">
        <v>163.18340878652</v>
      </c>
      <c r="BA12" s="27">
        <v>11.4197907813731</v>
      </c>
      <c r="BB12" s="27">
        <v>2.78025970447041</v>
      </c>
      <c r="BC12" s="27">
        <v>630.87228988574498</v>
      </c>
      <c r="BD12" s="27">
        <v>100.443128074648</v>
      </c>
      <c r="BE12" s="27">
        <v>16.0056471392273</v>
      </c>
      <c r="BF12" s="27">
        <v>15.5080190920264</v>
      </c>
      <c r="BG12" s="27">
        <v>0.57718119236980303</v>
      </c>
      <c r="BH12" s="27">
        <v>132.74350700242999</v>
      </c>
      <c r="BI12" s="27">
        <v>7361.9709147248404</v>
      </c>
      <c r="BJ12" s="27">
        <v>0</v>
      </c>
      <c r="BK12" s="27">
        <v>2.7144845065471701</v>
      </c>
      <c r="BL12" s="27">
        <v>2783.6387321168199</v>
      </c>
      <c r="BM12" s="27">
        <v>232.25069451545099</v>
      </c>
      <c r="BN12" s="27">
        <v>22713.617965464498</v>
      </c>
      <c r="BO12" s="27">
        <v>3121.2651602484598</v>
      </c>
      <c r="BS12" s="31">
        <f t="shared" si="0"/>
        <v>8.0000082947290028E-3</v>
      </c>
      <c r="BT12" s="24">
        <f t="shared" si="1"/>
        <v>-0.13657850538638575</v>
      </c>
      <c r="BU12" s="24">
        <f t="shared" si="2"/>
        <v>-9.4181186825172292E-2</v>
      </c>
      <c r="BV12" s="24">
        <f t="shared" si="3"/>
        <v>-0.12963079078018799</v>
      </c>
      <c r="BW12" s="24">
        <f t="shared" si="4"/>
        <v>-0.11546249047798617</v>
      </c>
      <c r="BX12" s="24">
        <f t="shared" si="5"/>
        <v>-0.12119163796124446</v>
      </c>
      <c r="BY12" s="24">
        <f t="shared" si="6"/>
        <v>-9.3012291457954768E-2</v>
      </c>
      <c r="BZ12" s="24">
        <f t="shared" si="7"/>
        <v>-0.15060085010443666</v>
      </c>
      <c r="CA12" s="24"/>
      <c r="CB12" s="24"/>
      <c r="CC12" s="24"/>
      <c r="CD12" s="24"/>
      <c r="CE12" s="24"/>
      <c r="CF12" s="24"/>
    </row>
    <row r="13" spans="1:84" x14ac:dyDescent="0.25">
      <c r="A13" s="21" t="s">
        <v>86</v>
      </c>
      <c r="B13" s="27">
        <v>5313.1368208000004</v>
      </c>
      <c r="C13" s="27">
        <v>23.334855966999999</v>
      </c>
      <c r="D13" s="27">
        <v>1807.7434037999999</v>
      </c>
      <c r="E13" s="27">
        <v>103.10250875</v>
      </c>
      <c r="F13" s="27">
        <v>81.798312074999998</v>
      </c>
      <c r="G13" s="27">
        <v>1.8499258214000001</v>
      </c>
      <c r="H13" s="27">
        <v>514.62781871000004</v>
      </c>
      <c r="J13" s="29" t="s">
        <v>86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S13" s="31" t="str">
        <f t="shared" si="0"/>
        <v/>
      </c>
      <c r="BT13" s="24">
        <f t="shared" si="1"/>
        <v>-1</v>
      </c>
      <c r="BU13" s="24">
        <f t="shared" si="2"/>
        <v>-1</v>
      </c>
      <c r="BV13" s="24">
        <f t="shared" si="3"/>
        <v>-1</v>
      </c>
      <c r="BW13" s="24">
        <f t="shared" si="4"/>
        <v>-1</v>
      </c>
      <c r="BX13" s="24">
        <f t="shared" si="5"/>
        <v>-1</v>
      </c>
      <c r="BY13" s="24">
        <f t="shared" si="6"/>
        <v>-1</v>
      </c>
      <c r="BZ13" s="24">
        <f t="shared" si="7"/>
        <v>-1</v>
      </c>
      <c r="CA13" s="24"/>
      <c r="CB13" s="24"/>
      <c r="CC13" s="24"/>
      <c r="CD13" s="24"/>
      <c r="CE13" s="24"/>
      <c r="CF13" s="24"/>
    </row>
    <row r="14" spans="1:84" x14ac:dyDescent="0.25">
      <c r="A14" s="21" t="s">
        <v>87</v>
      </c>
      <c r="B14" s="27">
        <v>4752.9826552000004</v>
      </c>
      <c r="C14" s="27">
        <v>12.903037750999999</v>
      </c>
      <c r="D14" s="27">
        <v>1118.1093019</v>
      </c>
      <c r="E14" s="27">
        <v>74.890450141000002</v>
      </c>
      <c r="F14" s="27">
        <v>60.552715251999999</v>
      </c>
      <c r="G14" s="27">
        <v>1.5431706042</v>
      </c>
      <c r="H14" s="27">
        <v>401.96089527999999</v>
      </c>
      <c r="J14" s="29" t="s">
        <v>180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S14" s="31" t="str">
        <f t="shared" si="0"/>
        <v/>
      </c>
      <c r="BT14" s="24">
        <f t="shared" si="1"/>
        <v>-1</v>
      </c>
      <c r="BU14" s="24">
        <f t="shared" si="2"/>
        <v>-1</v>
      </c>
      <c r="BV14" s="24">
        <f t="shared" si="3"/>
        <v>-1</v>
      </c>
      <c r="BW14" s="24">
        <f t="shared" si="4"/>
        <v>-1</v>
      </c>
      <c r="BX14" s="24">
        <f t="shared" si="5"/>
        <v>-1</v>
      </c>
      <c r="BY14" s="24">
        <f t="shared" si="6"/>
        <v>-1</v>
      </c>
      <c r="BZ14" s="24">
        <f t="shared" si="7"/>
        <v>-1</v>
      </c>
      <c r="CA14" s="24"/>
      <c r="CB14" s="24"/>
      <c r="CC14" s="24"/>
      <c r="CD14" s="24"/>
      <c r="CE14" s="24"/>
      <c r="CF14" s="24"/>
    </row>
    <row r="15" spans="1:84" x14ac:dyDescent="0.25">
      <c r="A15" s="16" t="s">
        <v>88</v>
      </c>
      <c r="E15" s="27">
        <v>4.8047228894999998</v>
      </c>
      <c r="F15" s="27">
        <v>1.2916778643</v>
      </c>
      <c r="J15" s="29" t="s">
        <v>88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S15" s="31" t="str">
        <f t="shared" si="0"/>
        <v/>
      </c>
      <c r="BT15" s="24" t="str">
        <f t="shared" si="1"/>
        <v/>
      </c>
      <c r="BU15" s="24" t="str">
        <f t="shared" si="2"/>
        <v/>
      </c>
      <c r="BV15" s="24" t="str">
        <f t="shared" si="3"/>
        <v/>
      </c>
      <c r="BW15" s="24">
        <f t="shared" si="4"/>
        <v>-1</v>
      </c>
      <c r="BX15" s="24">
        <f t="shared" si="5"/>
        <v>-1</v>
      </c>
      <c r="BY15" s="24" t="str">
        <f t="shared" si="6"/>
        <v/>
      </c>
      <c r="BZ15" s="24" t="str">
        <f t="shared" si="7"/>
        <v/>
      </c>
      <c r="CA15" s="24"/>
      <c r="CB15" s="24"/>
      <c r="CC15" s="24"/>
      <c r="CD15" s="24"/>
      <c r="CE15" s="24"/>
      <c r="CF15" s="24"/>
    </row>
    <row r="16" spans="1:84" x14ac:dyDescent="0.25">
      <c r="A16" s="19"/>
      <c r="J16" s="29"/>
      <c r="BS16" s="31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</row>
    <row r="17" spans="1:84" x14ac:dyDescent="0.25">
      <c r="A17" s="57"/>
      <c r="J17" s="29"/>
      <c r="BS17" s="31"/>
      <c r="BT17" s="24" t="s">
        <v>490</v>
      </c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</row>
    <row r="18" spans="1:84" x14ac:dyDescent="0.25">
      <c r="A18" s="19"/>
      <c r="J18" s="29"/>
      <c r="BS18" s="31"/>
      <c r="BT18" s="24">
        <v>-0.68884645156969992</v>
      </c>
      <c r="BU18" s="24">
        <v>-0.69332783784886531</v>
      </c>
      <c r="BV18" s="24">
        <v>-0.6917994596322421</v>
      </c>
      <c r="BW18" s="24">
        <v>-0.6895844912793061</v>
      </c>
      <c r="BX18" s="24">
        <v>-0.6914311576310529</v>
      </c>
      <c r="BY18" s="24">
        <v>-0.69149413955304639</v>
      </c>
      <c r="BZ18" s="24">
        <v>-0.68325378337290066</v>
      </c>
      <c r="CA18" s="24"/>
      <c r="CB18" s="24"/>
      <c r="CC18" s="24"/>
      <c r="CD18" s="24"/>
      <c r="CE18" s="24"/>
      <c r="CF18" s="24"/>
    </row>
    <row r="19" spans="1:84" x14ac:dyDescent="0.25">
      <c r="A19" s="19"/>
      <c r="J19" s="29"/>
      <c r="BS19" s="31"/>
      <c r="BT19" s="24">
        <v>3.2654972617107407E-5</v>
      </c>
      <c r="BU19" s="24">
        <v>3.2241918629183794E-5</v>
      </c>
      <c r="BV19" s="24">
        <v>3.0197858575663347E-4</v>
      </c>
      <c r="BW19" s="24">
        <v>2.8989972359589597E-4</v>
      </c>
      <c r="BX19" s="24">
        <v>3.3121655143482029E-4</v>
      </c>
      <c r="BY19" s="24">
        <v>3.1265572543042653E-5</v>
      </c>
      <c r="BZ19" s="24">
        <v>7.8490245920751484E-5</v>
      </c>
      <c r="CA19" s="24"/>
      <c r="CB19" s="24"/>
      <c r="CC19" s="24"/>
      <c r="CD19" s="24"/>
      <c r="CE19" s="24"/>
      <c r="CF19" s="24"/>
    </row>
    <row r="20" spans="1:84" x14ac:dyDescent="0.25">
      <c r="A20" s="19"/>
      <c r="J20" s="29"/>
      <c r="BS20" s="31"/>
      <c r="BT20" s="24">
        <v>1.2801334519504992E-5</v>
      </c>
      <c r="BU20" s="24">
        <v>7.5891905019782352E-6</v>
      </c>
      <c r="BV20" s="24">
        <v>1.8852519478076662E-4</v>
      </c>
      <c r="BW20" s="24">
        <v>-3.3357438212515001E-5</v>
      </c>
      <c r="BX20" s="24">
        <v>2.0283459032098596E-5</v>
      </c>
      <c r="BY20" s="24">
        <v>-7.8509207875576727E-5</v>
      </c>
      <c r="BZ20" s="24">
        <v>-2.8781082236136894E-5</v>
      </c>
      <c r="CA20" s="24"/>
      <c r="CB20" s="24"/>
      <c r="CC20" s="24"/>
      <c r="CD20" s="24"/>
      <c r="CE20" s="24"/>
      <c r="CF20" s="24"/>
    </row>
    <row r="21" spans="1:84" x14ac:dyDescent="0.25">
      <c r="A21" s="19"/>
      <c r="J21" s="29"/>
      <c r="BS21" s="31"/>
      <c r="BT21" s="24">
        <v>4.4174327526734264E-6</v>
      </c>
      <c r="BU21" s="24">
        <v>-3.4451080235171981E-5</v>
      </c>
      <c r="BV21" s="24">
        <v>1.7104580280667022E-4</v>
      </c>
      <c r="BW21" s="24">
        <v>-1.1611936506705093E-4</v>
      </c>
      <c r="BX21" s="24">
        <v>-8.0171460427292906E-5</v>
      </c>
      <c r="BY21" s="24">
        <v>-1.2721383427169694E-4</v>
      </c>
      <c r="BZ21" s="24">
        <v>-6.5164057770365763E-5</v>
      </c>
      <c r="CA21" s="24"/>
      <c r="CB21" s="24"/>
      <c r="CC21" s="24"/>
      <c r="CD21" s="24"/>
      <c r="CE21" s="24"/>
      <c r="CF21" s="24"/>
    </row>
    <row r="22" spans="1:84" x14ac:dyDescent="0.25">
      <c r="A22" s="19"/>
      <c r="J22" s="29"/>
      <c r="BS22" s="31"/>
      <c r="BT22" s="24">
        <v>-2.2657010315612282E-3</v>
      </c>
      <c r="BU22" s="24">
        <v>-1.9871833404720689E-3</v>
      </c>
      <c r="BV22" s="24">
        <v>-2.2528429326127866E-3</v>
      </c>
      <c r="BW22" s="24">
        <v>-2.8567882199838743E-3</v>
      </c>
      <c r="BX22" s="24">
        <v>-3.0270160126489127E-3</v>
      </c>
      <c r="BY22" s="24">
        <v>-2.2818696842576052E-3</v>
      </c>
      <c r="BZ22" s="24">
        <v>-3.0003676217191548E-3</v>
      </c>
      <c r="CA22" s="24"/>
      <c r="CB22" s="24"/>
      <c r="CC22" s="24"/>
      <c r="CD22" s="24"/>
      <c r="CE22" s="24"/>
      <c r="CF22" s="24"/>
    </row>
    <row r="23" spans="1:84" x14ac:dyDescent="0.25">
      <c r="A23" s="57"/>
      <c r="J23" s="29"/>
      <c r="BS23" s="31"/>
      <c r="BT23" s="24">
        <v>4.8349029222857465E-5</v>
      </c>
      <c r="BU23" s="24">
        <v>-6.1746780792990926E-6</v>
      </c>
      <c r="BV23" s="24">
        <v>2.0292834020192678E-4</v>
      </c>
      <c r="BW23" s="24">
        <v>-9.7422902737563592E-5</v>
      </c>
      <c r="BX23" s="24">
        <v>-7.3394850458101101E-5</v>
      </c>
      <c r="BY23" s="24">
        <v>-8.3766710881258302E-5</v>
      </c>
      <c r="BZ23" s="24">
        <v>-5.7139762420028576E-5</v>
      </c>
      <c r="CA23" s="24"/>
      <c r="CB23" s="24"/>
      <c r="CC23" s="24"/>
      <c r="CD23" s="24"/>
      <c r="CE23" s="24"/>
      <c r="CF23" s="24"/>
    </row>
    <row r="24" spans="1:84" x14ac:dyDescent="0.25">
      <c r="A24" s="19"/>
      <c r="J24" s="29"/>
      <c r="BS24" s="31"/>
      <c r="BT24" s="24">
        <v>-1.1243640260837767E-2</v>
      </c>
      <c r="BU24" s="24">
        <v>-7.6285548896518921E-3</v>
      </c>
      <c r="BV24" s="24">
        <v>-9.0181436246171941E-3</v>
      </c>
      <c r="BW24" s="24">
        <v>-8.963891071063889E-3</v>
      </c>
      <c r="BX24" s="24">
        <v>-9.383534709099868E-3</v>
      </c>
      <c r="BY24" s="24">
        <v>-8.1178656176709579E-3</v>
      </c>
      <c r="BZ24" s="24">
        <v>-1.3736546305531342E-2</v>
      </c>
      <c r="CA24" s="24"/>
      <c r="CB24" s="24"/>
      <c r="CC24" s="24"/>
      <c r="CD24" s="24"/>
      <c r="CE24" s="24"/>
      <c r="CF24" s="24"/>
    </row>
    <row r="25" spans="1:84" x14ac:dyDescent="0.25">
      <c r="A25" s="19"/>
      <c r="J25" s="29"/>
      <c r="BS25" s="31"/>
      <c r="BT25" s="24">
        <v>-1.6207667259527062E-2</v>
      </c>
      <c r="BU25" s="24">
        <v>-1.0305214176983227E-2</v>
      </c>
      <c r="BV25" s="24">
        <v>-1.2089414059867855E-2</v>
      </c>
      <c r="BW25" s="24">
        <v>-1.2903666823666917E-2</v>
      </c>
      <c r="BX25" s="24">
        <v>-1.3512552007595068E-2</v>
      </c>
      <c r="BY25" s="24">
        <v>-1.1120194455880738E-2</v>
      </c>
      <c r="BZ25" s="24">
        <v>-1.9665989791531988E-2</v>
      </c>
      <c r="CA25" s="24"/>
      <c r="CB25" s="24"/>
      <c r="CC25" s="24"/>
      <c r="CD25" s="24"/>
      <c r="CE25" s="24"/>
      <c r="CF25" s="24"/>
    </row>
    <row r="26" spans="1:84" x14ac:dyDescent="0.25">
      <c r="A26" s="19"/>
      <c r="J26" s="29"/>
      <c r="BS26" s="31"/>
      <c r="BT26" s="24">
        <v>-0.10456633629546491</v>
      </c>
      <c r="BU26" s="24">
        <v>-7.9172688037539268E-2</v>
      </c>
      <c r="BV26" s="24">
        <v>-9.3560805383350154E-2</v>
      </c>
      <c r="BW26" s="24">
        <v>-8.5189964832389081E-2</v>
      </c>
      <c r="BX26" s="24">
        <v>-8.9506440159560885E-2</v>
      </c>
      <c r="BY26" s="24">
        <v>-8.050662054935058E-2</v>
      </c>
      <c r="BZ26" s="24">
        <v>-0.11559011648783964</v>
      </c>
      <c r="CA26" s="24"/>
      <c r="CB26" s="24"/>
      <c r="CC26" s="24"/>
      <c r="CD26" s="24"/>
      <c r="CE26" s="24"/>
      <c r="CF26" s="24"/>
    </row>
    <row r="27" spans="1:84" x14ac:dyDescent="0.25">
      <c r="A27" s="19"/>
      <c r="J27" s="29"/>
      <c r="BS27" s="31"/>
      <c r="BT27" s="24">
        <v>-0.13678042453522365</v>
      </c>
      <c r="BU27" s="24">
        <v>-9.3976432709709651E-2</v>
      </c>
      <c r="BV27" s="24">
        <v>-0.12995835041017295</v>
      </c>
      <c r="BW27" s="24">
        <v>-0.11647667504743642</v>
      </c>
      <c r="BX27" s="24">
        <v>-0.12173066222602463</v>
      </c>
      <c r="BY27" s="24">
        <v>-9.2446975742641616E-2</v>
      </c>
      <c r="BZ27" s="24">
        <v>-0.15093360222013749</v>
      </c>
      <c r="CA27" s="24"/>
      <c r="CB27" s="24"/>
      <c r="CC27" s="24"/>
      <c r="CD27" s="24"/>
      <c r="CE27" s="24"/>
      <c r="CF27" s="24"/>
    </row>
    <row r="28" spans="1:84" x14ac:dyDescent="0.25">
      <c r="A28" s="19"/>
      <c r="J28" s="29"/>
      <c r="BS28" s="31"/>
      <c r="BT28" s="24">
        <v>-1</v>
      </c>
      <c r="BU28" s="24">
        <v>-1</v>
      </c>
      <c r="BV28" s="24">
        <v>-1</v>
      </c>
      <c r="BW28" s="24">
        <v>-1</v>
      </c>
      <c r="BX28" s="24">
        <v>-1</v>
      </c>
      <c r="BY28" s="24">
        <v>-1</v>
      </c>
      <c r="BZ28" s="24">
        <v>-1</v>
      </c>
      <c r="CA28" s="24"/>
      <c r="CB28" s="24"/>
      <c r="CC28" s="24"/>
      <c r="CD28" s="24"/>
      <c r="CE28" s="24"/>
      <c r="CF28" s="24"/>
    </row>
    <row r="29" spans="1:84" x14ac:dyDescent="0.25">
      <c r="A29" s="19"/>
      <c r="J29" s="29"/>
      <c r="BS29" s="31"/>
      <c r="BT29" s="24">
        <v>-1</v>
      </c>
      <c r="BU29" s="24">
        <v>-1</v>
      </c>
      <c r="BV29" s="24">
        <v>-1</v>
      </c>
      <c r="BW29" s="24">
        <v>-1</v>
      </c>
      <c r="BX29" s="24">
        <v>-1</v>
      </c>
      <c r="BY29" s="24">
        <v>-1</v>
      </c>
      <c r="BZ29" s="24">
        <v>-1</v>
      </c>
      <c r="CA29" s="24"/>
      <c r="CB29" s="24"/>
      <c r="CC29" s="24"/>
      <c r="CD29" s="24"/>
      <c r="CE29" s="24"/>
      <c r="CF29" s="24"/>
    </row>
    <row r="30" spans="1:84" x14ac:dyDescent="0.25">
      <c r="A30" s="19"/>
      <c r="J30" s="29"/>
      <c r="BS30" s="31"/>
      <c r="BT30" s="24" t="s">
        <v>493</v>
      </c>
      <c r="BU30" s="24" t="s">
        <v>493</v>
      </c>
      <c r="BV30" s="24" t="s">
        <v>493</v>
      </c>
      <c r="BW30" s="24">
        <v>-1</v>
      </c>
      <c r="BX30" s="24">
        <v>-1</v>
      </c>
      <c r="BY30" s="24" t="s">
        <v>493</v>
      </c>
      <c r="BZ30" s="24" t="s">
        <v>493</v>
      </c>
      <c r="CA30" s="24"/>
      <c r="CB30" s="24"/>
      <c r="CC30" s="24"/>
      <c r="CD30" s="24"/>
      <c r="CE30" s="24"/>
      <c r="CF30" s="24"/>
    </row>
    <row r="31" spans="1:84" x14ac:dyDescent="0.25">
      <c r="A31" s="19"/>
      <c r="J31" s="29"/>
      <c r="BS31" s="31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</row>
    <row r="32" spans="1:84" x14ac:dyDescent="0.25">
      <c r="A32" s="19"/>
      <c r="J32" s="29"/>
      <c r="BS32" s="31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</row>
    <row r="33" spans="1:84" x14ac:dyDescent="0.25">
      <c r="A33" s="19"/>
      <c r="J33" s="29"/>
      <c r="BS33" s="31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</row>
    <row r="34" spans="1:84" x14ac:dyDescent="0.25">
      <c r="A34" s="58"/>
      <c r="J34" s="29"/>
      <c r="BS34" s="31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</row>
    <row r="35" spans="1:84" x14ac:dyDescent="0.25">
      <c r="A35" s="19"/>
      <c r="J35" s="29"/>
      <c r="BS35" s="31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</row>
    <row r="36" spans="1:84" x14ac:dyDescent="0.25">
      <c r="A36" s="19"/>
      <c r="J36" s="29"/>
      <c r="BS36" s="31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</row>
    <row r="37" spans="1:84" x14ac:dyDescent="0.25">
      <c r="A37" s="19"/>
      <c r="J37" s="29"/>
      <c r="BS37" s="31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</row>
    <row r="38" spans="1:84" x14ac:dyDescent="0.25">
      <c r="A38" s="19"/>
      <c r="J38" s="29"/>
      <c r="BS38" s="31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</row>
    <row r="39" spans="1:84" x14ac:dyDescent="0.25">
      <c r="A39" s="19"/>
      <c r="J39" s="29"/>
      <c r="BS39" s="31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</row>
    <row r="40" spans="1:84" x14ac:dyDescent="0.25">
      <c r="A40" s="19"/>
      <c r="J40" s="29"/>
      <c r="BS40" s="31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</row>
    <row r="41" spans="1:84" x14ac:dyDescent="0.25">
      <c r="A41" s="57"/>
      <c r="J41" s="29"/>
      <c r="BS41" s="31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</row>
    <row r="42" spans="1:84" x14ac:dyDescent="0.25">
      <c r="A42" s="19"/>
      <c r="J42" s="29"/>
      <c r="BS42" s="31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</row>
    <row r="43" spans="1:84" x14ac:dyDescent="0.25">
      <c r="A43" s="19"/>
      <c r="J43" s="29"/>
      <c r="BS43" s="31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</row>
    <row r="44" spans="1:84" x14ac:dyDescent="0.25">
      <c r="A44" s="19"/>
      <c r="J44" s="29"/>
      <c r="BS44" s="31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</row>
    <row r="45" spans="1:84" x14ac:dyDescent="0.25">
      <c r="A45" s="19"/>
      <c r="J45" s="29"/>
      <c r="BS45" s="31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</row>
    <row r="46" spans="1:84" x14ac:dyDescent="0.25">
      <c r="A46" s="19"/>
      <c r="J46" s="29"/>
      <c r="BS46" s="31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</row>
    <row r="47" spans="1:84" x14ac:dyDescent="0.25">
      <c r="A47" s="19"/>
      <c r="J47" s="29"/>
      <c r="BS47" s="31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</row>
    <row r="48" spans="1:84" x14ac:dyDescent="0.25">
      <c r="BT48" s="24"/>
      <c r="BU48" s="24" t="str">
        <f>IF(C48&lt;&gt;0,(AD48-C48)/C48,"")</f>
        <v/>
      </c>
      <c r="BV48" s="24" t="str">
        <f>IF(D48&lt;&gt;0,(AH48-D48)/D48,"")</f>
        <v/>
      </c>
      <c r="BW48" s="24" t="str">
        <f t="shared" ref="BW48:BX51" si="8">IF(E48&lt;&gt;0,(AS48-E48)/E48,"")</f>
        <v/>
      </c>
      <c r="BX48" s="24" t="str">
        <f t="shared" si="8"/>
        <v/>
      </c>
      <c r="BY48" s="24" t="str">
        <f>IF(G48&lt;&gt;0,(BH48-G48)/G48,"")</f>
        <v/>
      </c>
      <c r="BZ48" s="24" t="str">
        <f>IF(H48&lt;&gt;0,(BN48-H48)/H48,"")</f>
        <v/>
      </c>
      <c r="CA48" s="24"/>
      <c r="CB48" s="24"/>
      <c r="CC48" s="24"/>
      <c r="CD48" s="24"/>
      <c r="CE48" s="24"/>
      <c r="CF48" s="24"/>
    </row>
    <row r="49" spans="1:84" x14ac:dyDescent="0.25">
      <c r="A49" s="4" t="s">
        <v>55</v>
      </c>
      <c r="B49" s="1">
        <f>SUM(B3:B47)</f>
        <v>2096695.0813349998</v>
      </c>
      <c r="C49" s="1">
        <f t="shared" ref="C49:H49" si="9">SUM(C3:C47)</f>
        <v>8635.2497483869993</v>
      </c>
      <c r="D49" s="1">
        <f t="shared" si="9"/>
        <v>460805.89019770006</v>
      </c>
      <c r="E49" s="1">
        <f>SUM(E3:E47)</f>
        <v>27503.658400770499</v>
      </c>
      <c r="F49" s="1">
        <f t="shared" si="9"/>
        <v>20407.162109591303</v>
      </c>
      <c r="G49" s="1">
        <f t="shared" si="9"/>
        <v>1518.6283161499998</v>
      </c>
      <c r="H49" s="1">
        <f t="shared" si="9"/>
        <v>183477.91669087001</v>
      </c>
      <c r="K49" s="1">
        <f t="shared" ref="K49:BJ49" si="10">SUM(K3:K47)</f>
        <v>105.46133048099772</v>
      </c>
      <c r="L49" s="1">
        <f t="shared" si="10"/>
        <v>2611.6458385693036</v>
      </c>
      <c r="M49" s="1">
        <f t="shared" si="10"/>
        <v>2611.6458385693036</v>
      </c>
      <c r="N49" s="1">
        <f t="shared" si="10"/>
        <v>838.6878314886136</v>
      </c>
      <c r="O49" s="1">
        <f t="shared" si="10"/>
        <v>7930.3225672006702</v>
      </c>
      <c r="P49" s="1">
        <f t="shared" si="10"/>
        <v>19606.530127699385</v>
      </c>
      <c r="Q49" s="1">
        <f t="shared" si="10"/>
        <v>1978610.1859148871</v>
      </c>
      <c r="R49" s="1">
        <f t="shared" si="10"/>
        <v>12459.512029521618</v>
      </c>
      <c r="S49" s="1">
        <f t="shared" si="10"/>
        <v>3616.0015001752613</v>
      </c>
      <c r="T49" s="1">
        <f t="shared" si="10"/>
        <v>5908.2532051822818</v>
      </c>
      <c r="U49" s="1">
        <f t="shared" si="10"/>
        <v>0</v>
      </c>
      <c r="V49" s="1">
        <f t="shared" si="10"/>
        <v>3704.4050224196717</v>
      </c>
      <c r="W49" s="1">
        <f t="shared" si="10"/>
        <v>3704.4050224196717</v>
      </c>
      <c r="X49" s="1">
        <f t="shared" si="10"/>
        <v>3488.6292309947762</v>
      </c>
      <c r="Y49" s="1">
        <f t="shared" si="10"/>
        <v>5022.4638784218141</v>
      </c>
      <c r="Z49" s="1">
        <f t="shared" si="10"/>
        <v>33.16549323690105</v>
      </c>
      <c r="AA49" s="1">
        <f t="shared" si="10"/>
        <v>271.71167449109026</v>
      </c>
      <c r="AB49" s="1">
        <f t="shared" si="10"/>
        <v>0</v>
      </c>
      <c r="AC49" s="1">
        <f t="shared" si="10"/>
        <v>65.866226614757522</v>
      </c>
      <c r="AD49" s="1">
        <f t="shared" si="10"/>
        <v>8271.8901590083387</v>
      </c>
      <c r="AE49" s="1">
        <f t="shared" si="10"/>
        <v>0</v>
      </c>
      <c r="AF49" s="1">
        <f t="shared" si="10"/>
        <v>392474.1101784081</v>
      </c>
      <c r="AG49" s="1">
        <f t="shared" si="10"/>
        <v>40119.93567375993</v>
      </c>
      <c r="AH49" s="1">
        <f t="shared" si="10"/>
        <v>436082.67508316279</v>
      </c>
      <c r="AI49" s="1">
        <f t="shared" si="10"/>
        <v>0</v>
      </c>
      <c r="AJ49" s="1">
        <f t="shared" si="10"/>
        <v>7538.218257984855</v>
      </c>
      <c r="AK49" s="1">
        <f t="shared" si="10"/>
        <v>11.380679602286168</v>
      </c>
      <c r="AL49" s="1">
        <f t="shared" si="10"/>
        <v>80360.149164142626</v>
      </c>
      <c r="AM49" s="1">
        <f t="shared" si="10"/>
        <v>39.829168196123085</v>
      </c>
      <c r="AN49" s="1">
        <f t="shared" si="10"/>
        <v>13.039016725364712</v>
      </c>
      <c r="AO49" s="1">
        <f t="shared" si="10"/>
        <v>9856.9920480386936</v>
      </c>
      <c r="AP49" s="1">
        <f t="shared" si="10"/>
        <v>201.54426021153307</v>
      </c>
      <c r="AQ49" s="1">
        <f t="shared" si="10"/>
        <v>15.363045365608981</v>
      </c>
      <c r="AR49" s="1">
        <f t="shared" si="10"/>
        <v>2.0082339522809525</v>
      </c>
      <c r="AS49" s="1">
        <f t="shared" si="10"/>
        <v>26186.782948340155</v>
      </c>
      <c r="AT49" s="1">
        <f t="shared" si="10"/>
        <v>19375.591939119331</v>
      </c>
      <c r="AU49" s="1">
        <f t="shared" si="10"/>
        <v>6811.1910092208145</v>
      </c>
      <c r="AV49" s="1">
        <f t="shared" si="10"/>
        <v>167.78605830122819</v>
      </c>
      <c r="AW49" s="1">
        <f t="shared" si="10"/>
        <v>1.8827026218466998</v>
      </c>
      <c r="AX49" s="1">
        <f t="shared" si="10"/>
        <v>1257.3346195097997</v>
      </c>
      <c r="AY49" s="1">
        <f t="shared" si="10"/>
        <v>7.382237351808044</v>
      </c>
      <c r="AZ49" s="1">
        <f t="shared" si="10"/>
        <v>1515.0378745239377</v>
      </c>
      <c r="BA49" s="1">
        <f t="shared" si="10"/>
        <v>107.20198281497122</v>
      </c>
      <c r="BB49" s="1">
        <f t="shared" si="10"/>
        <v>25.632598709193783</v>
      </c>
      <c r="BC49" s="1">
        <f t="shared" si="10"/>
        <v>5835.9793570219917</v>
      </c>
      <c r="BD49" s="1">
        <f t="shared" si="10"/>
        <v>825.32150452893075</v>
      </c>
      <c r="BE49" s="1">
        <f t="shared" si="10"/>
        <v>162.03158176116202</v>
      </c>
      <c r="BF49" s="1">
        <f t="shared" si="10"/>
        <v>149.25843438769348</v>
      </c>
      <c r="BG49" s="1">
        <f t="shared" si="10"/>
        <v>5.9080400238098898</v>
      </c>
      <c r="BH49" s="1">
        <f t="shared" si="10"/>
        <v>1464.8392981806328</v>
      </c>
      <c r="BI49" s="1">
        <f t="shared" si="10"/>
        <v>54968.460809048804</v>
      </c>
      <c r="BJ49" s="1">
        <f t="shared" si="10"/>
        <v>0</v>
      </c>
      <c r="BK49" s="1">
        <f t="shared" ref="BK49:BO49" si="11">SUM(BK3:BK47)</f>
        <v>24.513034880060808</v>
      </c>
      <c r="BL49" s="1">
        <f t="shared" si="11"/>
        <v>20870.826672752712</v>
      </c>
      <c r="BM49" s="1">
        <f t="shared" si="11"/>
        <v>1750.7758484273868</v>
      </c>
      <c r="BN49" s="1">
        <f t="shared" si="11"/>
        <v>172523.56601806649</v>
      </c>
      <c r="BO49" s="1">
        <f t="shared" si="11"/>
        <v>23589.71776968311</v>
      </c>
      <c r="BP49" s="1"/>
      <c r="BQ49" s="1"/>
      <c r="BR49" s="1"/>
      <c r="BT49" s="24">
        <f>+(P49-B49)/B49</f>
        <v>-0.99064884050034796</v>
      </c>
      <c r="BU49" s="24">
        <f>IF(C49&lt;&gt;0,(AD49-C49)/C49,"")</f>
        <v>-4.2078642768442615E-2</v>
      </c>
      <c r="BV49" s="24">
        <f>IF(D49&lt;&gt;0,(AH49-D49)/D49,"")</f>
        <v>-5.3652124767611477E-2</v>
      </c>
      <c r="BW49" s="24">
        <f t="shared" si="8"/>
        <v>-4.7880010478658815E-2</v>
      </c>
      <c r="BX49" s="24">
        <f t="shared" si="8"/>
        <v>-5.0549418137230233E-2</v>
      </c>
      <c r="BY49" s="24">
        <f>IF(G49&lt;&gt;0,(BH49-G49)/G49,"")</f>
        <v>-3.5419475191751995E-2</v>
      </c>
      <c r="BZ49" s="24">
        <f>IF(H49&lt;&gt;0,(BN49-H49)/H49,"")</f>
        <v>-5.9703918980395877E-2</v>
      </c>
      <c r="CA49" s="24" t="e">
        <f>IF(#REF!&lt;&gt;0,(BO49-#REF!)/#REF!,"")</f>
        <v>#REF!</v>
      </c>
      <c r="CB49" s="24" t="e">
        <f>IF(#REF!&lt;&gt;0,(BR49-#REF!)/#REF!,"")</f>
        <v>#REF!</v>
      </c>
      <c r="CC49" s="24" t="e">
        <f>IF(#REF!&lt;&gt;0,(BS49-#REF!)/#REF!,"")</f>
        <v>#REF!</v>
      </c>
      <c r="CD49" s="24" t="e">
        <f>IF(#REF!&lt;&gt;0,(BT49-#REF!)/#REF!,"")</f>
        <v>#REF!</v>
      </c>
      <c r="CE49" s="24" t="e">
        <f>IF(#REF!&lt;&gt;0,(BU49-#REF!)/#REF!,"")</f>
        <v>#REF!</v>
      </c>
      <c r="CF49" s="24" t="e">
        <f>IF(#REF!&lt;&gt;0,(BV49-#REF!)/#REF!,"")</f>
        <v>#REF!</v>
      </c>
    </row>
    <row r="50" spans="1:84" x14ac:dyDescent="0.25">
      <c r="A50" s="4" t="s">
        <v>74</v>
      </c>
      <c r="B50" s="1">
        <f>SUM(B3:B15)</f>
        <v>2096695.0813349998</v>
      </c>
      <c r="C50" s="1">
        <f t="shared" ref="C50:H50" si="12">SUM(C3:C15)</f>
        <v>8635.2497483869993</v>
      </c>
      <c r="D50" s="1">
        <f t="shared" si="12"/>
        <v>460805.89019770006</v>
      </c>
      <c r="E50" s="1">
        <f>SUM(E3:E15)</f>
        <v>27503.658400770499</v>
      </c>
      <c r="F50" s="1">
        <f t="shared" si="12"/>
        <v>20407.162109591303</v>
      </c>
      <c r="G50" s="1">
        <f t="shared" si="12"/>
        <v>1518.6283161499998</v>
      </c>
      <c r="H50" s="1">
        <f t="shared" si="12"/>
        <v>183477.91669087001</v>
      </c>
      <c r="K50" s="1">
        <f t="shared" ref="K50:BJ50" si="13">SUM(K3:K15)</f>
        <v>105.46133048099772</v>
      </c>
      <c r="L50" s="1">
        <f t="shared" si="13"/>
        <v>2611.6458385693036</v>
      </c>
      <c r="M50" s="1">
        <f t="shared" si="13"/>
        <v>2611.6458385693036</v>
      </c>
      <c r="N50" s="1">
        <f t="shared" si="13"/>
        <v>838.6878314886136</v>
      </c>
      <c r="O50" s="1">
        <f t="shared" si="13"/>
        <v>7930.3225672006702</v>
      </c>
      <c r="P50" s="1">
        <f t="shared" si="13"/>
        <v>19606.530127699385</v>
      </c>
      <c r="Q50" s="1">
        <f t="shared" si="13"/>
        <v>1978610.1859148871</v>
      </c>
      <c r="R50" s="1">
        <f t="shared" si="13"/>
        <v>12459.512029521618</v>
      </c>
      <c r="S50" s="1">
        <f t="shared" si="13"/>
        <v>3616.0015001752613</v>
      </c>
      <c r="T50" s="1">
        <f t="shared" si="13"/>
        <v>5908.2532051822818</v>
      </c>
      <c r="U50" s="1">
        <f t="shared" si="13"/>
        <v>0</v>
      </c>
      <c r="V50" s="1">
        <f t="shared" si="13"/>
        <v>3704.4050224196717</v>
      </c>
      <c r="W50" s="1">
        <f t="shared" si="13"/>
        <v>3704.4050224196717</v>
      </c>
      <c r="X50" s="1">
        <f t="shared" si="13"/>
        <v>3488.6292309947762</v>
      </c>
      <c r="Y50" s="1">
        <f t="shared" si="13"/>
        <v>5022.4638784218141</v>
      </c>
      <c r="Z50" s="1">
        <f t="shared" si="13"/>
        <v>33.16549323690105</v>
      </c>
      <c r="AA50" s="1">
        <f t="shared" si="13"/>
        <v>271.71167449109026</v>
      </c>
      <c r="AB50" s="1">
        <f t="shared" si="13"/>
        <v>0</v>
      </c>
      <c r="AC50" s="1">
        <f t="shared" si="13"/>
        <v>65.866226614757522</v>
      </c>
      <c r="AD50" s="1">
        <f t="shared" si="13"/>
        <v>8271.8901590083387</v>
      </c>
      <c r="AE50" s="1">
        <f t="shared" si="13"/>
        <v>0</v>
      </c>
      <c r="AF50" s="1">
        <f t="shared" si="13"/>
        <v>392474.1101784081</v>
      </c>
      <c r="AG50" s="1">
        <f t="shared" si="13"/>
        <v>40119.93567375993</v>
      </c>
      <c r="AH50" s="1">
        <f t="shared" si="13"/>
        <v>436082.67508316279</v>
      </c>
      <c r="AI50" s="1">
        <f t="shared" si="13"/>
        <v>0</v>
      </c>
      <c r="AJ50" s="1">
        <f t="shared" si="13"/>
        <v>7538.218257984855</v>
      </c>
      <c r="AK50" s="1">
        <f t="shared" si="13"/>
        <v>11.380679602286168</v>
      </c>
      <c r="AL50" s="1">
        <f t="shared" si="13"/>
        <v>80360.149164142626</v>
      </c>
      <c r="AM50" s="1">
        <f t="shared" si="13"/>
        <v>39.829168196123085</v>
      </c>
      <c r="AN50" s="1">
        <f t="shared" si="13"/>
        <v>13.039016725364712</v>
      </c>
      <c r="AO50" s="1">
        <f t="shared" si="13"/>
        <v>9856.9920480386936</v>
      </c>
      <c r="AP50" s="1">
        <f t="shared" si="13"/>
        <v>201.54426021153307</v>
      </c>
      <c r="AQ50" s="1">
        <f t="shared" si="13"/>
        <v>15.363045365608981</v>
      </c>
      <c r="AR50" s="1">
        <f t="shared" si="13"/>
        <v>2.0082339522809525</v>
      </c>
      <c r="AS50" s="1">
        <f t="shared" si="13"/>
        <v>26186.782948340155</v>
      </c>
      <c r="AT50" s="1">
        <f t="shared" si="13"/>
        <v>19375.591939119331</v>
      </c>
      <c r="AU50" s="1">
        <f t="shared" si="13"/>
        <v>6811.1910092208145</v>
      </c>
      <c r="AV50" s="1">
        <f t="shared" si="13"/>
        <v>167.78605830122819</v>
      </c>
      <c r="AW50" s="1">
        <f t="shared" si="13"/>
        <v>1.8827026218466998</v>
      </c>
      <c r="AX50" s="1">
        <f t="shared" si="13"/>
        <v>1257.3346195097997</v>
      </c>
      <c r="AY50" s="1">
        <f t="shared" si="13"/>
        <v>7.382237351808044</v>
      </c>
      <c r="AZ50" s="1">
        <f t="shared" si="13"/>
        <v>1515.0378745239377</v>
      </c>
      <c r="BA50" s="1">
        <f t="shared" si="13"/>
        <v>107.20198281497122</v>
      </c>
      <c r="BB50" s="1">
        <f t="shared" si="13"/>
        <v>25.632598709193783</v>
      </c>
      <c r="BC50" s="1">
        <f t="shared" si="13"/>
        <v>5835.9793570219917</v>
      </c>
      <c r="BD50" s="1">
        <f t="shared" si="13"/>
        <v>825.32150452893075</v>
      </c>
      <c r="BE50" s="1">
        <f t="shared" si="13"/>
        <v>162.03158176116202</v>
      </c>
      <c r="BF50" s="1">
        <f t="shared" si="13"/>
        <v>149.25843438769348</v>
      </c>
      <c r="BG50" s="1">
        <f t="shared" si="13"/>
        <v>5.9080400238098898</v>
      </c>
      <c r="BH50" s="1">
        <f t="shared" si="13"/>
        <v>1464.8392981806328</v>
      </c>
      <c r="BI50" s="1">
        <f t="shared" si="13"/>
        <v>54968.460809048804</v>
      </c>
      <c r="BJ50" s="1">
        <f t="shared" si="13"/>
        <v>0</v>
      </c>
      <c r="BK50" s="1">
        <f t="shared" ref="BK50:BO50" si="14">SUM(BK3:BK15)</f>
        <v>24.513034880060808</v>
      </c>
      <c r="BL50" s="1">
        <f t="shared" si="14"/>
        <v>20870.826672752712</v>
      </c>
      <c r="BM50" s="1">
        <f t="shared" si="14"/>
        <v>1750.7758484273868</v>
      </c>
      <c r="BN50" s="1">
        <f t="shared" si="14"/>
        <v>172523.56601806649</v>
      </c>
      <c r="BO50" s="1">
        <f t="shared" si="14"/>
        <v>23589.71776968311</v>
      </c>
      <c r="BP50" s="1"/>
      <c r="BQ50" s="1"/>
      <c r="BR50" s="1"/>
      <c r="BT50" s="24">
        <f>+(P50-B50)/B50</f>
        <v>-0.99064884050034796</v>
      </c>
      <c r="BU50" s="24">
        <f>IF(C50&lt;&gt;0,(AD50-C50)/C50,"")</f>
        <v>-4.2078642768442615E-2</v>
      </c>
      <c r="BV50" s="24">
        <f>IF(D50&lt;&gt;0,(AH50-D50)/D50,"")</f>
        <v>-5.3652124767611477E-2</v>
      </c>
      <c r="BW50" s="24">
        <f t="shared" si="8"/>
        <v>-4.7880010478658815E-2</v>
      </c>
      <c r="BX50" s="24">
        <f t="shared" si="8"/>
        <v>-5.0549418137230233E-2</v>
      </c>
      <c r="BY50" s="24">
        <f>IF(G50&lt;&gt;0,(BH50-G50)/G50,"")</f>
        <v>-3.5419475191751995E-2</v>
      </c>
      <c r="BZ50" s="24">
        <f>IF(H50&lt;&gt;0,(BN50-H50)/H50,"")</f>
        <v>-5.9703918980395877E-2</v>
      </c>
      <c r="CA50" s="24" t="e">
        <f>IF(#REF!&lt;&gt;0,(BO50-#REF!)/#REF!,"")</f>
        <v>#REF!</v>
      </c>
      <c r="CB50" s="24" t="e">
        <f>IF(#REF!&lt;&gt;0,(BR50-#REF!)/#REF!,"")</f>
        <v>#REF!</v>
      </c>
      <c r="CC50" s="24" t="e">
        <f>IF(#REF!&lt;&gt;0,(BS50-#REF!)/#REF!,"")</f>
        <v>#REF!</v>
      </c>
      <c r="CD50" s="24" t="e">
        <f>IF(#REF!&lt;&gt;0,(BT50-#REF!)/#REF!,"")</f>
        <v>#REF!</v>
      </c>
      <c r="CE50" s="24" t="e">
        <f>IF(#REF!&lt;&gt;0,(BU50-#REF!)/#REF!,"")</f>
        <v>#REF!</v>
      </c>
      <c r="CF50" s="24" t="e">
        <f>IF(#REF!&lt;&gt;0,(BV50-#REF!)/#REF!,"")</f>
        <v>#REF!</v>
      </c>
    </row>
    <row r="51" spans="1:84" x14ac:dyDescent="0.25">
      <c r="A51" s="4" t="s">
        <v>127</v>
      </c>
      <c r="B51" s="1">
        <f>SUM(B16:B47)</f>
        <v>0</v>
      </c>
      <c r="C51" s="1">
        <f t="shared" ref="C51:H51" si="15">SUM(C16:C47)</f>
        <v>0</v>
      </c>
      <c r="D51" s="1">
        <f t="shared" si="15"/>
        <v>0</v>
      </c>
      <c r="E51" s="1">
        <f>SUM(E16:E47)</f>
        <v>0</v>
      </c>
      <c r="F51" s="1">
        <f t="shared" si="15"/>
        <v>0</v>
      </c>
      <c r="G51" s="1">
        <f t="shared" si="15"/>
        <v>0</v>
      </c>
      <c r="H51" s="1">
        <f t="shared" si="15"/>
        <v>0</v>
      </c>
      <c r="K51" s="1">
        <f t="shared" ref="K51:BJ51" si="16">SUM(K16:K47)</f>
        <v>0</v>
      </c>
      <c r="L51" s="1">
        <f t="shared" si="16"/>
        <v>0</v>
      </c>
      <c r="M51" s="1">
        <f t="shared" si="16"/>
        <v>0</v>
      </c>
      <c r="N51" s="1">
        <f t="shared" si="16"/>
        <v>0</v>
      </c>
      <c r="O51" s="1">
        <f t="shared" si="16"/>
        <v>0</v>
      </c>
      <c r="P51" s="1">
        <f t="shared" si="16"/>
        <v>0</v>
      </c>
      <c r="Q51" s="1">
        <f t="shared" si="16"/>
        <v>0</v>
      </c>
      <c r="R51" s="1">
        <f t="shared" si="16"/>
        <v>0</v>
      </c>
      <c r="S51" s="1">
        <f t="shared" si="16"/>
        <v>0</v>
      </c>
      <c r="T51" s="1">
        <f t="shared" si="16"/>
        <v>0</v>
      </c>
      <c r="U51" s="1">
        <f t="shared" si="16"/>
        <v>0</v>
      </c>
      <c r="V51" s="1">
        <f t="shared" si="16"/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si="16"/>
        <v>0</v>
      </c>
      <c r="AG51" s="1">
        <f t="shared" si="16"/>
        <v>0</v>
      </c>
      <c r="AH51" s="1">
        <f t="shared" si="16"/>
        <v>0</v>
      </c>
      <c r="AI51" s="1">
        <f t="shared" si="16"/>
        <v>0</v>
      </c>
      <c r="AJ51" s="1">
        <f t="shared" si="16"/>
        <v>0</v>
      </c>
      <c r="AK51" s="1">
        <f t="shared" si="16"/>
        <v>0</v>
      </c>
      <c r="AL51" s="1">
        <f t="shared" si="16"/>
        <v>0</v>
      </c>
      <c r="AM51" s="1">
        <f t="shared" si="16"/>
        <v>0</v>
      </c>
      <c r="AN51" s="1">
        <f t="shared" si="16"/>
        <v>0</v>
      </c>
      <c r="AO51" s="1">
        <f t="shared" si="16"/>
        <v>0</v>
      </c>
      <c r="AP51" s="1">
        <f t="shared" si="16"/>
        <v>0</v>
      </c>
      <c r="AQ51" s="1">
        <f t="shared" si="16"/>
        <v>0</v>
      </c>
      <c r="AR51" s="1">
        <f t="shared" si="16"/>
        <v>0</v>
      </c>
      <c r="AS51" s="1">
        <f t="shared" si="16"/>
        <v>0</v>
      </c>
      <c r="AT51" s="1">
        <f t="shared" si="16"/>
        <v>0</v>
      </c>
      <c r="AU51" s="1">
        <f t="shared" si="16"/>
        <v>0</v>
      </c>
      <c r="AV51" s="1">
        <f t="shared" si="16"/>
        <v>0</v>
      </c>
      <c r="AW51" s="1">
        <f t="shared" si="16"/>
        <v>0</v>
      </c>
      <c r="AX51" s="1">
        <f t="shared" si="16"/>
        <v>0</v>
      </c>
      <c r="AY51" s="1">
        <f t="shared" si="16"/>
        <v>0</v>
      </c>
      <c r="AZ51" s="1">
        <f t="shared" si="16"/>
        <v>0</v>
      </c>
      <c r="BA51" s="1">
        <f t="shared" si="16"/>
        <v>0</v>
      </c>
      <c r="BB51" s="1">
        <f t="shared" si="16"/>
        <v>0</v>
      </c>
      <c r="BC51" s="1">
        <f t="shared" si="16"/>
        <v>0</v>
      </c>
      <c r="BD51" s="1">
        <f t="shared" si="16"/>
        <v>0</v>
      </c>
      <c r="BE51" s="1">
        <f t="shared" si="16"/>
        <v>0</v>
      </c>
      <c r="BF51" s="1">
        <f t="shared" si="16"/>
        <v>0</v>
      </c>
      <c r="BG51" s="1">
        <f t="shared" si="16"/>
        <v>0</v>
      </c>
      <c r="BH51" s="1">
        <f t="shared" si="16"/>
        <v>0</v>
      </c>
      <c r="BI51" s="1">
        <f t="shared" si="16"/>
        <v>0</v>
      </c>
      <c r="BJ51" s="1">
        <f t="shared" si="16"/>
        <v>0</v>
      </c>
      <c r="BK51" s="1">
        <f t="shared" ref="BK51:BO51" si="17">SUM(BK16:BK47)</f>
        <v>0</v>
      </c>
      <c r="BL51" s="1">
        <f t="shared" si="17"/>
        <v>0</v>
      </c>
      <c r="BM51" s="1">
        <f t="shared" si="17"/>
        <v>0</v>
      </c>
      <c r="BN51" s="1">
        <f t="shared" si="17"/>
        <v>0</v>
      </c>
      <c r="BO51" s="1">
        <f t="shared" si="17"/>
        <v>0</v>
      </c>
      <c r="BP51" s="1"/>
      <c r="BQ51" s="1"/>
      <c r="BR51" s="1"/>
      <c r="BT51" s="24" t="e">
        <f>+(P51-B51)/B51</f>
        <v>#DIV/0!</v>
      </c>
      <c r="BU51" s="24" t="str">
        <f>IF(C51&lt;&gt;0,(AD51-C51)/C51,"")</f>
        <v/>
      </c>
      <c r="BV51" s="24" t="str">
        <f>IF(D51&lt;&gt;0,(AH51-D51)/D51,"")</f>
        <v/>
      </c>
      <c r="BW51" s="24" t="str">
        <f t="shared" si="8"/>
        <v/>
      </c>
      <c r="BX51" s="24" t="str">
        <f t="shared" si="8"/>
        <v/>
      </c>
      <c r="BY51" s="24" t="str">
        <f>IF(G51&lt;&gt;0,(BH51-G51)/G51,"")</f>
        <v/>
      </c>
      <c r="BZ51" s="24" t="str">
        <f>IF(H51&lt;&gt;0,(BN51-H51)/H51,"")</f>
        <v/>
      </c>
      <c r="CA51" s="24" t="e">
        <f>IF(#REF!&lt;&gt;0,(BO51-#REF!)/#REF!,"")</f>
        <v>#REF!</v>
      </c>
      <c r="CB51" s="24" t="e">
        <f>IF(#REF!&lt;&gt;0,(BR51-#REF!)/#REF!,"")</f>
        <v>#REF!</v>
      </c>
      <c r="CC51" s="24" t="e">
        <f>IF(#REF!&lt;&gt;0,(BS51-#REF!)/#REF!,"")</f>
        <v>#REF!</v>
      </c>
      <c r="CD51" s="24" t="e">
        <f>IF(#REF!&lt;&gt;0,(BT51-#REF!)/#REF!,"")</f>
        <v>#REF!</v>
      </c>
      <c r="CE51" s="24" t="e">
        <f>IF(#REF!&lt;&gt;0,(BU51-#REF!)/#REF!,"")</f>
        <v>#REF!</v>
      </c>
      <c r="CF51" s="24" t="e">
        <f>IF(#REF!&lt;&gt;0,(BV51-#REF!)/#REF!,"")</f>
        <v>#REF!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8"/>
  <sheetViews>
    <sheetView zoomScale="85" zoomScaleNormal="85" workbookViewId="0">
      <pane xSplit="1" ySplit="2" topLeftCell="AM3" activePane="bottomRight" state="frozen"/>
      <selection pane="topRight" activeCell="B1" sqref="B1"/>
      <selection pane="bottomLeft" activeCell="A3" sqref="A3"/>
      <selection pane="bottomRight" activeCell="AY8" sqref="AY8"/>
    </sheetView>
  </sheetViews>
  <sheetFormatPr defaultColWidth="9.140625" defaultRowHeight="15" x14ac:dyDescent="0.25"/>
  <cols>
    <col min="1" max="1" width="18.85546875" style="29" customWidth="1"/>
    <col min="2" max="2" width="10.85546875" style="27" customWidth="1"/>
    <col min="3" max="14" width="9.140625" style="27"/>
    <col min="15" max="15" width="9.140625" style="29"/>
    <col min="16" max="16" width="14.85546875" style="29" bestFit="1" customWidth="1"/>
    <col min="17" max="17" width="5.42578125" style="27" bestFit="1" customWidth="1"/>
    <col min="18" max="18" width="9.85546875" style="27" bestFit="1" customWidth="1"/>
    <col min="19" max="19" width="5.5703125" style="27" bestFit="1" customWidth="1"/>
    <col min="20" max="20" width="14.5703125" style="27" bestFit="1" customWidth="1"/>
    <col min="21" max="21" width="5.5703125" style="27" bestFit="1" customWidth="1"/>
    <col min="22" max="22" width="5.7109375" style="27" bestFit="1" customWidth="1"/>
    <col min="23" max="23" width="13.42578125" style="27" bestFit="1" customWidth="1"/>
    <col min="24" max="24" width="5.7109375" style="27" bestFit="1" customWidth="1"/>
    <col min="25" max="25" width="9.28515625" style="27" bestFit="1" customWidth="1"/>
    <col min="26" max="26" width="5.7109375" style="27" bestFit="1" customWidth="1"/>
    <col min="27" max="27" width="5.7109375" style="27" customWidth="1"/>
    <col min="28" max="28" width="5.7109375" style="27" bestFit="1" customWidth="1"/>
    <col min="29" max="29" width="5.85546875" style="27" bestFit="1" customWidth="1"/>
    <col min="30" max="30" width="6.42578125" style="27" bestFit="1" customWidth="1"/>
    <col min="31" max="31" width="15.42578125" style="27" bestFit="1" customWidth="1"/>
    <col min="32" max="32" width="6.5703125" style="27" bestFit="1" customWidth="1"/>
    <col min="33" max="33" width="5.7109375" style="27" bestFit="1" customWidth="1"/>
    <col min="34" max="34" width="5.140625" style="27" bestFit="1" customWidth="1"/>
    <col min="35" max="35" width="4.140625" style="27" bestFit="1" customWidth="1"/>
    <col min="36" max="36" width="6.5703125" style="27" bestFit="1" customWidth="1"/>
    <col min="37" max="37" width="6.140625" style="27" bestFit="1" customWidth="1"/>
    <col min="38" max="38" width="5.7109375" style="27" bestFit="1" customWidth="1"/>
    <col min="39" max="39" width="10" style="27" bestFit="1" customWidth="1"/>
    <col min="40" max="40" width="7.7109375" style="27" bestFit="1" customWidth="1"/>
    <col min="41" max="41" width="6.7109375" style="27" bestFit="1" customWidth="1"/>
    <col min="42" max="42" width="7.7109375" style="27" bestFit="1" customWidth="1"/>
    <col min="43" max="43" width="5.7109375" style="27" bestFit="1" customWidth="1"/>
    <col min="44" max="44" width="4.28515625" style="27" bestFit="1" customWidth="1"/>
    <col min="45" max="45" width="6.7109375" style="27" bestFit="1" customWidth="1"/>
    <col min="46" max="46" width="4.5703125" style="27" bestFit="1" customWidth="1"/>
    <col min="47" max="47" width="4.140625" style="27" bestFit="1" customWidth="1"/>
    <col min="48" max="48" width="5.7109375" style="27" bestFit="1" customWidth="1"/>
    <col min="49" max="49" width="4.140625" style="27" bestFit="1" customWidth="1"/>
    <col min="50" max="50" width="5.85546875" style="27" bestFit="1" customWidth="1"/>
    <col min="51" max="51" width="3.28515625" style="27" bestFit="1" customWidth="1"/>
    <col min="52" max="52" width="6.7109375" style="27" bestFit="1" customWidth="1"/>
    <col min="53" max="53" width="6.85546875" style="27" bestFit="1" customWidth="1"/>
    <col min="54" max="54" width="5.7109375" style="27" bestFit="1" customWidth="1"/>
    <col min="55" max="55" width="5.140625" style="27" bestFit="1" customWidth="1"/>
    <col min="56" max="56" width="5.28515625" style="27" bestFit="1" customWidth="1"/>
    <col min="57" max="57" width="8.7109375" style="27" bestFit="1" customWidth="1"/>
    <col min="58" max="58" width="4.85546875" style="27" bestFit="1" customWidth="1"/>
    <col min="59" max="59" width="7.85546875" style="27" bestFit="1" customWidth="1"/>
    <col min="60" max="60" width="5.85546875" style="27" bestFit="1" customWidth="1"/>
    <col min="61" max="61" width="6" style="27" bestFit="1" customWidth="1"/>
    <col min="62" max="63" width="5.7109375" style="27" bestFit="1" customWidth="1"/>
    <col min="64" max="64" width="3.85546875" style="27" bestFit="1" customWidth="1"/>
    <col min="65" max="65" width="5.7109375" style="27" bestFit="1" customWidth="1"/>
    <col min="66" max="66" width="3.85546875" style="27" bestFit="1" customWidth="1"/>
    <col min="67" max="67" width="5.7109375" style="27" bestFit="1" customWidth="1"/>
    <col min="68" max="69" width="5.28515625" style="27" bestFit="1" customWidth="1"/>
    <col min="70" max="70" width="6.7109375" style="27" bestFit="1" customWidth="1"/>
    <col min="71" max="71" width="5.7109375" style="27" bestFit="1" customWidth="1"/>
    <col min="72" max="72" width="9.140625" style="27" bestFit="1" customWidth="1"/>
    <col min="73" max="73" width="6.7109375" style="27" bestFit="1" customWidth="1"/>
    <col min="74" max="74" width="7.5703125" style="27" customWidth="1"/>
    <col min="75" max="75" width="8" style="27" bestFit="1" customWidth="1"/>
    <col min="76" max="76" width="6.7109375" style="27" customWidth="1"/>
    <col min="77" max="77" width="9" style="27" bestFit="1" customWidth="1"/>
    <col min="78" max="78" width="7.140625" style="27" customWidth="1"/>
    <col min="79" max="16384" width="9.140625" style="29"/>
  </cols>
  <sheetData>
    <row r="1" spans="1:97" x14ac:dyDescent="0.25">
      <c r="B1" s="27" t="s">
        <v>472</v>
      </c>
      <c r="P1" s="29" t="s">
        <v>471</v>
      </c>
      <c r="BV1" s="27" t="s">
        <v>406</v>
      </c>
      <c r="CB1" s="29" t="s">
        <v>317</v>
      </c>
    </row>
    <row r="2" spans="1:97" x14ac:dyDescent="0.25">
      <c r="A2" s="8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9" t="s">
        <v>63</v>
      </c>
      <c r="J2" s="29" t="s">
        <v>64</v>
      </c>
      <c r="K2" s="29" t="s">
        <v>65</v>
      </c>
      <c r="L2" s="64" t="s">
        <v>318</v>
      </c>
      <c r="M2" s="64" t="s">
        <v>321</v>
      </c>
      <c r="N2" s="64" t="s">
        <v>328</v>
      </c>
      <c r="P2" s="29" t="s">
        <v>227</v>
      </c>
      <c r="Q2" s="29" t="s">
        <v>392</v>
      </c>
      <c r="R2" s="29" t="s">
        <v>178</v>
      </c>
      <c r="S2" s="29" t="s">
        <v>131</v>
      </c>
      <c r="T2" s="29" t="s">
        <v>132</v>
      </c>
      <c r="U2" s="29" t="s">
        <v>133</v>
      </c>
      <c r="V2" s="29" t="s">
        <v>393</v>
      </c>
      <c r="W2" s="29" t="s">
        <v>179</v>
      </c>
      <c r="X2" s="29" t="s">
        <v>134</v>
      </c>
      <c r="Y2" s="29" t="s">
        <v>59</v>
      </c>
      <c r="Z2" s="29" t="s">
        <v>136</v>
      </c>
      <c r="AA2" s="29" t="s">
        <v>137</v>
      </c>
      <c r="AB2" s="29" t="s">
        <v>394</v>
      </c>
      <c r="AC2" s="29" t="s">
        <v>138</v>
      </c>
      <c r="AD2" s="29" t="s">
        <v>139</v>
      </c>
      <c r="AE2" s="29" t="s">
        <v>140</v>
      </c>
      <c r="AF2" s="29" t="s">
        <v>141</v>
      </c>
      <c r="AG2" s="29" t="s">
        <v>142</v>
      </c>
      <c r="AH2" s="29" t="s">
        <v>143</v>
      </c>
      <c r="AI2" s="29" t="s">
        <v>395</v>
      </c>
      <c r="AJ2" s="29" t="s">
        <v>144</v>
      </c>
      <c r="AK2" s="29" t="s">
        <v>402</v>
      </c>
      <c r="AL2" s="29" t="s">
        <v>57</v>
      </c>
      <c r="AM2" s="29" t="s">
        <v>128</v>
      </c>
      <c r="AN2" s="29" t="s">
        <v>145</v>
      </c>
      <c r="AO2" s="29" t="s">
        <v>146</v>
      </c>
      <c r="AP2" s="29" t="s">
        <v>60</v>
      </c>
      <c r="AQ2" s="29" t="s">
        <v>148</v>
      </c>
      <c r="AR2" s="29" t="s">
        <v>149</v>
      </c>
      <c r="AS2" s="29" t="s">
        <v>150</v>
      </c>
      <c r="AT2" s="29" t="s">
        <v>151</v>
      </c>
      <c r="AU2" s="29" t="s">
        <v>152</v>
      </c>
      <c r="AV2" s="29" t="s">
        <v>153</v>
      </c>
      <c r="AW2" s="29" t="s">
        <v>154</v>
      </c>
      <c r="AX2" s="29" t="s">
        <v>155</v>
      </c>
      <c r="AY2" s="29" t="s">
        <v>156</v>
      </c>
      <c r="AZ2" s="29" t="s">
        <v>54</v>
      </c>
      <c r="BA2" s="29" t="s">
        <v>53</v>
      </c>
      <c r="BB2" s="29" t="s">
        <v>157</v>
      </c>
      <c r="BC2" s="29" t="s">
        <v>158</v>
      </c>
      <c r="BD2" s="29" t="s">
        <v>159</v>
      </c>
      <c r="BE2" s="29" t="s">
        <v>160</v>
      </c>
      <c r="BF2" s="29" t="s">
        <v>161</v>
      </c>
      <c r="BG2" s="29" t="s">
        <v>162</v>
      </c>
      <c r="BH2" s="29" t="s">
        <v>163</v>
      </c>
      <c r="BI2" s="29" t="s">
        <v>164</v>
      </c>
      <c r="BJ2" s="29" t="s">
        <v>165</v>
      </c>
      <c r="BK2" s="29" t="s">
        <v>396</v>
      </c>
      <c r="BL2" s="29" t="s">
        <v>166</v>
      </c>
      <c r="BM2" s="29" t="s">
        <v>167</v>
      </c>
      <c r="BN2" s="29" t="s">
        <v>168</v>
      </c>
      <c r="BO2" s="29" t="s">
        <v>61</v>
      </c>
      <c r="BP2" s="29" t="s">
        <v>169</v>
      </c>
      <c r="BQ2" s="29" t="s">
        <v>170</v>
      </c>
      <c r="BR2" s="29" t="s">
        <v>171</v>
      </c>
      <c r="BS2" s="29" t="s">
        <v>173</v>
      </c>
      <c r="BT2" s="29" t="s">
        <v>174</v>
      </c>
      <c r="BU2" s="29" t="s">
        <v>175</v>
      </c>
      <c r="BV2" s="29" t="s">
        <v>403</v>
      </c>
      <c r="BW2" s="29" t="s">
        <v>404</v>
      </c>
      <c r="BX2" s="29"/>
      <c r="BY2" s="29" t="s">
        <v>401</v>
      </c>
      <c r="CA2" s="27" t="s">
        <v>141</v>
      </c>
      <c r="CB2" s="27" t="s">
        <v>59</v>
      </c>
      <c r="CC2" s="27" t="s">
        <v>57</v>
      </c>
      <c r="CD2" s="27" t="s">
        <v>60</v>
      </c>
      <c r="CE2" s="27" t="s">
        <v>54</v>
      </c>
      <c r="CF2" s="27" t="s">
        <v>53</v>
      </c>
      <c r="CG2" s="27" t="s">
        <v>61</v>
      </c>
      <c r="CH2" s="27" t="s">
        <v>62</v>
      </c>
      <c r="CI2" s="29" t="s">
        <v>63</v>
      </c>
      <c r="CJ2" s="29" t="s">
        <v>64</v>
      </c>
      <c r="CK2" s="29" t="s">
        <v>65</v>
      </c>
      <c r="CL2" s="64" t="s">
        <v>318</v>
      </c>
      <c r="CM2" s="64" t="s">
        <v>321</v>
      </c>
      <c r="CN2" s="64" t="s">
        <v>328</v>
      </c>
      <c r="CO2" s="64"/>
      <c r="CP2" s="64"/>
      <c r="CQ2" s="64"/>
      <c r="CR2" s="64"/>
      <c r="CS2" s="64"/>
    </row>
    <row r="3" spans="1:97" x14ac:dyDescent="0.25">
      <c r="A3" s="21" t="s">
        <v>89</v>
      </c>
      <c r="B3" s="27">
        <v>76181.277127617795</v>
      </c>
      <c r="C3" s="27">
        <v>135.48436716484599</v>
      </c>
      <c r="D3" s="27">
        <v>19941.975786176201</v>
      </c>
      <c r="E3" s="27">
        <v>1227.9360816483302</v>
      </c>
      <c r="F3" s="27">
        <v>981.05046284478806</v>
      </c>
      <c r="G3" s="27">
        <v>486.66689762139998</v>
      </c>
      <c r="H3" s="27">
        <v>7229.6944487586898</v>
      </c>
      <c r="I3" s="27">
        <v>33.062750531107497</v>
      </c>
      <c r="J3" s="27">
        <v>183.730294494389</v>
      </c>
      <c r="K3" s="27">
        <v>77.075859712611404</v>
      </c>
      <c r="L3" s="27">
        <v>5.4290645683974903</v>
      </c>
      <c r="M3" s="27">
        <v>27.541855047178501</v>
      </c>
      <c r="N3" s="27">
        <v>11.4113494244757</v>
      </c>
      <c r="P3" s="29" t="s">
        <v>181</v>
      </c>
      <c r="Q3" s="29">
        <v>0</v>
      </c>
      <c r="R3" s="29">
        <v>0</v>
      </c>
      <c r="S3" s="29">
        <v>0</v>
      </c>
      <c r="T3" s="29">
        <v>0</v>
      </c>
      <c r="U3" s="29">
        <v>0</v>
      </c>
      <c r="V3" s="29">
        <v>0</v>
      </c>
      <c r="W3" s="29">
        <v>0</v>
      </c>
      <c r="X3" s="29">
        <v>0</v>
      </c>
      <c r="Y3" s="29">
        <v>0</v>
      </c>
      <c r="Z3" s="29">
        <v>0</v>
      </c>
      <c r="AA3" s="29">
        <v>0</v>
      </c>
      <c r="AB3" s="29">
        <v>0</v>
      </c>
      <c r="AC3" s="29">
        <v>0</v>
      </c>
      <c r="AD3" s="29">
        <v>0</v>
      </c>
      <c r="AE3" s="29">
        <v>0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0</v>
      </c>
      <c r="AL3" s="29">
        <v>0</v>
      </c>
      <c r="AM3" s="29">
        <v>0</v>
      </c>
      <c r="AN3" s="29">
        <v>0</v>
      </c>
      <c r="AO3" s="29">
        <v>0</v>
      </c>
      <c r="AP3" s="29">
        <v>0</v>
      </c>
      <c r="AQ3" s="29">
        <v>0</v>
      </c>
      <c r="AR3" s="29">
        <v>0</v>
      </c>
      <c r="AS3" s="29">
        <v>0</v>
      </c>
      <c r="AT3" s="29">
        <v>0</v>
      </c>
      <c r="AU3" s="29">
        <v>0</v>
      </c>
      <c r="AV3" s="29">
        <v>0</v>
      </c>
      <c r="AW3" s="29">
        <v>0</v>
      </c>
      <c r="AX3" s="29">
        <v>0</v>
      </c>
      <c r="AY3" s="29">
        <v>0</v>
      </c>
      <c r="AZ3" s="29">
        <v>0</v>
      </c>
      <c r="BA3" s="29">
        <v>0</v>
      </c>
      <c r="BB3" s="29">
        <v>0</v>
      </c>
      <c r="BC3" s="29">
        <v>0</v>
      </c>
      <c r="BD3" s="29">
        <v>0</v>
      </c>
      <c r="BE3" s="29">
        <v>0</v>
      </c>
      <c r="BF3" s="29">
        <v>0</v>
      </c>
      <c r="BG3" s="29">
        <v>0</v>
      </c>
      <c r="BH3" s="29">
        <v>0</v>
      </c>
      <c r="BI3" s="29">
        <v>0</v>
      </c>
      <c r="BJ3" s="29">
        <v>0</v>
      </c>
      <c r="BK3" s="29">
        <v>0</v>
      </c>
      <c r="BL3" s="29">
        <v>0</v>
      </c>
      <c r="BM3" s="29">
        <v>0</v>
      </c>
      <c r="BN3" s="29">
        <v>0</v>
      </c>
      <c r="BO3" s="29">
        <v>0</v>
      </c>
      <c r="BP3" s="29">
        <v>0</v>
      </c>
      <c r="BQ3" s="29">
        <v>0</v>
      </c>
      <c r="BR3" s="29">
        <v>0</v>
      </c>
      <c r="BS3" s="29">
        <v>0</v>
      </c>
      <c r="BT3" s="29">
        <v>0</v>
      </c>
      <c r="BU3" s="29">
        <v>0</v>
      </c>
      <c r="BV3" s="27">
        <f>AS3*0.108*92.1006/14.43</f>
        <v>0</v>
      </c>
      <c r="BW3" s="27">
        <f>BU3-AK3*0.966*106.165/128.1705</f>
        <v>0</v>
      </c>
      <c r="BY3" s="27" t="str">
        <f t="shared" ref="BY3:BY34" si="0">IF(BT3&lt;&gt;0,S3+Q3+U3+V3+X3+Z3+AA3+AB3+AC3+AD3+AG3+AH3+AI3+AJ3+AQ3+AS3+BK3+BQ3+BR3+BS3+BU3,"")</f>
        <v/>
      </c>
      <c r="CA3" s="31" t="str">
        <f t="shared" ref="CA3:CA34" si="1">IF(AP3&lt;&gt;0,AF3/AP3,"")</f>
        <v/>
      </c>
      <c r="CB3" s="24">
        <f t="shared" ref="CB3:CB34" si="2">IF(B3&lt;&gt;0,(Y3-B3)/B3,"")</f>
        <v>-1</v>
      </c>
      <c r="CC3" s="24">
        <f t="shared" ref="CC3:CC36" si="3">IF(C3&lt;&gt;0,(AL3-C3)/C3,"")</f>
        <v>-1</v>
      </c>
      <c r="CD3" s="24">
        <f t="shared" ref="CD3:CD36" si="4">IF(D3&lt;&gt;0,(AP3-D3)/D3,"")</f>
        <v>-1</v>
      </c>
      <c r="CE3" s="24">
        <f t="shared" ref="CE3:CE36" si="5">IF(E3&lt;&gt;0,(AZ3-E3)/E3,"")</f>
        <v>-1</v>
      </c>
      <c r="CF3" s="24">
        <f t="shared" ref="CF3:CF36" si="6">IF(F3&lt;&gt;0,(BA3-F3)/F3,"")</f>
        <v>-1</v>
      </c>
      <c r="CG3" s="24">
        <f t="shared" ref="CG3:CG36" si="7">IF(G3&lt;&gt;0,(BO3-G3)/G3,"")</f>
        <v>-1</v>
      </c>
      <c r="CH3" s="24">
        <f t="shared" ref="CH3:CH36" si="8">IF(H3&lt;&gt;0,(BT3-H3)/H3,"")</f>
        <v>-1</v>
      </c>
      <c r="CI3" s="24">
        <f t="shared" ref="CI3:CI34" si="9">IF(I3&lt;&gt;0,(T3-I3)/I3,"")</f>
        <v>-1</v>
      </c>
      <c r="CJ3" s="24">
        <f t="shared" ref="CJ3:CJ34" si="10">IF(J3&lt;&gt;0,(V3-J3)/J3,"")</f>
        <v>-1</v>
      </c>
      <c r="CK3" s="24">
        <f t="shared" ref="CK3:CK34" si="11">IF(K3&lt;&gt;0,(AE3-K3)/K3,"")</f>
        <v>-1</v>
      </c>
      <c r="CL3" s="24">
        <f t="shared" ref="CL3:CL34" si="12">IF(L3&lt;&gt;0,(R3-L3)/L3,"")</f>
        <v>-1</v>
      </c>
      <c r="CM3" s="24">
        <f t="shared" ref="CM3:CM34" si="13">IF(M3&lt;&gt;0,(W3-M3)/M3,"")</f>
        <v>-1</v>
      </c>
      <c r="CN3" s="24">
        <f t="shared" ref="CN3:CN34" si="14">IF(N3&lt;&gt;0,(AK3-N3)/N3,"")</f>
        <v>-1</v>
      </c>
      <c r="CO3" s="24"/>
      <c r="CP3" s="24"/>
      <c r="CQ3" s="24"/>
      <c r="CR3" s="24"/>
      <c r="CS3" s="24"/>
    </row>
    <row r="4" spans="1:97" x14ac:dyDescent="0.25">
      <c r="A4" s="57" t="s">
        <v>90</v>
      </c>
      <c r="B4" s="27">
        <v>321769.43434488098</v>
      </c>
      <c r="C4" s="27">
        <v>471.23742596953298</v>
      </c>
      <c r="D4" s="27">
        <v>79017.717038340706</v>
      </c>
      <c r="E4" s="27">
        <v>2354.7648761127589</v>
      </c>
      <c r="F4" s="27">
        <v>1647.5335018181413</v>
      </c>
      <c r="G4" s="27">
        <v>1058.0881867749799</v>
      </c>
      <c r="H4" s="27">
        <v>26091.206747325999</v>
      </c>
      <c r="I4" s="27">
        <v>126.965682996366</v>
      </c>
      <c r="J4" s="27">
        <v>744.66653340909102</v>
      </c>
      <c r="K4" s="27">
        <v>292.40582671340002</v>
      </c>
      <c r="L4" s="27">
        <v>21.041137176733301</v>
      </c>
      <c r="M4" s="27">
        <v>113.66972161424</v>
      </c>
      <c r="N4" s="27">
        <v>44.693647073733302</v>
      </c>
      <c r="P4" s="29" t="s">
        <v>337</v>
      </c>
      <c r="Q4" s="29">
        <v>43.958454143645397</v>
      </c>
      <c r="R4" s="29">
        <v>21.042732841245201</v>
      </c>
      <c r="S4" s="29">
        <v>126.974227626342</v>
      </c>
      <c r="T4" s="29">
        <v>126.975076449293</v>
      </c>
      <c r="U4" s="29">
        <v>79.751594531986299</v>
      </c>
      <c r="V4" s="29">
        <v>744.56314308150195</v>
      </c>
      <c r="W4" s="29">
        <v>113.658479062127</v>
      </c>
      <c r="X4" s="29">
        <v>1052.0965078628899</v>
      </c>
      <c r="Y4" s="29">
        <v>321743.71015129198</v>
      </c>
      <c r="Z4" s="29">
        <v>1650.04675642388</v>
      </c>
      <c r="AA4" s="29">
        <v>488.18642392400602</v>
      </c>
      <c r="AB4" s="29">
        <v>548.76107401775698</v>
      </c>
      <c r="AC4" s="29">
        <v>17.6973265420107</v>
      </c>
      <c r="AD4" s="29">
        <v>292.43424539455498</v>
      </c>
      <c r="AE4" s="29">
        <v>292.43421527538402</v>
      </c>
      <c r="AF4" s="29">
        <v>632.18184581976095</v>
      </c>
      <c r="AG4" s="29">
        <v>925.944954442587</v>
      </c>
      <c r="AH4" s="29">
        <v>14.6088358447009</v>
      </c>
      <c r="AI4" s="29">
        <v>12.9796858461063</v>
      </c>
      <c r="AJ4" s="29">
        <v>102.139200322227</v>
      </c>
      <c r="AK4" s="29">
        <v>44.695212942781701</v>
      </c>
      <c r="AL4" s="29">
        <v>471.22813053566801</v>
      </c>
      <c r="AM4" s="29">
        <v>0</v>
      </c>
      <c r="AN4" s="29">
        <v>68416.234913055203</v>
      </c>
      <c r="AO4" s="29">
        <v>9973.0309621521592</v>
      </c>
      <c r="AP4" s="29">
        <v>79021.4477210271</v>
      </c>
      <c r="AQ4" s="29">
        <v>906.58315025601098</v>
      </c>
      <c r="AR4" s="29">
        <v>2.0388262923218501</v>
      </c>
      <c r="AS4" s="29">
        <v>13035.900046340001</v>
      </c>
      <c r="AT4" s="29">
        <v>10.780585977501801</v>
      </c>
      <c r="AU4" s="29">
        <v>2.2340600649261102</v>
      </c>
      <c r="AV4" s="29">
        <v>823.27512635239702</v>
      </c>
      <c r="AW4" s="29">
        <v>15.9816039727288</v>
      </c>
      <c r="AX4" s="29">
        <v>0.654304661122042</v>
      </c>
      <c r="AY4" s="29">
        <v>0.60423561346362598</v>
      </c>
      <c r="AZ4" s="29">
        <v>2354.7103198435798</v>
      </c>
      <c r="BA4" s="29">
        <v>1647.4717567059599</v>
      </c>
      <c r="BB4" s="29">
        <v>707.23856313761803</v>
      </c>
      <c r="BC4" s="29">
        <v>7.45416804731118</v>
      </c>
      <c r="BD4" s="29">
        <v>9.0398295055583902E-2</v>
      </c>
      <c r="BE4" s="29">
        <v>60.772648798205402</v>
      </c>
      <c r="BF4" s="29">
        <v>1.5567335350562399</v>
      </c>
      <c r="BG4" s="29">
        <v>94.967496155690398</v>
      </c>
      <c r="BH4" s="29">
        <v>14.6145253724433</v>
      </c>
      <c r="BI4" s="29">
        <v>3.61567019957341</v>
      </c>
      <c r="BJ4" s="29">
        <v>457.58072355693599</v>
      </c>
      <c r="BK4" s="29">
        <v>74.031010117671698</v>
      </c>
      <c r="BL4" s="29">
        <v>9.1656715664390305</v>
      </c>
      <c r="BM4" s="29">
        <v>141.620042438973</v>
      </c>
      <c r="BN4" s="29">
        <v>0.46493580581689398</v>
      </c>
      <c r="BO4" s="29">
        <v>1058.0338255151901</v>
      </c>
      <c r="BP4" s="29">
        <v>0</v>
      </c>
      <c r="BQ4" s="29">
        <v>1.0082635263094</v>
      </c>
      <c r="BR4" s="29">
        <v>3096.5462804246099</v>
      </c>
      <c r="BS4" s="29">
        <v>289.07126181583698</v>
      </c>
      <c r="BT4" s="29">
        <v>26088.1287859697</v>
      </c>
      <c r="BU4" s="29">
        <v>4614.0809401202596</v>
      </c>
      <c r="BV4" s="27">
        <f t="shared" ref="BV4:BV34" si="15">AS4*0.108*92.1006/14.43</f>
        <v>8985.886022678982</v>
      </c>
      <c r="BW4" s="27">
        <f t="shared" ref="BW4:BW34" si="16">BU4-AK4*0.966*106.165/128.1705</f>
        <v>4578.3181476330647</v>
      </c>
      <c r="BY4" s="27">
        <f t="shared" si="0"/>
        <v>28117.363382604894</v>
      </c>
      <c r="CA4" s="31">
        <f t="shared" si="1"/>
        <v>8.0001298894393884E-3</v>
      </c>
      <c r="CB4" s="24">
        <f t="shared" si="2"/>
        <v>-7.9946044724165082E-5</v>
      </c>
      <c r="CC4" s="24">
        <f t="shared" si="3"/>
        <v>-1.9725584923223655E-5</v>
      </c>
      <c r="CD4" s="24">
        <f t="shared" si="4"/>
        <v>4.721324313360099E-5</v>
      </c>
      <c r="CE4" s="24">
        <f t="shared" si="5"/>
        <v>-2.3168457170621352E-5</v>
      </c>
      <c r="CF4" s="24">
        <f t="shared" si="6"/>
        <v>-3.7477302958168135E-5</v>
      </c>
      <c r="CG4" s="24">
        <f t="shared" si="7"/>
        <v>-5.1376870538124731E-5</v>
      </c>
      <c r="CH4" s="24">
        <f t="shared" si="8"/>
        <v>-1.1796929847311513E-4</v>
      </c>
      <c r="CI4" s="24">
        <f t="shared" si="9"/>
        <v>7.3984187737319304E-5</v>
      </c>
      <c r="CJ4" s="24">
        <f t="shared" si="10"/>
        <v>-1.3884110934292426E-4</v>
      </c>
      <c r="CK4" s="24">
        <f t="shared" si="11"/>
        <v>9.7086170624865743E-5</v>
      </c>
      <c r="CL4" s="24">
        <f t="shared" si="12"/>
        <v>7.5835469276070431E-5</v>
      </c>
      <c r="CM4" s="24">
        <f t="shared" si="13"/>
        <v>-9.8905424886648952E-5</v>
      </c>
      <c r="CN4" s="24">
        <f t="shared" si="14"/>
        <v>3.5035606868590224E-5</v>
      </c>
      <c r="CO4" s="24"/>
      <c r="CP4" s="24"/>
      <c r="CQ4" s="24"/>
      <c r="CR4" s="24"/>
      <c r="CS4" s="24"/>
    </row>
    <row r="5" spans="1:97" x14ac:dyDescent="0.25">
      <c r="A5" s="21" t="s">
        <v>91</v>
      </c>
      <c r="B5" s="27">
        <v>92678.789994830193</v>
      </c>
      <c r="C5" s="27">
        <v>125.762093143266</v>
      </c>
      <c r="D5" s="27">
        <v>21180.233451289201</v>
      </c>
      <c r="E5" s="27">
        <v>1132.1886661314343</v>
      </c>
      <c r="F5" s="27">
        <v>903.89906222056595</v>
      </c>
      <c r="G5" s="27">
        <v>459.77367820499899</v>
      </c>
      <c r="H5" s="27">
        <v>7279.4950337343998</v>
      </c>
      <c r="I5" s="27">
        <v>33.698121737199997</v>
      </c>
      <c r="J5" s="27">
        <v>198.91684337937701</v>
      </c>
      <c r="K5" s="27">
        <v>77.721147440433299</v>
      </c>
      <c r="L5" s="27">
        <v>5.5730596103282997</v>
      </c>
      <c r="M5" s="27">
        <v>29.916047319861502</v>
      </c>
      <c r="N5" s="27">
        <v>11.860732935723</v>
      </c>
      <c r="P5" s="29" t="s">
        <v>182</v>
      </c>
      <c r="Q5" s="29">
        <v>6.7117621480436602</v>
      </c>
      <c r="R5" s="29">
        <v>3.0146253284804798</v>
      </c>
      <c r="S5" s="29">
        <v>18.068131509552099</v>
      </c>
      <c r="T5" s="29">
        <v>18.068260289784501</v>
      </c>
      <c r="U5" s="29">
        <v>11.4968118715587</v>
      </c>
      <c r="V5" s="29">
        <v>113.080129400212</v>
      </c>
      <c r="W5" s="29">
        <v>17.476832278843201</v>
      </c>
      <c r="X5" s="29">
        <v>151.73909208220999</v>
      </c>
      <c r="Y5" s="29">
        <v>51728.6163382331</v>
      </c>
      <c r="Z5" s="29">
        <v>247.726514501232</v>
      </c>
      <c r="AA5" s="29">
        <v>73.352120085054196</v>
      </c>
      <c r="AB5" s="29">
        <v>80.590588247887695</v>
      </c>
      <c r="AC5" s="29">
        <v>2.7073855493504801</v>
      </c>
      <c r="AD5" s="29">
        <v>41.071784568770298</v>
      </c>
      <c r="AE5" s="29">
        <v>41.071806744423597</v>
      </c>
      <c r="AF5" s="29">
        <v>93.979022999718893</v>
      </c>
      <c r="AG5" s="29">
        <v>149.11985794771701</v>
      </c>
      <c r="AH5" s="29">
        <v>2.30787872324774</v>
      </c>
      <c r="AI5" s="29">
        <v>1.73366995361475</v>
      </c>
      <c r="AJ5" s="29">
        <v>16.272718477900298</v>
      </c>
      <c r="AK5" s="29">
        <v>6.4827615016653599</v>
      </c>
      <c r="AL5" s="29">
        <v>67.592726334760798</v>
      </c>
      <c r="AM5" s="29">
        <v>0</v>
      </c>
      <c r="AN5" s="29">
        <v>10198.973970909999</v>
      </c>
      <c r="AO5" s="29">
        <v>1454.4828677722801</v>
      </c>
      <c r="AP5" s="29">
        <v>11747.435861682001</v>
      </c>
      <c r="AQ5" s="29">
        <v>136.512358649558</v>
      </c>
      <c r="AR5" s="29">
        <v>0.26235128226326498</v>
      </c>
      <c r="AS5" s="29">
        <v>2035.7336476165201</v>
      </c>
      <c r="AT5" s="29">
        <v>1.37032755171216</v>
      </c>
      <c r="AU5" s="29">
        <v>0.276611923698033</v>
      </c>
      <c r="AV5" s="29">
        <v>112.65506517413699</v>
      </c>
      <c r="AW5" s="29">
        <v>1.88859068436977</v>
      </c>
      <c r="AX5" s="29">
        <v>7.1084519805772794E-2</v>
      </c>
      <c r="AY5" s="29">
        <v>7.7531839481472797E-2</v>
      </c>
      <c r="AZ5" s="29">
        <v>528.076735646202</v>
      </c>
      <c r="BA5" s="29">
        <v>429.42585991523202</v>
      </c>
      <c r="BB5" s="29">
        <v>98.65087573097</v>
      </c>
      <c r="BC5" s="29">
        <v>0.77221462656459305</v>
      </c>
      <c r="BD5" s="29">
        <v>1.0171978262427101E-2</v>
      </c>
      <c r="BE5" s="29">
        <v>7.0636926867177001</v>
      </c>
      <c r="BF5" s="29">
        <v>0.18763801099003999</v>
      </c>
      <c r="BG5" s="29">
        <v>12.110009975914499</v>
      </c>
      <c r="BH5" s="29">
        <v>1.91922518560161</v>
      </c>
      <c r="BI5" s="29">
        <v>0.45354495830508601</v>
      </c>
      <c r="BJ5" s="29">
        <v>58.474689396319299</v>
      </c>
      <c r="BK5" s="29">
        <v>10.7061526528062</v>
      </c>
      <c r="BL5" s="29">
        <v>1.01787962543472</v>
      </c>
      <c r="BM5" s="29">
        <v>230.761567155541</v>
      </c>
      <c r="BN5" s="29">
        <v>5.36633401125459E-2</v>
      </c>
      <c r="BO5" s="29">
        <v>239.51478210067401</v>
      </c>
      <c r="BP5" s="29">
        <v>0</v>
      </c>
      <c r="BQ5" s="29">
        <v>0.13160728501103899</v>
      </c>
      <c r="BR5" s="29">
        <v>480.00605373003299</v>
      </c>
      <c r="BS5" s="29">
        <v>45.139155226111498</v>
      </c>
      <c r="BT5" s="29">
        <v>4026.19559042532</v>
      </c>
      <c r="BU5" s="29">
        <v>700.35030909191596</v>
      </c>
      <c r="BV5" s="27">
        <f t="shared" si="15"/>
        <v>1403.2687014312105</v>
      </c>
      <c r="BW5" s="27">
        <f t="shared" si="16"/>
        <v>695.16313939155373</v>
      </c>
      <c r="BY5" s="27">
        <f t="shared" si="0"/>
        <v>4324.5577293183069</v>
      </c>
      <c r="CA5" s="31">
        <f t="shared" si="1"/>
        <v>7.9999605110644932E-3</v>
      </c>
      <c r="CB5" s="24">
        <f t="shared" si="2"/>
        <v>-0.44185054270649599</v>
      </c>
      <c r="CC5" s="24">
        <f t="shared" si="3"/>
        <v>-0.46253497659457421</v>
      </c>
      <c r="CD5" s="24">
        <f t="shared" si="4"/>
        <v>-0.44535852786046809</v>
      </c>
      <c r="CE5" s="24">
        <f t="shared" si="5"/>
        <v>-0.53357885355752332</v>
      </c>
      <c r="CF5" s="24">
        <f t="shared" si="6"/>
        <v>-0.52491834778511459</v>
      </c>
      <c r="CG5" s="24">
        <f t="shared" si="7"/>
        <v>-0.47905938627073447</v>
      </c>
      <c r="CH5" s="24">
        <f t="shared" si="8"/>
        <v>-0.44691279109783644</v>
      </c>
      <c r="CI5" s="24">
        <f t="shared" si="9"/>
        <v>-0.46381995914512336</v>
      </c>
      <c r="CJ5" s="24">
        <f t="shared" si="10"/>
        <v>-0.43152059182568075</v>
      </c>
      <c r="CK5" s="24">
        <f t="shared" si="11"/>
        <v>-0.47154914592708924</v>
      </c>
      <c r="CL5" s="24">
        <f t="shared" si="12"/>
        <v>-0.45907175963206803</v>
      </c>
      <c r="CM5" s="24">
        <f t="shared" si="13"/>
        <v>-0.41580409697907539</v>
      </c>
      <c r="CN5" s="24">
        <f t="shared" si="14"/>
        <v>-0.45342656842562257</v>
      </c>
      <c r="CO5" s="24"/>
      <c r="CP5" s="24"/>
      <c r="CQ5" s="24"/>
      <c r="CR5" s="24"/>
      <c r="CS5" s="24"/>
    </row>
    <row r="6" spans="1:97" x14ac:dyDescent="0.25">
      <c r="A6" s="21" t="s">
        <v>92</v>
      </c>
      <c r="B6" s="27">
        <v>59391.491884645497</v>
      </c>
      <c r="C6" s="27">
        <v>69.2046328687086</v>
      </c>
      <c r="D6" s="27">
        <v>9994.8617905254996</v>
      </c>
      <c r="E6" s="27">
        <v>619.87768755162574</v>
      </c>
      <c r="F6" s="27">
        <v>494.61826506190164</v>
      </c>
      <c r="G6" s="27">
        <v>264.74480712564298</v>
      </c>
      <c r="H6" s="27">
        <v>4099.2358330814004</v>
      </c>
      <c r="I6" s="27">
        <v>18.6587364437083</v>
      </c>
      <c r="J6" s="27">
        <v>110.711929316584</v>
      </c>
      <c r="K6" s="27">
        <v>43.063047584534203</v>
      </c>
      <c r="L6" s="27">
        <v>3.0779705866598501</v>
      </c>
      <c r="M6" s="27">
        <v>16.502378651780798</v>
      </c>
      <c r="N6" s="27">
        <v>6.5761681626528503</v>
      </c>
      <c r="P6" s="29" t="s">
        <v>183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9">
        <v>0</v>
      </c>
      <c r="Y6" s="29">
        <v>0</v>
      </c>
      <c r="Z6" s="29">
        <v>0</v>
      </c>
      <c r="AA6" s="29">
        <v>0</v>
      </c>
      <c r="AB6" s="29">
        <v>0</v>
      </c>
      <c r="AC6" s="29">
        <v>0</v>
      </c>
      <c r="AD6" s="29">
        <v>0</v>
      </c>
      <c r="AE6" s="29">
        <v>0</v>
      </c>
      <c r="AF6" s="29">
        <v>0</v>
      </c>
      <c r="AG6" s="29">
        <v>0</v>
      </c>
      <c r="AH6" s="29">
        <v>0</v>
      </c>
      <c r="AI6" s="29">
        <v>0</v>
      </c>
      <c r="AJ6" s="29">
        <v>0</v>
      </c>
      <c r="AK6" s="29">
        <v>0</v>
      </c>
      <c r="AL6" s="29">
        <v>0</v>
      </c>
      <c r="AM6" s="29">
        <v>0</v>
      </c>
      <c r="AN6" s="29">
        <v>0</v>
      </c>
      <c r="AO6" s="29">
        <v>0</v>
      </c>
      <c r="AP6" s="29">
        <v>0</v>
      </c>
      <c r="AQ6" s="29">
        <v>0</v>
      </c>
      <c r="AR6" s="29">
        <v>0</v>
      </c>
      <c r="AS6" s="29">
        <v>0</v>
      </c>
      <c r="AT6" s="29">
        <v>0</v>
      </c>
      <c r="AU6" s="29">
        <v>0</v>
      </c>
      <c r="AV6" s="29">
        <v>0</v>
      </c>
      <c r="AW6" s="29">
        <v>0</v>
      </c>
      <c r="AX6" s="29">
        <v>0</v>
      </c>
      <c r="AY6" s="29">
        <v>0</v>
      </c>
      <c r="AZ6" s="29">
        <v>0</v>
      </c>
      <c r="BA6" s="29">
        <v>0</v>
      </c>
      <c r="BB6" s="29">
        <v>0</v>
      </c>
      <c r="BC6" s="29">
        <v>0</v>
      </c>
      <c r="BD6" s="29">
        <v>0</v>
      </c>
      <c r="BE6" s="29">
        <v>0</v>
      </c>
      <c r="BF6" s="29">
        <v>0</v>
      </c>
      <c r="BG6" s="29">
        <v>0</v>
      </c>
      <c r="BH6" s="29">
        <v>0</v>
      </c>
      <c r="BI6" s="29">
        <v>0</v>
      </c>
      <c r="BJ6" s="29">
        <v>0</v>
      </c>
      <c r="BK6" s="29">
        <v>0</v>
      </c>
      <c r="BL6" s="29">
        <v>0</v>
      </c>
      <c r="BM6" s="29">
        <v>0</v>
      </c>
      <c r="BN6" s="29">
        <v>0</v>
      </c>
      <c r="BO6" s="29">
        <v>0</v>
      </c>
      <c r="BP6" s="29">
        <v>0</v>
      </c>
      <c r="BQ6" s="29">
        <v>0</v>
      </c>
      <c r="BR6" s="29">
        <v>0</v>
      </c>
      <c r="BS6" s="29">
        <v>0</v>
      </c>
      <c r="BT6" s="29">
        <v>0</v>
      </c>
      <c r="BU6" s="29">
        <v>0</v>
      </c>
      <c r="BV6" s="27">
        <f t="shared" si="15"/>
        <v>0</v>
      </c>
      <c r="BW6" s="27">
        <f t="shared" si="16"/>
        <v>0</v>
      </c>
      <c r="BY6" s="27" t="str">
        <f t="shared" si="0"/>
        <v/>
      </c>
      <c r="CA6" s="31" t="str">
        <f t="shared" si="1"/>
        <v/>
      </c>
      <c r="CB6" s="24">
        <f t="shared" si="2"/>
        <v>-1</v>
      </c>
      <c r="CC6" s="24">
        <f t="shared" si="3"/>
        <v>-1</v>
      </c>
      <c r="CD6" s="24">
        <f t="shared" si="4"/>
        <v>-1</v>
      </c>
      <c r="CE6" s="24">
        <f t="shared" si="5"/>
        <v>-1</v>
      </c>
      <c r="CF6" s="24">
        <f t="shared" si="6"/>
        <v>-1</v>
      </c>
      <c r="CG6" s="24">
        <f t="shared" si="7"/>
        <v>-1</v>
      </c>
      <c r="CH6" s="24">
        <f t="shared" si="8"/>
        <v>-1</v>
      </c>
      <c r="CI6" s="24">
        <f t="shared" si="9"/>
        <v>-1</v>
      </c>
      <c r="CJ6" s="24">
        <f t="shared" si="10"/>
        <v>-1</v>
      </c>
      <c r="CK6" s="24">
        <f t="shared" si="11"/>
        <v>-1</v>
      </c>
      <c r="CL6" s="24">
        <f t="shared" si="12"/>
        <v>-1</v>
      </c>
      <c r="CM6" s="24">
        <f t="shared" si="13"/>
        <v>-1</v>
      </c>
      <c r="CN6" s="24">
        <f t="shared" si="14"/>
        <v>-1</v>
      </c>
      <c r="CO6" s="24"/>
      <c r="CP6" s="24"/>
      <c r="CQ6" s="24"/>
      <c r="CR6" s="24"/>
      <c r="CS6" s="24"/>
    </row>
    <row r="7" spans="1:97" x14ac:dyDescent="0.25">
      <c r="A7" s="21" t="s">
        <v>93</v>
      </c>
      <c r="B7" s="27">
        <v>174890.62749449199</v>
      </c>
      <c r="C7" s="27">
        <v>277.46602325959998</v>
      </c>
      <c r="D7" s="27">
        <v>40789.375046275098</v>
      </c>
      <c r="E7" s="27">
        <v>1352.9650543246003</v>
      </c>
      <c r="F7" s="27">
        <v>940.41424903770951</v>
      </c>
      <c r="G7" s="27">
        <v>641.87643514288095</v>
      </c>
      <c r="H7" s="27">
        <v>15803.720265649001</v>
      </c>
      <c r="I7" s="27">
        <v>68.001380171112899</v>
      </c>
      <c r="J7" s="27">
        <v>380.25048105056698</v>
      </c>
      <c r="K7" s="27">
        <v>158.21978191830499</v>
      </c>
      <c r="L7" s="27">
        <v>11.136153975710201</v>
      </c>
      <c r="M7" s="27">
        <v>56.345793031798699</v>
      </c>
      <c r="N7" s="27">
        <v>23.498332022297301</v>
      </c>
      <c r="P7" s="29" t="s">
        <v>184</v>
      </c>
      <c r="Q7" s="29">
        <v>20.834274624377201</v>
      </c>
      <c r="R7" s="29">
        <v>11.1384084253027</v>
      </c>
      <c r="S7" s="29">
        <v>68.014522320137104</v>
      </c>
      <c r="T7" s="29">
        <v>68.015145243524103</v>
      </c>
      <c r="U7" s="29">
        <v>42.413181709138698</v>
      </c>
      <c r="V7" s="29">
        <v>380.24314877548801</v>
      </c>
      <c r="W7" s="29">
        <v>56.345974980612901</v>
      </c>
      <c r="X7" s="29">
        <v>547.72630170908894</v>
      </c>
      <c r="Y7" s="29">
        <v>174895.388186973</v>
      </c>
      <c r="Z7" s="29">
        <v>824.28398900310799</v>
      </c>
      <c r="AA7" s="29">
        <v>246.35564308433999</v>
      </c>
      <c r="AB7" s="29">
        <v>290.192767975241</v>
      </c>
      <c r="AC7" s="29">
        <v>8.2628689001447704</v>
      </c>
      <c r="AD7" s="29">
        <v>158.25550896745199</v>
      </c>
      <c r="AE7" s="29">
        <v>158.255495231786</v>
      </c>
      <c r="AF7" s="29">
        <v>326.37874501231801</v>
      </c>
      <c r="AG7" s="29">
        <v>590.63562487964396</v>
      </c>
      <c r="AH7" s="29">
        <v>6.8472443942072498</v>
      </c>
      <c r="AI7" s="29">
        <v>7.46832380201392</v>
      </c>
      <c r="AJ7" s="29">
        <v>44.734105181355403</v>
      </c>
      <c r="AK7" s="29">
        <v>23.501825858504102</v>
      </c>
      <c r="AL7" s="29">
        <v>277.48068675848901</v>
      </c>
      <c r="AM7" s="29">
        <v>0</v>
      </c>
      <c r="AN7" s="29">
        <v>35385.9096131439</v>
      </c>
      <c r="AO7" s="29">
        <v>5085.0681530228003</v>
      </c>
      <c r="AP7" s="29">
        <v>40797.356511179001</v>
      </c>
      <c r="AQ7" s="29">
        <v>480.73318479968202</v>
      </c>
      <c r="AR7" s="29">
        <v>1.1420464377166699</v>
      </c>
      <c r="AS7" s="29">
        <v>8327.3387080937191</v>
      </c>
      <c r="AT7" s="29">
        <v>6.0453023032788202</v>
      </c>
      <c r="AU7" s="29">
        <v>1.2944328871178401</v>
      </c>
      <c r="AV7" s="29">
        <v>477.48491024432701</v>
      </c>
      <c r="AW7" s="29">
        <v>9.0468524226039904</v>
      </c>
      <c r="AX7" s="29">
        <v>0.385288823007435</v>
      </c>
      <c r="AY7" s="29">
        <v>0.34043620485347498</v>
      </c>
      <c r="AZ7" s="29">
        <v>1353.32349283541</v>
      </c>
      <c r="BA7" s="29">
        <v>940.69711894255295</v>
      </c>
      <c r="BB7" s="29">
        <v>412.62637389286601</v>
      </c>
      <c r="BC7" s="29">
        <v>4.3615090791844997</v>
      </c>
      <c r="BD7" s="29">
        <v>5.3234630091987797E-2</v>
      </c>
      <c r="BE7" s="29">
        <v>34.7314686309848</v>
      </c>
      <c r="BF7" s="29">
        <v>0.90917340002314795</v>
      </c>
      <c r="BG7" s="29">
        <v>52.977483225582397</v>
      </c>
      <c r="BH7" s="29">
        <v>8.0556777625291396</v>
      </c>
      <c r="BI7" s="29">
        <v>2.0482585666650102</v>
      </c>
      <c r="BJ7" s="29">
        <v>254.73039846337801</v>
      </c>
      <c r="BK7" s="29">
        <v>44.3921949393783</v>
      </c>
      <c r="BL7" s="29">
        <v>5.3389886153320401</v>
      </c>
      <c r="BM7" s="29">
        <v>81.484019400673503</v>
      </c>
      <c r="BN7" s="29">
        <v>0.26763784520246697</v>
      </c>
      <c r="BO7" s="29">
        <v>641.88914382843598</v>
      </c>
      <c r="BP7" s="29">
        <v>0</v>
      </c>
      <c r="BQ7" s="29">
        <v>0.590057056407854</v>
      </c>
      <c r="BR7" s="29">
        <v>1870.2383005509901</v>
      </c>
      <c r="BS7" s="29">
        <v>173.426230044345</v>
      </c>
      <c r="BT7" s="29">
        <v>15803.451271460601</v>
      </c>
      <c r="BU7" s="29">
        <v>2728.2834627275402</v>
      </c>
      <c r="BV7" s="27">
        <f t="shared" si="15"/>
        <v>5740.1879607217525</v>
      </c>
      <c r="BW7" s="27">
        <f t="shared" si="16"/>
        <v>2709.4785199627777</v>
      </c>
      <c r="BY7" s="27">
        <f t="shared" si="0"/>
        <v>16861.269643537798</v>
      </c>
      <c r="CA7" s="31">
        <f t="shared" si="1"/>
        <v>7.9999973753908799E-3</v>
      </c>
      <c r="CB7" s="24">
        <f t="shared" si="2"/>
        <v>2.7220969752422488E-5</v>
      </c>
      <c r="CC7" s="24">
        <f t="shared" si="3"/>
        <v>5.2847908067346297E-5</v>
      </c>
      <c r="CD7" s="24">
        <f t="shared" si="4"/>
        <v>1.9567509663603964E-4</v>
      </c>
      <c r="CE7" s="24">
        <f t="shared" si="5"/>
        <v>2.6492813666104023E-4</v>
      </c>
      <c r="CF7" s="24">
        <f t="shared" si="6"/>
        <v>3.0079287413274251E-4</v>
      </c>
      <c r="CG7" s="24">
        <f t="shared" si="7"/>
        <v>1.9799271104565607E-5</v>
      </c>
      <c r="CH7" s="24">
        <f t="shared" si="8"/>
        <v>-1.7020940884705193E-5</v>
      </c>
      <c r="CI7" s="24">
        <f t="shared" si="9"/>
        <v>2.0242342694466267E-4</v>
      </c>
      <c r="CJ7" s="24">
        <f t="shared" si="10"/>
        <v>-1.9282750303715333E-5</v>
      </c>
      <c r="CK7" s="24">
        <f t="shared" si="11"/>
        <v>2.2571964799857595E-4</v>
      </c>
      <c r="CL7" s="24">
        <f t="shared" si="12"/>
        <v>2.0244418292134921E-4</v>
      </c>
      <c r="CM7" s="24">
        <f t="shared" si="13"/>
        <v>3.2291463907372334E-6</v>
      </c>
      <c r="CN7" s="24">
        <f t="shared" si="14"/>
        <v>1.4868443443071517E-4</v>
      </c>
      <c r="CO7" s="24"/>
      <c r="CP7" s="24"/>
      <c r="CQ7" s="24"/>
      <c r="CR7" s="24"/>
      <c r="CS7" s="24"/>
    </row>
    <row r="8" spans="1:97" x14ac:dyDescent="0.25">
      <c r="A8" s="21" t="s">
        <v>94</v>
      </c>
      <c r="B8" s="27">
        <v>66696.270680815695</v>
      </c>
      <c r="C8" s="27">
        <v>82.1122295684916</v>
      </c>
      <c r="D8" s="27">
        <v>12235.5778054727</v>
      </c>
      <c r="E8" s="27">
        <v>735.49471683891647</v>
      </c>
      <c r="F8" s="27">
        <v>586.87227852652177</v>
      </c>
      <c r="G8" s="27">
        <v>308.73416410454098</v>
      </c>
      <c r="H8" s="27">
        <v>4934.4979251307004</v>
      </c>
      <c r="I8" s="27">
        <v>22.043294967049299</v>
      </c>
      <c r="J8" s="27">
        <v>130.84918763688199</v>
      </c>
      <c r="K8" s="27">
        <v>50.867175858037001</v>
      </c>
      <c r="L8" s="27">
        <v>3.6389984949782401</v>
      </c>
      <c r="M8" s="27">
        <v>19.500073717694601</v>
      </c>
      <c r="N8" s="27">
        <v>7.7637295673416302</v>
      </c>
      <c r="P8" s="29" t="s">
        <v>185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0</v>
      </c>
      <c r="AD8" s="29">
        <v>0</v>
      </c>
      <c r="AE8" s="29">
        <v>0</v>
      </c>
      <c r="AF8" s="29">
        <v>0</v>
      </c>
      <c r="AG8" s="29">
        <v>0</v>
      </c>
      <c r="AH8" s="29">
        <v>0</v>
      </c>
      <c r="AI8" s="29">
        <v>0</v>
      </c>
      <c r="AJ8" s="29">
        <v>0</v>
      </c>
      <c r="AK8" s="29">
        <v>0</v>
      </c>
      <c r="AL8" s="29">
        <v>0</v>
      </c>
      <c r="AM8" s="29">
        <v>0</v>
      </c>
      <c r="AN8" s="29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0</v>
      </c>
      <c r="BB8" s="29">
        <v>0</v>
      </c>
      <c r="BC8" s="29">
        <v>0</v>
      </c>
      <c r="BD8" s="29">
        <v>0</v>
      </c>
      <c r="BE8" s="29">
        <v>0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7">
        <f t="shared" si="15"/>
        <v>0</v>
      </c>
      <c r="BW8" s="27">
        <f t="shared" si="16"/>
        <v>0</v>
      </c>
      <c r="BY8" s="27" t="str">
        <f t="shared" si="0"/>
        <v/>
      </c>
      <c r="CA8" s="31" t="str">
        <f t="shared" si="1"/>
        <v/>
      </c>
      <c r="CB8" s="24">
        <f t="shared" si="2"/>
        <v>-1</v>
      </c>
      <c r="CC8" s="24">
        <f t="shared" si="3"/>
        <v>-1</v>
      </c>
      <c r="CD8" s="24">
        <f t="shared" si="4"/>
        <v>-1</v>
      </c>
      <c r="CE8" s="24">
        <f t="shared" si="5"/>
        <v>-1</v>
      </c>
      <c r="CF8" s="24">
        <f t="shared" si="6"/>
        <v>-1</v>
      </c>
      <c r="CG8" s="24">
        <f t="shared" si="7"/>
        <v>-1</v>
      </c>
      <c r="CH8" s="24">
        <f t="shared" si="8"/>
        <v>-1</v>
      </c>
      <c r="CI8" s="24">
        <f t="shared" si="9"/>
        <v>-1</v>
      </c>
      <c r="CJ8" s="24">
        <f t="shared" si="10"/>
        <v>-1</v>
      </c>
      <c r="CK8" s="24">
        <f t="shared" si="11"/>
        <v>-1</v>
      </c>
      <c r="CL8" s="24">
        <f t="shared" si="12"/>
        <v>-1</v>
      </c>
      <c r="CM8" s="24">
        <f t="shared" si="13"/>
        <v>-1</v>
      </c>
      <c r="CN8" s="24">
        <f t="shared" si="14"/>
        <v>-1</v>
      </c>
      <c r="CO8" s="24"/>
      <c r="CP8" s="24"/>
      <c r="CQ8" s="24"/>
      <c r="CR8" s="24"/>
      <c r="CS8" s="24"/>
    </row>
    <row r="9" spans="1:97" x14ac:dyDescent="0.25">
      <c r="A9" s="21" t="s">
        <v>95</v>
      </c>
      <c r="B9" s="27">
        <v>127428.134085857</v>
      </c>
      <c r="C9" s="27">
        <v>163.83331810589701</v>
      </c>
      <c r="D9" s="27">
        <v>24779.819539469401</v>
      </c>
      <c r="E9" s="27">
        <v>1467.492795839511</v>
      </c>
      <c r="F9" s="27">
        <v>1170.9536936806262</v>
      </c>
      <c r="G9" s="27">
        <v>608.148015888337</v>
      </c>
      <c r="H9" s="27">
        <v>9467.3717261998409</v>
      </c>
      <c r="I9" s="27">
        <v>43.850076248119898</v>
      </c>
      <c r="J9" s="27">
        <v>258.76244962520201</v>
      </c>
      <c r="K9" s="27">
        <v>101.185578865716</v>
      </c>
      <c r="L9" s="27">
        <v>7.2433082216998699</v>
      </c>
      <c r="M9" s="27">
        <v>38.802887607946701</v>
      </c>
      <c r="N9" s="27">
        <v>15.4367531236775</v>
      </c>
      <c r="P9" s="29" t="s">
        <v>186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0</v>
      </c>
      <c r="BJ9" s="29">
        <v>0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7">
        <f t="shared" si="15"/>
        <v>0</v>
      </c>
      <c r="BW9" s="27">
        <f t="shared" si="16"/>
        <v>0</v>
      </c>
      <c r="BY9" s="27" t="str">
        <f t="shared" si="0"/>
        <v/>
      </c>
      <c r="CA9" s="31" t="str">
        <f t="shared" si="1"/>
        <v/>
      </c>
      <c r="CB9" s="24">
        <f t="shared" si="2"/>
        <v>-1</v>
      </c>
      <c r="CC9" s="24">
        <f t="shared" si="3"/>
        <v>-1</v>
      </c>
      <c r="CD9" s="24">
        <f t="shared" si="4"/>
        <v>-1</v>
      </c>
      <c r="CE9" s="24">
        <f t="shared" si="5"/>
        <v>-1</v>
      </c>
      <c r="CF9" s="24">
        <f t="shared" si="6"/>
        <v>-1</v>
      </c>
      <c r="CG9" s="24">
        <f t="shared" si="7"/>
        <v>-1</v>
      </c>
      <c r="CH9" s="24">
        <f t="shared" si="8"/>
        <v>-1</v>
      </c>
      <c r="CI9" s="24">
        <f t="shared" si="9"/>
        <v>-1</v>
      </c>
      <c r="CJ9" s="24">
        <f t="shared" si="10"/>
        <v>-1</v>
      </c>
      <c r="CK9" s="24">
        <f t="shared" si="11"/>
        <v>-1</v>
      </c>
      <c r="CL9" s="24">
        <f t="shared" si="12"/>
        <v>-1</v>
      </c>
      <c r="CM9" s="24">
        <f t="shared" si="13"/>
        <v>-1</v>
      </c>
      <c r="CN9" s="24">
        <f t="shared" si="14"/>
        <v>-1</v>
      </c>
      <c r="CO9" s="24"/>
      <c r="CP9" s="24"/>
      <c r="CQ9" s="24"/>
      <c r="CR9" s="24"/>
      <c r="CS9" s="24"/>
    </row>
    <row r="10" spans="1:97" x14ac:dyDescent="0.25">
      <c r="A10" s="57" t="s">
        <v>96</v>
      </c>
      <c r="B10" s="27">
        <v>286337.54170788598</v>
      </c>
      <c r="C10" s="27">
        <v>490.11263723505698</v>
      </c>
      <c r="D10" s="27">
        <v>81537.165663823005</v>
      </c>
      <c r="E10" s="27">
        <v>2428.6144248849951</v>
      </c>
      <c r="F10" s="27">
        <v>1695.4164720425645</v>
      </c>
      <c r="G10" s="27">
        <v>1109.1969585470999</v>
      </c>
      <c r="H10" s="27">
        <v>26840.765527169198</v>
      </c>
      <c r="I10" s="27">
        <v>120.49624653895</v>
      </c>
      <c r="J10" s="27">
        <v>670.40248764727903</v>
      </c>
      <c r="K10" s="27">
        <v>280.00274772290499</v>
      </c>
      <c r="L10" s="27">
        <v>19.773560308618599</v>
      </c>
      <c r="M10" s="27">
        <v>100.577635338775</v>
      </c>
      <c r="N10" s="27">
        <v>41.6519796843492</v>
      </c>
      <c r="P10" s="29" t="s">
        <v>187</v>
      </c>
      <c r="Q10" s="29">
        <v>37.084633265958203</v>
      </c>
      <c r="R10" s="29">
        <v>19.776886920856398</v>
      </c>
      <c r="S10" s="29">
        <v>120.51553603266299</v>
      </c>
      <c r="T10" s="29">
        <v>120.51641503544499</v>
      </c>
      <c r="U10" s="29">
        <v>75.168257788687001</v>
      </c>
      <c r="V10" s="29">
        <v>670.36731266851405</v>
      </c>
      <c r="W10" s="29">
        <v>100.574534661635</v>
      </c>
      <c r="X10" s="29">
        <v>967.20177951782796</v>
      </c>
      <c r="Y10" s="29">
        <v>286339.38333945099</v>
      </c>
      <c r="Z10" s="29">
        <v>1462.9320241871501</v>
      </c>
      <c r="AA10" s="29">
        <v>436.73509200242597</v>
      </c>
      <c r="AB10" s="29">
        <v>513.414860312766</v>
      </c>
      <c r="AC10" s="29">
        <v>14.7117028271065</v>
      </c>
      <c r="AD10" s="29">
        <v>280.05645737859697</v>
      </c>
      <c r="AE10" s="29">
        <v>280.05644828657898</v>
      </c>
      <c r="AF10" s="29">
        <v>652.38343857691598</v>
      </c>
      <c r="AG10" s="29">
        <v>978.89855190327103</v>
      </c>
      <c r="AH10" s="29">
        <v>12.046283254966101</v>
      </c>
      <c r="AI10" s="29">
        <v>13.2299068181153</v>
      </c>
      <c r="AJ10" s="29">
        <v>79.729184858934303</v>
      </c>
      <c r="AK10" s="29">
        <v>41.656673330325702</v>
      </c>
      <c r="AL10" s="29">
        <v>490.127310247634</v>
      </c>
      <c r="AM10" s="29">
        <v>0</v>
      </c>
      <c r="AN10" s="29">
        <v>70551.147625809506</v>
      </c>
      <c r="AO10" s="29">
        <v>10344.394412826399</v>
      </c>
      <c r="AP10" s="29">
        <v>81547.925477212804</v>
      </c>
      <c r="AQ10" s="29">
        <v>842.05547104499101</v>
      </c>
      <c r="AR10" s="29">
        <v>2.0844630600153198</v>
      </c>
      <c r="AS10" s="29">
        <v>13959.9500746344</v>
      </c>
      <c r="AT10" s="29">
        <v>11.027487023154</v>
      </c>
      <c r="AU10" s="29">
        <v>2.3108291093878299</v>
      </c>
      <c r="AV10" s="29">
        <v>852.03450766932804</v>
      </c>
      <c r="AW10" s="29">
        <v>16.398705797604599</v>
      </c>
      <c r="AX10" s="29">
        <v>0.68055293892645896</v>
      </c>
      <c r="AY10" s="29">
        <v>0.61899141476104602</v>
      </c>
      <c r="AZ10" s="29">
        <v>2429.1430370304502</v>
      </c>
      <c r="BA10" s="29">
        <v>1695.84084682668</v>
      </c>
      <c r="BB10" s="29">
        <v>733.30219020376103</v>
      </c>
      <c r="BC10" s="29">
        <v>7.7363391218990598</v>
      </c>
      <c r="BD10" s="29">
        <v>9.40304697167611E-2</v>
      </c>
      <c r="BE10" s="29">
        <v>62.566801480403697</v>
      </c>
      <c r="BF10" s="29">
        <v>1.61469333167986</v>
      </c>
      <c r="BG10" s="29">
        <v>96.988518451032604</v>
      </c>
      <c r="BH10" s="29">
        <v>14.861255398402699</v>
      </c>
      <c r="BI10" s="29">
        <v>3.71173427647062</v>
      </c>
      <c r="BJ10" s="29">
        <v>466.99975888049198</v>
      </c>
      <c r="BK10" s="29">
        <v>76.937248436896098</v>
      </c>
      <c r="BL10" s="29">
        <v>9.4976667492297508</v>
      </c>
      <c r="BM10" s="29">
        <v>146.134707263678</v>
      </c>
      <c r="BN10" s="29">
        <v>0.47980439050469198</v>
      </c>
      <c r="BO10" s="29">
        <v>1109.18920953939</v>
      </c>
      <c r="BP10" s="29">
        <v>0</v>
      </c>
      <c r="BQ10" s="29">
        <v>1.0458589840299499</v>
      </c>
      <c r="BR10" s="29">
        <v>3174.9455055831299</v>
      </c>
      <c r="BS10" s="29">
        <v>293.15469500149101</v>
      </c>
      <c r="BT10" s="29">
        <v>26839.708260498101</v>
      </c>
      <c r="BU10" s="29">
        <v>4687.40814886727</v>
      </c>
      <c r="BV10" s="27">
        <f t="shared" si="15"/>
        <v>9622.8507281454131</v>
      </c>
      <c r="BW10" s="27">
        <f t="shared" si="16"/>
        <v>4654.0766382662023</v>
      </c>
      <c r="BY10" s="27">
        <f t="shared" si="0"/>
        <v>28697.588585369198</v>
      </c>
      <c r="CA10" s="31">
        <f t="shared" si="1"/>
        <v>8.0000004262427687E-3</v>
      </c>
      <c r="CB10" s="24">
        <f t="shared" si="2"/>
        <v>6.4316804357039539E-6</v>
      </c>
      <c r="CC10" s="24">
        <f t="shared" si="3"/>
        <v>2.9938041711793948E-5</v>
      </c>
      <c r="CD10" s="24">
        <f t="shared" si="4"/>
        <v>1.3196207278238866E-4</v>
      </c>
      <c r="CE10" s="24">
        <f t="shared" si="5"/>
        <v>2.1765997106771337E-4</v>
      </c>
      <c r="CF10" s="24">
        <f t="shared" si="6"/>
        <v>2.503071021861092E-4</v>
      </c>
      <c r="CG10" s="24">
        <f t="shared" si="7"/>
        <v>-6.9861422267513534E-6</v>
      </c>
      <c r="CH10" s="24">
        <f t="shared" si="8"/>
        <v>-3.9390332217892458E-5</v>
      </c>
      <c r="CI10" s="24">
        <f t="shared" si="9"/>
        <v>1.6737862858217485E-4</v>
      </c>
      <c r="CJ10" s="24">
        <f t="shared" si="10"/>
        <v>-5.2468449048315316E-5</v>
      </c>
      <c r="CK10" s="24">
        <f t="shared" si="11"/>
        <v>1.917858453558535E-4</v>
      </c>
      <c r="CL10" s="24">
        <f t="shared" si="12"/>
        <v>1.6823537015484032E-4</v>
      </c>
      <c r="CM10" s="24">
        <f t="shared" si="13"/>
        <v>-3.0828693969124418E-5</v>
      </c>
      <c r="CN10" s="24">
        <f t="shared" si="14"/>
        <v>1.1268722428254162E-4</v>
      </c>
      <c r="CO10" s="24"/>
      <c r="CP10" s="24"/>
      <c r="CQ10" s="24"/>
      <c r="CR10" s="24"/>
      <c r="CS10" s="24"/>
    </row>
    <row r="11" spans="1:97" x14ac:dyDescent="0.25">
      <c r="A11" s="21" t="s">
        <v>97</v>
      </c>
      <c r="B11" s="27">
        <v>637416.91908678506</v>
      </c>
      <c r="C11" s="27">
        <v>1350.08899834766</v>
      </c>
      <c r="D11" s="27">
        <v>145763.801901125</v>
      </c>
      <c r="E11" s="27">
        <v>6588.513598957943</v>
      </c>
      <c r="F11" s="27">
        <v>4580.3997923959514</v>
      </c>
      <c r="G11" s="27">
        <v>395.53075714616602</v>
      </c>
      <c r="H11" s="27">
        <v>60185.736852988302</v>
      </c>
      <c r="I11" s="27">
        <v>291.403371715633</v>
      </c>
      <c r="J11" s="27">
        <v>1486.9022307208299</v>
      </c>
      <c r="K11" s="27">
        <v>764.32041376109896</v>
      </c>
      <c r="L11" s="27">
        <v>48.021162404859602</v>
      </c>
      <c r="M11" s="27">
        <v>234.96227251576099</v>
      </c>
      <c r="N11" s="27">
        <v>98.603166241571003</v>
      </c>
      <c r="P11" s="29" t="s">
        <v>188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7">
        <f t="shared" si="15"/>
        <v>0</v>
      </c>
      <c r="BW11" s="27">
        <f t="shared" si="16"/>
        <v>0</v>
      </c>
      <c r="BY11" s="27" t="str">
        <f t="shared" si="0"/>
        <v/>
      </c>
      <c r="CA11" s="31" t="str">
        <f t="shared" si="1"/>
        <v/>
      </c>
      <c r="CB11" s="24">
        <f t="shared" si="2"/>
        <v>-1</v>
      </c>
      <c r="CC11" s="24">
        <f t="shared" si="3"/>
        <v>-1</v>
      </c>
      <c r="CD11" s="24">
        <f t="shared" si="4"/>
        <v>-1</v>
      </c>
      <c r="CE11" s="24">
        <f t="shared" si="5"/>
        <v>-1</v>
      </c>
      <c r="CF11" s="24">
        <f t="shared" si="6"/>
        <v>-1</v>
      </c>
      <c r="CG11" s="24">
        <f t="shared" si="7"/>
        <v>-1</v>
      </c>
      <c r="CH11" s="24">
        <f t="shared" si="8"/>
        <v>-1</v>
      </c>
      <c r="CI11" s="24">
        <f t="shared" si="9"/>
        <v>-1</v>
      </c>
      <c r="CJ11" s="24">
        <f t="shared" si="10"/>
        <v>-1</v>
      </c>
      <c r="CK11" s="24">
        <f t="shared" si="11"/>
        <v>-1</v>
      </c>
      <c r="CL11" s="24">
        <f t="shared" si="12"/>
        <v>-1</v>
      </c>
      <c r="CM11" s="24">
        <f t="shared" si="13"/>
        <v>-1</v>
      </c>
      <c r="CN11" s="24">
        <f t="shared" si="14"/>
        <v>-1</v>
      </c>
      <c r="CO11" s="24"/>
      <c r="CP11" s="24"/>
      <c r="CQ11" s="24"/>
      <c r="CR11" s="24"/>
      <c r="CS11" s="24"/>
    </row>
    <row r="12" spans="1:97" x14ac:dyDescent="0.25">
      <c r="A12" s="21" t="s">
        <v>98</v>
      </c>
      <c r="B12" s="27">
        <v>108789.092104715</v>
      </c>
      <c r="C12" s="27">
        <v>153.90894280155899</v>
      </c>
      <c r="D12" s="27">
        <v>25694.141578883999</v>
      </c>
      <c r="E12" s="27">
        <v>1399.0047758385092</v>
      </c>
      <c r="F12" s="27">
        <v>1118.0730160353423</v>
      </c>
      <c r="G12" s="27">
        <v>555.90061126729597</v>
      </c>
      <c r="H12" s="27">
        <v>9197.6370085749895</v>
      </c>
      <c r="I12" s="27">
        <v>41.384762012609698</v>
      </c>
      <c r="J12" s="27">
        <v>244.06614569964799</v>
      </c>
      <c r="K12" s="27">
        <v>95.144577624735007</v>
      </c>
      <c r="L12" s="27">
        <v>6.8462986943103399</v>
      </c>
      <c r="M12" s="27">
        <v>36.791600378848401</v>
      </c>
      <c r="N12" s="27">
        <v>14.5730444863781</v>
      </c>
      <c r="P12" s="29" t="s">
        <v>189</v>
      </c>
      <c r="Q12" s="29">
        <v>8.3771427944033405</v>
      </c>
      <c r="R12" s="29">
        <v>4.1629173943879998</v>
      </c>
      <c r="S12" s="29">
        <v>25.372475801603301</v>
      </c>
      <c r="T12" s="29">
        <v>25.3726981563109</v>
      </c>
      <c r="U12" s="29">
        <v>15.8116380902792</v>
      </c>
      <c r="V12" s="29">
        <v>142.921302057199</v>
      </c>
      <c r="W12" s="29">
        <v>20.809596630880002</v>
      </c>
      <c r="X12" s="29">
        <v>212.88890935208099</v>
      </c>
      <c r="Y12" s="29">
        <v>69138.625699058</v>
      </c>
      <c r="Z12" s="29">
        <v>318.77646988675002</v>
      </c>
      <c r="AA12" s="29">
        <v>94.172512321877093</v>
      </c>
      <c r="AB12" s="29">
        <v>107.575381658102</v>
      </c>
      <c r="AC12" s="29">
        <v>3.3836370798092901</v>
      </c>
      <c r="AD12" s="29">
        <v>58.968520551865304</v>
      </c>
      <c r="AE12" s="29">
        <v>58.968508669686898</v>
      </c>
      <c r="AF12" s="29">
        <v>131.993918856683</v>
      </c>
      <c r="AG12" s="29">
        <v>193.73724895849199</v>
      </c>
      <c r="AH12" s="29">
        <v>2.7731984044067</v>
      </c>
      <c r="AI12" s="29">
        <v>2.7135908048611901</v>
      </c>
      <c r="AJ12" s="29">
        <v>18.944867645413598</v>
      </c>
      <c r="AK12" s="29">
        <v>8.8144759262299193</v>
      </c>
      <c r="AL12" s="29">
        <v>101.802350912989</v>
      </c>
      <c r="AM12" s="29">
        <v>0</v>
      </c>
      <c r="AN12" s="29">
        <v>14234.3810142363</v>
      </c>
      <c r="AO12" s="29">
        <v>2132.8610210265801</v>
      </c>
      <c r="AP12" s="29">
        <v>16499.235954119598</v>
      </c>
      <c r="AQ12" s="29">
        <v>178.089784909858</v>
      </c>
      <c r="AR12" s="29">
        <v>0.42592871376841501</v>
      </c>
      <c r="AS12" s="29">
        <v>2767.4636194646</v>
      </c>
      <c r="AT12" s="29">
        <v>2.23285118834636</v>
      </c>
      <c r="AU12" s="29">
        <v>0.47088440130733999</v>
      </c>
      <c r="AV12" s="29">
        <v>174.00185019593499</v>
      </c>
      <c r="AW12" s="29">
        <v>3.3197561701306699</v>
      </c>
      <c r="AX12" s="29">
        <v>0.13808116106417101</v>
      </c>
      <c r="AY12" s="29">
        <v>0.12640574039473701</v>
      </c>
      <c r="AZ12" s="29">
        <v>909.31276309619295</v>
      </c>
      <c r="BA12" s="29">
        <v>727.43098990770295</v>
      </c>
      <c r="BB12" s="29">
        <v>181.88177318848901</v>
      </c>
      <c r="BC12" s="29">
        <v>1.56363267426158</v>
      </c>
      <c r="BD12" s="29">
        <v>1.9135349592420501E-2</v>
      </c>
      <c r="BE12" s="29">
        <v>12.617268470047399</v>
      </c>
      <c r="BF12" s="29">
        <v>0.32909717268252803</v>
      </c>
      <c r="BG12" s="29">
        <v>19.389495996957599</v>
      </c>
      <c r="BH12" s="29">
        <v>3.0165488992873501</v>
      </c>
      <c r="BI12" s="29">
        <v>0.74460470256893596</v>
      </c>
      <c r="BJ12" s="29">
        <v>93.284533320105595</v>
      </c>
      <c r="BK12" s="29">
        <v>15.5418493427964</v>
      </c>
      <c r="BL12" s="29">
        <v>1.9276974721804201</v>
      </c>
      <c r="BM12" s="29">
        <v>413.72568616103598</v>
      </c>
      <c r="BN12" s="29">
        <v>9.7532118035461302E-2</v>
      </c>
      <c r="BO12" s="29">
        <v>365.38106371688201</v>
      </c>
      <c r="BP12" s="29">
        <v>0</v>
      </c>
      <c r="BQ12" s="29">
        <v>0.213979626749981</v>
      </c>
      <c r="BR12" s="29">
        <v>641.030627817697</v>
      </c>
      <c r="BS12" s="29">
        <v>59.619354895815</v>
      </c>
      <c r="BT12" s="29">
        <v>5411.32813218913</v>
      </c>
      <c r="BU12" s="29">
        <v>951.68768853396</v>
      </c>
      <c r="BV12" s="27">
        <f t="shared" si="15"/>
        <v>1907.6636494617483</v>
      </c>
      <c r="BW12" s="27">
        <f t="shared" si="16"/>
        <v>944.63480182243029</v>
      </c>
      <c r="BY12" s="27">
        <f t="shared" si="0"/>
        <v>5820.0637999986193</v>
      </c>
      <c r="CA12" s="31">
        <f t="shared" si="1"/>
        <v>8.0000018924346744E-3</v>
      </c>
      <c r="CB12" s="24">
        <f t="shared" si="2"/>
        <v>-0.3644709744198566</v>
      </c>
      <c r="CC12" s="24">
        <f t="shared" si="3"/>
        <v>-0.33855467356275148</v>
      </c>
      <c r="CD12" s="24">
        <f t="shared" si="4"/>
        <v>-0.35786000464483209</v>
      </c>
      <c r="CE12" s="24">
        <f t="shared" si="5"/>
        <v>-0.35002883564054588</v>
      </c>
      <c r="CF12" s="24">
        <f t="shared" si="6"/>
        <v>-0.34938865398330227</v>
      </c>
      <c r="CG12" s="24">
        <f t="shared" si="7"/>
        <v>-0.34272232066103209</v>
      </c>
      <c r="CH12" s="24">
        <f t="shared" si="8"/>
        <v>-0.41166104651182367</v>
      </c>
      <c r="CI12" s="24">
        <f t="shared" si="9"/>
        <v>-0.38690723535923716</v>
      </c>
      <c r="CJ12" s="24">
        <f t="shared" si="10"/>
        <v>-0.41441570420389062</v>
      </c>
      <c r="CK12" s="24">
        <f t="shared" si="11"/>
        <v>-0.38022207737084235</v>
      </c>
      <c r="CL12" s="24">
        <f t="shared" si="12"/>
        <v>-0.39194627925778075</v>
      </c>
      <c r="CM12" s="24">
        <f t="shared" si="13"/>
        <v>-0.43439273049824983</v>
      </c>
      <c r="CN12" s="24">
        <f t="shared" si="14"/>
        <v>-0.39515206074687431</v>
      </c>
      <c r="CO12" s="24"/>
      <c r="CP12" s="24"/>
      <c r="CQ12" s="24"/>
      <c r="CR12" s="24"/>
      <c r="CS12" s="24"/>
    </row>
    <row r="13" spans="1:97" x14ac:dyDescent="0.25">
      <c r="A13" s="21" t="s">
        <v>99</v>
      </c>
      <c r="B13" s="27">
        <v>236222.740284867</v>
      </c>
      <c r="C13" s="27">
        <v>419.85706715529602</v>
      </c>
      <c r="D13" s="27">
        <v>61591.181882603698</v>
      </c>
      <c r="E13" s="27">
        <v>3793.7884203295507</v>
      </c>
      <c r="F13" s="27">
        <v>3030.0308396563369</v>
      </c>
      <c r="G13" s="27">
        <v>1508.46172403169</v>
      </c>
      <c r="H13" s="27">
        <v>22974.629022452798</v>
      </c>
      <c r="I13" s="27">
        <v>102.22881170132</v>
      </c>
      <c r="J13" s="27">
        <v>569.69249005864799</v>
      </c>
      <c r="K13" s="27">
        <v>238.39925414391499</v>
      </c>
      <c r="L13" s="27">
        <v>16.781284433589299</v>
      </c>
      <c r="M13" s="27">
        <v>84.971665711247795</v>
      </c>
      <c r="N13" s="27">
        <v>35.270920420894797</v>
      </c>
      <c r="P13" s="29" t="s">
        <v>190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7">
        <f t="shared" si="15"/>
        <v>0</v>
      </c>
      <c r="BW13" s="27">
        <f t="shared" si="16"/>
        <v>0</v>
      </c>
      <c r="BY13" s="27" t="str">
        <f t="shared" si="0"/>
        <v/>
      </c>
      <c r="CA13" s="31" t="str">
        <f t="shared" si="1"/>
        <v/>
      </c>
      <c r="CB13" s="24">
        <f t="shared" si="2"/>
        <v>-1</v>
      </c>
      <c r="CC13" s="24">
        <f t="shared" si="3"/>
        <v>-1</v>
      </c>
      <c r="CD13" s="24">
        <f t="shared" si="4"/>
        <v>-1</v>
      </c>
      <c r="CE13" s="24">
        <f t="shared" si="5"/>
        <v>-1</v>
      </c>
      <c r="CF13" s="24">
        <f t="shared" si="6"/>
        <v>-1</v>
      </c>
      <c r="CG13" s="24">
        <f t="shared" si="7"/>
        <v>-1</v>
      </c>
      <c r="CH13" s="24">
        <f t="shared" si="8"/>
        <v>-1</v>
      </c>
      <c r="CI13" s="24">
        <f t="shared" si="9"/>
        <v>-1</v>
      </c>
      <c r="CJ13" s="24">
        <f t="shared" si="10"/>
        <v>-1</v>
      </c>
      <c r="CK13" s="24">
        <f t="shared" si="11"/>
        <v>-1</v>
      </c>
      <c r="CL13" s="24">
        <f t="shared" si="12"/>
        <v>-1</v>
      </c>
      <c r="CM13" s="24">
        <f t="shared" si="13"/>
        <v>-1</v>
      </c>
      <c r="CN13" s="24">
        <f t="shared" si="14"/>
        <v>-1</v>
      </c>
      <c r="CO13" s="24"/>
      <c r="CP13" s="24"/>
      <c r="CQ13" s="24"/>
      <c r="CR13" s="24"/>
      <c r="CS13" s="24"/>
    </row>
    <row r="14" spans="1:97" x14ac:dyDescent="0.25">
      <c r="A14" s="21" t="s">
        <v>100</v>
      </c>
      <c r="B14" s="27">
        <v>174978.31111261601</v>
      </c>
      <c r="C14" s="27">
        <v>215.70891761097599</v>
      </c>
      <c r="D14" s="27">
        <v>30723.966280887798</v>
      </c>
      <c r="E14" s="27">
        <v>1932.1634672061505</v>
      </c>
      <c r="F14" s="27">
        <v>1541.7266039515296</v>
      </c>
      <c r="G14" s="27">
        <v>810.90802697294203</v>
      </c>
      <c r="H14" s="27">
        <v>13354.201618355301</v>
      </c>
      <c r="I14" s="27">
        <v>57.901629292547597</v>
      </c>
      <c r="J14" s="27">
        <v>345.10246390997003</v>
      </c>
      <c r="K14" s="27">
        <v>133.613870068544</v>
      </c>
      <c r="L14" s="27">
        <v>9.5588110633803591</v>
      </c>
      <c r="M14" s="27">
        <v>51.221010697854702</v>
      </c>
      <c r="N14" s="27">
        <v>20.3928303801491</v>
      </c>
      <c r="P14" s="29" t="s">
        <v>191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7">
        <f t="shared" si="15"/>
        <v>0</v>
      </c>
      <c r="BW14" s="27">
        <f t="shared" si="16"/>
        <v>0</v>
      </c>
      <c r="BY14" s="27" t="str">
        <f t="shared" si="0"/>
        <v/>
      </c>
      <c r="CA14" s="31" t="str">
        <f t="shared" si="1"/>
        <v/>
      </c>
      <c r="CB14" s="24">
        <f t="shared" si="2"/>
        <v>-1</v>
      </c>
      <c r="CC14" s="24">
        <f t="shared" si="3"/>
        <v>-1</v>
      </c>
      <c r="CD14" s="24">
        <f t="shared" si="4"/>
        <v>-1</v>
      </c>
      <c r="CE14" s="24">
        <f t="shared" si="5"/>
        <v>-1</v>
      </c>
      <c r="CF14" s="24">
        <f t="shared" si="6"/>
        <v>-1</v>
      </c>
      <c r="CG14" s="24">
        <f t="shared" si="7"/>
        <v>-1</v>
      </c>
      <c r="CH14" s="24">
        <f t="shared" si="8"/>
        <v>-1</v>
      </c>
      <c r="CI14" s="24">
        <f t="shared" si="9"/>
        <v>-1</v>
      </c>
      <c r="CJ14" s="24">
        <f t="shared" si="10"/>
        <v>-1</v>
      </c>
      <c r="CK14" s="24">
        <f t="shared" si="11"/>
        <v>-1</v>
      </c>
      <c r="CL14" s="24">
        <f t="shared" si="12"/>
        <v>-1</v>
      </c>
      <c r="CM14" s="24">
        <f t="shared" si="13"/>
        <v>-1</v>
      </c>
      <c r="CN14" s="24">
        <f t="shared" si="14"/>
        <v>-1</v>
      </c>
      <c r="CO14" s="24"/>
      <c r="CP14" s="24"/>
      <c r="CQ14" s="24"/>
      <c r="CR14" s="24"/>
      <c r="CS14" s="24"/>
    </row>
    <row r="15" spans="1:97" x14ac:dyDescent="0.25">
      <c r="A15" s="21" t="s">
        <v>101</v>
      </c>
      <c r="B15" s="27">
        <v>134136.78522160099</v>
      </c>
      <c r="C15" s="27">
        <v>246.35022951375001</v>
      </c>
      <c r="D15" s="27">
        <v>36188.410336219997</v>
      </c>
      <c r="E15" s="27">
        <v>2188.8286842319426</v>
      </c>
      <c r="F15" s="27">
        <v>1743.1843219872198</v>
      </c>
      <c r="G15" s="27">
        <v>846.00205450847</v>
      </c>
      <c r="H15" s="27">
        <v>12970.6041047246</v>
      </c>
      <c r="I15" s="27">
        <v>59.949434667513998</v>
      </c>
      <c r="J15" s="27">
        <v>331.81610842496798</v>
      </c>
      <c r="K15" s="27">
        <v>140.30664083701799</v>
      </c>
      <c r="L15" s="27">
        <v>9.8530873011719802</v>
      </c>
      <c r="M15" s="27">
        <v>50.016274670245998</v>
      </c>
      <c r="N15" s="27">
        <v>20.678143632236001</v>
      </c>
      <c r="P15" s="29" t="s">
        <v>192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7">
        <f t="shared" si="15"/>
        <v>0</v>
      </c>
      <c r="BW15" s="27">
        <f t="shared" si="16"/>
        <v>0</v>
      </c>
      <c r="BY15" s="27" t="str">
        <f t="shared" si="0"/>
        <v/>
      </c>
      <c r="CA15" s="31" t="str">
        <f t="shared" si="1"/>
        <v/>
      </c>
      <c r="CB15" s="24">
        <f t="shared" si="2"/>
        <v>-1</v>
      </c>
      <c r="CC15" s="24">
        <f t="shared" si="3"/>
        <v>-1</v>
      </c>
      <c r="CD15" s="24">
        <f t="shared" si="4"/>
        <v>-1</v>
      </c>
      <c r="CE15" s="24">
        <f t="shared" si="5"/>
        <v>-1</v>
      </c>
      <c r="CF15" s="24">
        <f t="shared" si="6"/>
        <v>-1</v>
      </c>
      <c r="CG15" s="24">
        <f t="shared" si="7"/>
        <v>-1</v>
      </c>
      <c r="CH15" s="24">
        <f t="shared" si="8"/>
        <v>-1</v>
      </c>
      <c r="CI15" s="24">
        <f t="shared" si="9"/>
        <v>-1</v>
      </c>
      <c r="CJ15" s="24">
        <f t="shared" si="10"/>
        <v>-1</v>
      </c>
      <c r="CK15" s="24">
        <f t="shared" si="11"/>
        <v>-1</v>
      </c>
      <c r="CL15" s="24">
        <f t="shared" si="12"/>
        <v>-1</v>
      </c>
      <c r="CM15" s="24">
        <f t="shared" si="13"/>
        <v>-1</v>
      </c>
      <c r="CN15" s="24">
        <f t="shared" si="14"/>
        <v>-1</v>
      </c>
      <c r="CO15" s="24"/>
      <c r="CP15" s="24"/>
      <c r="CQ15" s="24"/>
      <c r="CR15" s="24"/>
      <c r="CS15" s="24"/>
    </row>
    <row r="16" spans="1:97" x14ac:dyDescent="0.25">
      <c r="A16" s="21" t="s">
        <v>102</v>
      </c>
      <c r="B16" s="27">
        <v>462156.05018342199</v>
      </c>
      <c r="C16" s="27">
        <v>895.86788571634895</v>
      </c>
      <c r="D16" s="27">
        <v>128612.338004248</v>
      </c>
      <c r="E16" s="27">
        <v>6314.5341178955841</v>
      </c>
      <c r="F16" s="27">
        <v>4829.3024828463613</v>
      </c>
      <c r="G16" s="27">
        <v>2174.4318948703699</v>
      </c>
      <c r="H16" s="27">
        <v>46485.527927612602</v>
      </c>
      <c r="I16" s="27">
        <v>206.22876054443401</v>
      </c>
      <c r="J16" s="27">
        <v>1114.12133207583</v>
      </c>
      <c r="K16" s="27">
        <v>510.86398276179398</v>
      </c>
      <c r="L16" s="27">
        <v>33.766257240902299</v>
      </c>
      <c r="M16" s="27">
        <v>167.618254234787</v>
      </c>
      <c r="N16" s="27">
        <v>70.583672258305</v>
      </c>
      <c r="P16" s="29" t="s">
        <v>193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7">
        <f t="shared" si="15"/>
        <v>0</v>
      </c>
      <c r="BW16" s="27">
        <f t="shared" si="16"/>
        <v>0</v>
      </c>
      <c r="BY16" s="27" t="str">
        <f t="shared" si="0"/>
        <v/>
      </c>
      <c r="CA16" s="31" t="str">
        <f t="shared" si="1"/>
        <v/>
      </c>
      <c r="CB16" s="24">
        <f t="shared" si="2"/>
        <v>-1</v>
      </c>
      <c r="CC16" s="24">
        <f t="shared" si="3"/>
        <v>-1</v>
      </c>
      <c r="CD16" s="24">
        <f t="shared" si="4"/>
        <v>-1</v>
      </c>
      <c r="CE16" s="24">
        <f t="shared" si="5"/>
        <v>-1</v>
      </c>
      <c r="CF16" s="24">
        <f t="shared" si="6"/>
        <v>-1</v>
      </c>
      <c r="CG16" s="24">
        <f t="shared" si="7"/>
        <v>-1</v>
      </c>
      <c r="CH16" s="24">
        <f t="shared" si="8"/>
        <v>-1</v>
      </c>
      <c r="CI16" s="24">
        <f t="shared" si="9"/>
        <v>-1</v>
      </c>
      <c r="CJ16" s="24">
        <f t="shared" si="10"/>
        <v>-1</v>
      </c>
      <c r="CK16" s="24">
        <f t="shared" si="11"/>
        <v>-1</v>
      </c>
      <c r="CL16" s="24">
        <f t="shared" si="12"/>
        <v>-1</v>
      </c>
      <c r="CM16" s="24">
        <f t="shared" si="13"/>
        <v>-1</v>
      </c>
      <c r="CN16" s="24">
        <f t="shared" si="14"/>
        <v>-1</v>
      </c>
      <c r="CO16" s="24"/>
      <c r="CP16" s="24"/>
      <c r="CQ16" s="24"/>
      <c r="CR16" s="24"/>
      <c r="CS16" s="24"/>
    </row>
    <row r="17" spans="1:97" x14ac:dyDescent="0.25">
      <c r="A17" s="21" t="s">
        <v>103</v>
      </c>
      <c r="B17" s="27">
        <v>458984.85795980599</v>
      </c>
      <c r="C17" s="27">
        <v>766.02614603567997</v>
      </c>
      <c r="D17" s="27">
        <v>106913.53579374299</v>
      </c>
      <c r="E17" s="27">
        <v>5210.0408481757031</v>
      </c>
      <c r="F17" s="27">
        <v>3947.6980174604623</v>
      </c>
      <c r="G17" s="27">
        <v>1417.01941423886</v>
      </c>
      <c r="H17" s="27">
        <v>38995.964707078398</v>
      </c>
      <c r="I17" s="27">
        <v>191.58270150942701</v>
      </c>
      <c r="J17" s="27">
        <v>1073.40670285794</v>
      </c>
      <c r="K17" s="27">
        <v>477.24097612973401</v>
      </c>
      <c r="L17" s="27">
        <v>31.713578190865199</v>
      </c>
      <c r="M17" s="27">
        <v>168.28894358105899</v>
      </c>
      <c r="N17" s="27">
        <v>66.685203494254097</v>
      </c>
      <c r="P17" s="29" t="s">
        <v>194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  <c r="AU17" s="29">
        <v>0</v>
      </c>
      <c r="AV17" s="29">
        <v>0</v>
      </c>
      <c r="AW17" s="29">
        <v>0</v>
      </c>
      <c r="AX17" s="29">
        <v>0</v>
      </c>
      <c r="AY17" s="29">
        <v>0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0</v>
      </c>
      <c r="BF17" s="29">
        <v>0</v>
      </c>
      <c r="BG17" s="29">
        <v>0</v>
      </c>
      <c r="BH17" s="29">
        <v>0</v>
      </c>
      <c r="BI17" s="29">
        <v>0</v>
      </c>
      <c r="BJ17" s="29">
        <v>0</v>
      </c>
      <c r="BK17" s="29">
        <v>0</v>
      </c>
      <c r="BL17" s="29">
        <v>0</v>
      </c>
      <c r="BM17" s="29">
        <v>0</v>
      </c>
      <c r="BN17" s="29">
        <v>0</v>
      </c>
      <c r="BO17" s="29">
        <v>0</v>
      </c>
      <c r="BP17" s="29">
        <v>0</v>
      </c>
      <c r="BQ17" s="29">
        <v>0</v>
      </c>
      <c r="BR17" s="29">
        <v>0</v>
      </c>
      <c r="BS17" s="29">
        <v>0</v>
      </c>
      <c r="BT17" s="29">
        <v>0</v>
      </c>
      <c r="BU17" s="29">
        <v>0</v>
      </c>
      <c r="BV17" s="27">
        <f t="shared" si="15"/>
        <v>0</v>
      </c>
      <c r="BW17" s="27">
        <f t="shared" si="16"/>
        <v>0</v>
      </c>
      <c r="BY17" s="27" t="str">
        <f t="shared" si="0"/>
        <v/>
      </c>
      <c r="CA17" s="31" t="str">
        <f t="shared" si="1"/>
        <v/>
      </c>
      <c r="CB17" s="24">
        <f t="shared" si="2"/>
        <v>-1</v>
      </c>
      <c r="CC17" s="24">
        <f t="shared" si="3"/>
        <v>-1</v>
      </c>
      <c r="CD17" s="24">
        <f t="shared" si="4"/>
        <v>-1</v>
      </c>
      <c r="CE17" s="24">
        <f t="shared" si="5"/>
        <v>-1</v>
      </c>
      <c r="CF17" s="24">
        <f t="shared" si="6"/>
        <v>-1</v>
      </c>
      <c r="CG17" s="24">
        <f t="shared" si="7"/>
        <v>-1</v>
      </c>
      <c r="CH17" s="24">
        <f t="shared" si="8"/>
        <v>-1</v>
      </c>
      <c r="CI17" s="24">
        <f t="shared" si="9"/>
        <v>-1</v>
      </c>
      <c r="CJ17" s="24">
        <f t="shared" si="10"/>
        <v>-1</v>
      </c>
      <c r="CK17" s="24">
        <f t="shared" si="11"/>
        <v>-1</v>
      </c>
      <c r="CL17" s="24">
        <f t="shared" si="12"/>
        <v>-1</v>
      </c>
      <c r="CM17" s="24">
        <f t="shared" si="13"/>
        <v>-1</v>
      </c>
      <c r="CN17" s="24">
        <f t="shared" si="14"/>
        <v>-1</v>
      </c>
      <c r="CO17" s="24"/>
      <c r="CP17" s="24"/>
      <c r="CQ17" s="24"/>
      <c r="CR17" s="24"/>
      <c r="CS17" s="24"/>
    </row>
    <row r="18" spans="1:97" x14ac:dyDescent="0.25">
      <c r="A18" s="21" t="s">
        <v>104</v>
      </c>
      <c r="B18" s="27">
        <v>334377.76444360899</v>
      </c>
      <c r="C18" s="27">
        <v>477.81057030764799</v>
      </c>
      <c r="D18" s="27">
        <v>72895.845565879194</v>
      </c>
      <c r="E18" s="27">
        <v>4303.3475098202425</v>
      </c>
      <c r="F18" s="27">
        <v>3435.7937420669923</v>
      </c>
      <c r="G18" s="27">
        <v>1722.8602675070099</v>
      </c>
      <c r="H18" s="27">
        <v>28706.268749323099</v>
      </c>
      <c r="I18" s="27">
        <v>127.76316086790099</v>
      </c>
      <c r="J18" s="27">
        <v>756.80749113794104</v>
      </c>
      <c r="K18" s="27">
        <v>294.61065104615102</v>
      </c>
      <c r="L18" s="27">
        <v>21.145852856371601</v>
      </c>
      <c r="M18" s="27">
        <v>113.51217476055599</v>
      </c>
      <c r="N18" s="27">
        <v>44.945154427197998</v>
      </c>
      <c r="P18" s="29" t="s">
        <v>195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>
        <v>0</v>
      </c>
      <c r="AY18" s="29">
        <v>0</v>
      </c>
      <c r="AZ18" s="29">
        <v>0</v>
      </c>
      <c r="BA18" s="29">
        <v>0</v>
      </c>
      <c r="BB18" s="29">
        <v>0</v>
      </c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7">
        <f t="shared" si="15"/>
        <v>0</v>
      </c>
      <c r="BW18" s="27">
        <f t="shared" si="16"/>
        <v>0</v>
      </c>
      <c r="BY18" s="27" t="str">
        <f t="shared" si="0"/>
        <v/>
      </c>
      <c r="CA18" s="31" t="str">
        <f t="shared" si="1"/>
        <v/>
      </c>
      <c r="CB18" s="24">
        <f t="shared" si="2"/>
        <v>-1</v>
      </c>
      <c r="CC18" s="24">
        <f t="shared" si="3"/>
        <v>-1</v>
      </c>
      <c r="CD18" s="24">
        <f t="shared" si="4"/>
        <v>-1</v>
      </c>
      <c r="CE18" s="24">
        <f t="shared" si="5"/>
        <v>-1</v>
      </c>
      <c r="CF18" s="24">
        <f t="shared" si="6"/>
        <v>-1</v>
      </c>
      <c r="CG18" s="24">
        <f t="shared" si="7"/>
        <v>-1</v>
      </c>
      <c r="CH18" s="24">
        <f t="shared" si="8"/>
        <v>-1</v>
      </c>
      <c r="CI18" s="24">
        <f t="shared" si="9"/>
        <v>-1</v>
      </c>
      <c r="CJ18" s="24">
        <f t="shared" si="10"/>
        <v>-1</v>
      </c>
      <c r="CK18" s="24">
        <f t="shared" si="11"/>
        <v>-1</v>
      </c>
      <c r="CL18" s="24">
        <f t="shared" si="12"/>
        <v>-1</v>
      </c>
      <c r="CM18" s="24">
        <f t="shared" si="13"/>
        <v>-1</v>
      </c>
      <c r="CN18" s="24">
        <f t="shared" si="14"/>
        <v>-1</v>
      </c>
      <c r="CO18" s="24"/>
      <c r="CP18" s="24"/>
      <c r="CQ18" s="24"/>
      <c r="CR18" s="24"/>
      <c r="CS18" s="24"/>
    </row>
    <row r="19" spans="1:97" x14ac:dyDescent="0.25">
      <c r="A19" s="21" t="s">
        <v>105</v>
      </c>
      <c r="B19" s="27">
        <v>85607.888501645895</v>
      </c>
      <c r="C19" s="27">
        <v>145.09409161375001</v>
      </c>
      <c r="D19" s="27">
        <v>21252.958572688101</v>
      </c>
      <c r="E19" s="27">
        <v>1300.9895400804132</v>
      </c>
      <c r="F19" s="27">
        <v>1038.2126540277404</v>
      </c>
      <c r="G19" s="27">
        <v>528.96666476233997</v>
      </c>
      <c r="H19" s="27">
        <v>8087.4355846480703</v>
      </c>
      <c r="I19" s="27">
        <v>35.185213362442198</v>
      </c>
      <c r="J19" s="27">
        <v>196.49689132279201</v>
      </c>
      <c r="K19" s="27">
        <v>82.121394014262904</v>
      </c>
      <c r="L19" s="27">
        <v>5.7675072840165598</v>
      </c>
      <c r="M19" s="27">
        <v>29.095724060511198</v>
      </c>
      <c r="N19" s="27">
        <v>12.136564997232901</v>
      </c>
      <c r="P19" s="29" t="s">
        <v>196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7">
        <f t="shared" si="15"/>
        <v>0</v>
      </c>
      <c r="BW19" s="27">
        <f t="shared" si="16"/>
        <v>0</v>
      </c>
      <c r="BY19" s="27" t="str">
        <f t="shared" si="0"/>
        <v/>
      </c>
      <c r="CA19" s="31" t="str">
        <f t="shared" si="1"/>
        <v/>
      </c>
      <c r="CB19" s="24">
        <f t="shared" si="2"/>
        <v>-1</v>
      </c>
      <c r="CC19" s="24">
        <f t="shared" si="3"/>
        <v>-1</v>
      </c>
      <c r="CD19" s="24">
        <f t="shared" si="4"/>
        <v>-1</v>
      </c>
      <c r="CE19" s="24">
        <f t="shared" si="5"/>
        <v>-1</v>
      </c>
      <c r="CF19" s="24">
        <f t="shared" si="6"/>
        <v>-1</v>
      </c>
      <c r="CG19" s="24">
        <f t="shared" si="7"/>
        <v>-1</v>
      </c>
      <c r="CH19" s="24">
        <f t="shared" si="8"/>
        <v>-1</v>
      </c>
      <c r="CI19" s="24">
        <f t="shared" si="9"/>
        <v>-1</v>
      </c>
      <c r="CJ19" s="24">
        <f t="shared" si="10"/>
        <v>-1</v>
      </c>
      <c r="CK19" s="24">
        <f t="shared" si="11"/>
        <v>-1</v>
      </c>
      <c r="CL19" s="24">
        <f t="shared" si="12"/>
        <v>-1</v>
      </c>
      <c r="CM19" s="24">
        <f t="shared" si="13"/>
        <v>-1</v>
      </c>
      <c r="CN19" s="24">
        <f t="shared" si="14"/>
        <v>-1</v>
      </c>
      <c r="CO19" s="24"/>
      <c r="CP19" s="24"/>
      <c r="CQ19" s="24"/>
      <c r="CR19" s="24"/>
      <c r="CS19" s="24"/>
    </row>
    <row r="20" spans="1:97" x14ac:dyDescent="0.25">
      <c r="A20" s="21" t="s">
        <v>106</v>
      </c>
      <c r="B20" s="27">
        <v>79814.720261469105</v>
      </c>
      <c r="C20" s="27">
        <v>98.873510866280498</v>
      </c>
      <c r="D20" s="27">
        <v>14598.3403674859</v>
      </c>
      <c r="E20" s="27">
        <v>885.63592775761958</v>
      </c>
      <c r="F20" s="27">
        <v>706.67351137983189</v>
      </c>
      <c r="G20" s="27">
        <v>371.18860312683699</v>
      </c>
      <c r="H20" s="27">
        <v>6229.8866834497903</v>
      </c>
      <c r="I20" s="27">
        <v>26.539887254100599</v>
      </c>
      <c r="J20" s="27">
        <v>158.63169599558</v>
      </c>
      <c r="K20" s="27">
        <v>61.246488704556398</v>
      </c>
      <c r="L20" s="27">
        <v>4.3818367018590498</v>
      </c>
      <c r="M20" s="27">
        <v>23.482322194839199</v>
      </c>
      <c r="N20" s="27">
        <v>9.3470646387366703</v>
      </c>
      <c r="P20" s="29" t="s">
        <v>197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29">
        <v>0</v>
      </c>
      <c r="AR20" s="29">
        <v>0</v>
      </c>
      <c r="AS20" s="29">
        <v>0</v>
      </c>
      <c r="AT20" s="29">
        <v>0</v>
      </c>
      <c r="AU20" s="29">
        <v>0</v>
      </c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0</v>
      </c>
      <c r="BE20" s="29">
        <v>0</v>
      </c>
      <c r="BF20" s="29">
        <v>0</v>
      </c>
      <c r="BG20" s="29">
        <v>0</v>
      </c>
      <c r="BH20" s="29">
        <v>0</v>
      </c>
      <c r="BI20" s="29">
        <v>0</v>
      </c>
      <c r="BJ20" s="29">
        <v>0</v>
      </c>
      <c r="BK20" s="29">
        <v>0</v>
      </c>
      <c r="BL20" s="29">
        <v>0</v>
      </c>
      <c r="BM20" s="29">
        <v>0</v>
      </c>
      <c r="BN20" s="29">
        <v>0</v>
      </c>
      <c r="BO20" s="29">
        <v>0</v>
      </c>
      <c r="BP20" s="29">
        <v>0</v>
      </c>
      <c r="BQ20" s="29">
        <v>0</v>
      </c>
      <c r="BR20" s="29">
        <v>0</v>
      </c>
      <c r="BS20" s="29">
        <v>0</v>
      </c>
      <c r="BT20" s="29">
        <v>0</v>
      </c>
      <c r="BU20" s="29">
        <v>0</v>
      </c>
      <c r="BV20" s="27">
        <f t="shared" si="15"/>
        <v>0</v>
      </c>
      <c r="BW20" s="27">
        <f t="shared" si="16"/>
        <v>0</v>
      </c>
      <c r="BY20" s="27" t="str">
        <f t="shared" si="0"/>
        <v/>
      </c>
      <c r="CA20" s="31" t="str">
        <f t="shared" si="1"/>
        <v/>
      </c>
      <c r="CB20" s="24">
        <f t="shared" si="2"/>
        <v>-1</v>
      </c>
      <c r="CC20" s="24">
        <f t="shared" si="3"/>
        <v>-1</v>
      </c>
      <c r="CD20" s="24">
        <f t="shared" si="4"/>
        <v>-1</v>
      </c>
      <c r="CE20" s="24">
        <f t="shared" si="5"/>
        <v>-1</v>
      </c>
      <c r="CF20" s="24">
        <f t="shared" si="6"/>
        <v>-1</v>
      </c>
      <c r="CG20" s="24">
        <f t="shared" si="7"/>
        <v>-1</v>
      </c>
      <c r="CH20" s="24">
        <f t="shared" si="8"/>
        <v>-1</v>
      </c>
      <c r="CI20" s="24">
        <f t="shared" si="9"/>
        <v>-1</v>
      </c>
      <c r="CJ20" s="24">
        <f t="shared" si="10"/>
        <v>-1</v>
      </c>
      <c r="CK20" s="24">
        <f t="shared" si="11"/>
        <v>-1</v>
      </c>
      <c r="CL20" s="24">
        <f t="shared" si="12"/>
        <v>-1</v>
      </c>
      <c r="CM20" s="24">
        <f t="shared" si="13"/>
        <v>-1</v>
      </c>
      <c r="CN20" s="24">
        <f t="shared" si="14"/>
        <v>-1</v>
      </c>
      <c r="CO20" s="24"/>
      <c r="CP20" s="24"/>
      <c r="CQ20" s="24"/>
      <c r="CR20" s="24"/>
      <c r="CS20" s="24"/>
    </row>
    <row r="21" spans="1:97" x14ac:dyDescent="0.25">
      <c r="A21" s="58" t="s">
        <v>107</v>
      </c>
      <c r="B21" s="27">
        <v>368210.78180392901</v>
      </c>
      <c r="C21" s="27">
        <v>597.43841515756901</v>
      </c>
      <c r="D21" s="27">
        <v>90061.468971716997</v>
      </c>
      <c r="E21" s="27">
        <v>2885.4444575674152</v>
      </c>
      <c r="F21" s="27">
        <v>2000.3418831130875</v>
      </c>
      <c r="G21" s="27">
        <v>654.87679577627603</v>
      </c>
      <c r="H21" s="27">
        <v>35081.7912858411</v>
      </c>
      <c r="I21" s="27">
        <v>146.099430787795</v>
      </c>
      <c r="J21" s="27">
        <v>789.71890796123296</v>
      </c>
      <c r="K21" s="27">
        <v>362.660153143304</v>
      </c>
      <c r="L21" s="27">
        <v>23.9073977788908</v>
      </c>
      <c r="M21" s="27">
        <v>121.193986590585</v>
      </c>
      <c r="N21" s="27">
        <v>50.835270938551403</v>
      </c>
      <c r="P21" s="29" t="s">
        <v>198</v>
      </c>
      <c r="Q21" s="29">
        <v>43.816189504336798</v>
      </c>
      <c r="R21" s="29">
        <v>23.213885030905502</v>
      </c>
      <c r="S21" s="29">
        <v>141.75468024918101</v>
      </c>
      <c r="T21" s="29">
        <v>141.75599757617101</v>
      </c>
      <c r="U21" s="29">
        <v>87.584006430517903</v>
      </c>
      <c r="V21" s="29">
        <v>767.56401373768801</v>
      </c>
      <c r="W21" s="29">
        <v>118.478692736583</v>
      </c>
      <c r="X21" s="29">
        <v>1156.5166342176301</v>
      </c>
      <c r="Y21" s="29">
        <v>351952.65382305498</v>
      </c>
      <c r="Z21" s="29">
        <v>1706.87870661588</v>
      </c>
      <c r="AA21" s="29">
        <v>506.50618642670798</v>
      </c>
      <c r="AB21" s="29">
        <v>590.88625931088097</v>
      </c>
      <c r="AC21" s="29">
        <v>16.823967272233901</v>
      </c>
      <c r="AD21" s="29">
        <v>352.30089008643898</v>
      </c>
      <c r="AE21" s="29">
        <v>352.30085447300002</v>
      </c>
      <c r="AF21" s="29">
        <v>690.95942967572796</v>
      </c>
      <c r="AG21" s="29">
        <v>1189.0648977557501</v>
      </c>
      <c r="AH21" s="29">
        <v>14.5588386054828</v>
      </c>
      <c r="AI21" s="29">
        <v>15.4470736974543</v>
      </c>
      <c r="AJ21" s="29">
        <v>95.909803356633603</v>
      </c>
      <c r="AK21" s="29">
        <v>49.368230949829197</v>
      </c>
      <c r="AL21" s="29">
        <v>572.70824256353399</v>
      </c>
      <c r="AM21" s="29">
        <v>0</v>
      </c>
      <c r="AN21" s="29">
        <v>74537.084752819806</v>
      </c>
      <c r="AO21" s="29">
        <v>11141.9166304887</v>
      </c>
      <c r="AP21" s="29">
        <v>86369.960812984296</v>
      </c>
      <c r="AQ21" s="29">
        <v>983.44328422949002</v>
      </c>
      <c r="AR21" s="29">
        <v>2.3450206008390602</v>
      </c>
      <c r="AS21" s="29">
        <v>17889.691189269499</v>
      </c>
      <c r="AT21" s="29">
        <v>12.447076624080299</v>
      </c>
      <c r="AU21" s="29">
        <v>2.6927331081968</v>
      </c>
      <c r="AV21" s="29">
        <v>987.13967915039996</v>
      </c>
      <c r="AW21" s="29">
        <v>18.766136526952899</v>
      </c>
      <c r="AX21" s="29">
        <v>0.81168358317211997</v>
      </c>
      <c r="AY21" s="29">
        <v>0.70052846916603495</v>
      </c>
      <c r="AZ21" s="29">
        <v>2792.54543919154</v>
      </c>
      <c r="BA21" s="29">
        <v>1929.01644765741</v>
      </c>
      <c r="BB21" s="29">
        <v>863.52899153412602</v>
      </c>
      <c r="BC21" s="29">
        <v>9.2006972367918092</v>
      </c>
      <c r="BD21" s="29">
        <v>0.11189330401186</v>
      </c>
      <c r="BE21" s="29">
        <v>72.361247823174807</v>
      </c>
      <c r="BF21" s="29">
        <v>1.8986883525515601</v>
      </c>
      <c r="BG21" s="29">
        <v>109.12364226583701</v>
      </c>
      <c r="BH21" s="29">
        <v>16.456179126914002</v>
      </c>
      <c r="BI21" s="29">
        <v>4.2407902793904197</v>
      </c>
      <c r="BJ21" s="29">
        <v>524.36365619502806</v>
      </c>
      <c r="BK21" s="29">
        <v>89.133063386937806</v>
      </c>
      <c r="BL21" s="29">
        <v>11.2004334285811</v>
      </c>
      <c r="BM21" s="29">
        <v>154.598120678654</v>
      </c>
      <c r="BN21" s="29">
        <v>0.55824090367324597</v>
      </c>
      <c r="BO21" s="29">
        <v>603.02094300883505</v>
      </c>
      <c r="BP21" s="29">
        <v>0</v>
      </c>
      <c r="BQ21" s="29">
        <v>1.22618841283473</v>
      </c>
      <c r="BR21" s="29">
        <v>4049.2884733720998</v>
      </c>
      <c r="BS21" s="29">
        <v>966.21606872395898</v>
      </c>
      <c r="BT21" s="29">
        <v>34215.530241961998</v>
      </c>
      <c r="BU21" s="29">
        <v>5629.1382123655903</v>
      </c>
      <c r="BV21" s="27">
        <f t="shared" si="15"/>
        <v>12331.693664131317</v>
      </c>
      <c r="BW21" s="27">
        <f t="shared" si="16"/>
        <v>5589.6363131089765</v>
      </c>
      <c r="BY21" s="27">
        <f t="shared" si="0"/>
        <v>36293.748627027227</v>
      </c>
      <c r="CA21" s="31">
        <f t="shared" si="1"/>
        <v>7.9999970264181663E-3</v>
      </c>
      <c r="CB21" s="24">
        <f t="shared" si="2"/>
        <v>-4.4154404988421644E-2</v>
      </c>
      <c r="CC21" s="24">
        <f t="shared" si="3"/>
        <v>-4.1393676681323988E-2</v>
      </c>
      <c r="CD21" s="24">
        <f t="shared" si="4"/>
        <v>-4.0988762462801774E-2</v>
      </c>
      <c r="CE21" s="24">
        <f t="shared" si="5"/>
        <v>-3.2195739596455095E-2</v>
      </c>
      <c r="CF21" s="24">
        <f t="shared" si="6"/>
        <v>-3.5656622529282506E-2</v>
      </c>
      <c r="CG21" s="24">
        <f t="shared" si="7"/>
        <v>-7.9184135247870907E-2</v>
      </c>
      <c r="CH21" s="24">
        <f t="shared" si="8"/>
        <v>-2.4692611526616139E-2</v>
      </c>
      <c r="CI21" s="24">
        <f t="shared" si="9"/>
        <v>-2.972929591993205E-2</v>
      </c>
      <c r="CJ21" s="24">
        <f t="shared" si="10"/>
        <v>-2.8054151926969587E-2</v>
      </c>
      <c r="CK21" s="24">
        <f t="shared" si="11"/>
        <v>-2.8564755682465456E-2</v>
      </c>
      <c r="CL21" s="24">
        <f t="shared" si="12"/>
        <v>-2.9008290839484023E-2</v>
      </c>
      <c r="CM21" s="24">
        <f t="shared" si="13"/>
        <v>-2.2404526250751598E-2</v>
      </c>
      <c r="CN21" s="24">
        <f t="shared" si="14"/>
        <v>-2.8858703054726174E-2</v>
      </c>
      <c r="CO21" s="24"/>
      <c r="CP21" s="24"/>
      <c r="CQ21" s="24"/>
      <c r="CR21" s="24"/>
      <c r="CS21" s="24"/>
    </row>
    <row r="22" spans="1:97" x14ac:dyDescent="0.25">
      <c r="A22" s="21" t="s">
        <v>108</v>
      </c>
      <c r="B22" s="27">
        <v>100966.751476948</v>
      </c>
      <c r="C22" s="27">
        <v>179.48224001852401</v>
      </c>
      <c r="D22" s="27">
        <v>28362.843013009799</v>
      </c>
      <c r="E22" s="27">
        <v>1553.4349670451345</v>
      </c>
      <c r="F22" s="27">
        <v>1243.5426197401791</v>
      </c>
      <c r="G22" s="27">
        <v>649.53046912998298</v>
      </c>
      <c r="H22" s="27">
        <v>8555.0067272097294</v>
      </c>
      <c r="I22" s="27">
        <v>39.376419749317897</v>
      </c>
      <c r="J22" s="27">
        <v>206.45824501865999</v>
      </c>
      <c r="K22" s="27">
        <v>93.086101028419407</v>
      </c>
      <c r="L22" s="27">
        <v>6.3959929656351999</v>
      </c>
      <c r="M22" s="27">
        <v>29.2613116351278</v>
      </c>
      <c r="N22" s="27">
        <v>13.3440157810186</v>
      </c>
      <c r="P22" s="29" t="s">
        <v>199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7">
        <f t="shared" si="15"/>
        <v>0</v>
      </c>
      <c r="BW22" s="27">
        <f t="shared" si="16"/>
        <v>0</v>
      </c>
      <c r="BY22" s="27" t="str">
        <f t="shared" si="0"/>
        <v/>
      </c>
      <c r="CA22" s="31" t="str">
        <f t="shared" si="1"/>
        <v/>
      </c>
      <c r="CB22" s="24">
        <f t="shared" si="2"/>
        <v>-1</v>
      </c>
      <c r="CC22" s="24">
        <f t="shared" si="3"/>
        <v>-1</v>
      </c>
      <c r="CD22" s="24">
        <f t="shared" si="4"/>
        <v>-1</v>
      </c>
      <c r="CE22" s="24">
        <f t="shared" si="5"/>
        <v>-1</v>
      </c>
      <c r="CF22" s="24">
        <f t="shared" si="6"/>
        <v>-1</v>
      </c>
      <c r="CG22" s="24">
        <f t="shared" si="7"/>
        <v>-1</v>
      </c>
      <c r="CH22" s="24">
        <f t="shared" si="8"/>
        <v>-1</v>
      </c>
      <c r="CI22" s="24">
        <f t="shared" si="9"/>
        <v>-1</v>
      </c>
      <c r="CJ22" s="24">
        <f t="shared" si="10"/>
        <v>-1</v>
      </c>
      <c r="CK22" s="24">
        <f t="shared" si="11"/>
        <v>-1</v>
      </c>
      <c r="CL22" s="24">
        <f t="shared" si="12"/>
        <v>-1</v>
      </c>
      <c r="CM22" s="24">
        <f t="shared" si="13"/>
        <v>-1</v>
      </c>
      <c r="CN22" s="24">
        <f t="shared" si="14"/>
        <v>-1</v>
      </c>
      <c r="CO22" s="24"/>
      <c r="CP22" s="24"/>
      <c r="CQ22" s="24"/>
      <c r="CR22" s="24"/>
      <c r="CS22" s="24"/>
    </row>
    <row r="23" spans="1:97" x14ac:dyDescent="0.25">
      <c r="A23" s="21" t="s">
        <v>109</v>
      </c>
      <c r="B23" s="27">
        <v>215809.68085802699</v>
      </c>
      <c r="C23" s="27">
        <v>317.02555166082402</v>
      </c>
      <c r="D23" s="27">
        <v>52309.737628355702</v>
      </c>
      <c r="E23" s="27">
        <v>2940.2756915402701</v>
      </c>
      <c r="F23" s="27">
        <v>2346.1335331489049</v>
      </c>
      <c r="G23" s="27">
        <v>1135.83479636678</v>
      </c>
      <c r="H23" s="27">
        <v>19599.885980178999</v>
      </c>
      <c r="I23" s="27">
        <v>89.509845007048298</v>
      </c>
      <c r="J23" s="27">
        <v>539.80646553726797</v>
      </c>
      <c r="K23" s="27">
        <v>204.98259850093501</v>
      </c>
      <c r="L23" s="27">
        <v>14.9033548210028</v>
      </c>
      <c r="M23" s="27">
        <v>83.446099223319095</v>
      </c>
      <c r="N23" s="27">
        <v>31.721166305844701</v>
      </c>
      <c r="P23" s="29" t="s">
        <v>200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0</v>
      </c>
      <c r="AS23" s="29">
        <v>0</v>
      </c>
      <c r="AT23" s="29">
        <v>0</v>
      </c>
      <c r="AU23" s="29">
        <v>0</v>
      </c>
      <c r="AV23" s="29">
        <v>0</v>
      </c>
      <c r="AW23" s="29">
        <v>0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7">
        <f t="shared" si="15"/>
        <v>0</v>
      </c>
      <c r="BW23" s="27">
        <f t="shared" si="16"/>
        <v>0</v>
      </c>
      <c r="BY23" s="27" t="str">
        <f t="shared" si="0"/>
        <v/>
      </c>
      <c r="CA23" s="31" t="str">
        <f t="shared" si="1"/>
        <v/>
      </c>
      <c r="CB23" s="24">
        <f t="shared" si="2"/>
        <v>-1</v>
      </c>
      <c r="CC23" s="24">
        <f t="shared" si="3"/>
        <v>-1</v>
      </c>
      <c r="CD23" s="24">
        <f t="shared" si="4"/>
        <v>-1</v>
      </c>
      <c r="CE23" s="24">
        <f t="shared" si="5"/>
        <v>-1</v>
      </c>
      <c r="CF23" s="24">
        <f t="shared" si="6"/>
        <v>-1</v>
      </c>
      <c r="CG23" s="24">
        <f t="shared" si="7"/>
        <v>-1</v>
      </c>
      <c r="CH23" s="24">
        <f t="shared" si="8"/>
        <v>-1</v>
      </c>
      <c r="CI23" s="24">
        <f t="shared" si="9"/>
        <v>-1</v>
      </c>
      <c r="CJ23" s="24">
        <f t="shared" si="10"/>
        <v>-1</v>
      </c>
      <c r="CK23" s="24">
        <f t="shared" si="11"/>
        <v>-1</v>
      </c>
      <c r="CL23" s="24">
        <f t="shared" si="12"/>
        <v>-1</v>
      </c>
      <c r="CM23" s="24">
        <f t="shared" si="13"/>
        <v>-1</v>
      </c>
      <c r="CN23" s="24">
        <f t="shared" si="14"/>
        <v>-1</v>
      </c>
      <c r="CO23" s="24"/>
      <c r="CP23" s="24"/>
      <c r="CQ23" s="24"/>
      <c r="CR23" s="24"/>
      <c r="CS23" s="24"/>
    </row>
    <row r="24" spans="1:97" x14ac:dyDescent="0.25">
      <c r="A24" s="21" t="s">
        <v>110</v>
      </c>
      <c r="B24" s="27">
        <v>73126.731159229807</v>
      </c>
      <c r="C24" s="27">
        <v>132.51333146117901</v>
      </c>
      <c r="D24" s="27">
        <v>21644.428973951301</v>
      </c>
      <c r="E24" s="27">
        <v>1198.5672338429877</v>
      </c>
      <c r="F24" s="27">
        <v>957.37653157790658</v>
      </c>
      <c r="G24" s="27">
        <v>473.285621698162</v>
      </c>
      <c r="H24" s="27">
        <v>7069.5452279229903</v>
      </c>
      <c r="I24" s="27">
        <v>32.2685022070145</v>
      </c>
      <c r="J24" s="27">
        <v>179.06732302800401</v>
      </c>
      <c r="K24" s="27">
        <v>75.240747579011497</v>
      </c>
      <c r="L24" s="27">
        <v>5.2990495777972102</v>
      </c>
      <c r="M24" s="27">
        <v>26.839770237080501</v>
      </c>
      <c r="N24" s="27">
        <v>11.131769517100601</v>
      </c>
      <c r="P24" s="29" t="s">
        <v>201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0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v>0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  <c r="AO24" s="29">
        <v>0</v>
      </c>
      <c r="AP24" s="29">
        <v>0</v>
      </c>
      <c r="AQ24" s="29">
        <v>0</v>
      </c>
      <c r="AR24" s="29">
        <v>0</v>
      </c>
      <c r="AS24" s="29">
        <v>0</v>
      </c>
      <c r="AT24" s="29">
        <v>0</v>
      </c>
      <c r="AU24" s="29">
        <v>0</v>
      </c>
      <c r="AV24" s="29">
        <v>0</v>
      </c>
      <c r="AW24" s="29">
        <v>0</v>
      </c>
      <c r="AX24" s="29">
        <v>0</v>
      </c>
      <c r="AY24" s="29">
        <v>0</v>
      </c>
      <c r="AZ24" s="29">
        <v>0</v>
      </c>
      <c r="BA24" s="29">
        <v>0</v>
      </c>
      <c r="BB24" s="29">
        <v>0</v>
      </c>
      <c r="BC24" s="29">
        <v>0</v>
      </c>
      <c r="BD24" s="29">
        <v>0</v>
      </c>
      <c r="BE24" s="29">
        <v>0</v>
      </c>
      <c r="BF24" s="29">
        <v>0</v>
      </c>
      <c r="BG24" s="29">
        <v>0</v>
      </c>
      <c r="BH24" s="29">
        <v>0</v>
      </c>
      <c r="BI24" s="29">
        <v>0</v>
      </c>
      <c r="BJ24" s="29">
        <v>0</v>
      </c>
      <c r="BK24" s="29">
        <v>0</v>
      </c>
      <c r="BL24" s="29">
        <v>0</v>
      </c>
      <c r="BM24" s="29">
        <v>0</v>
      </c>
      <c r="BN24" s="29">
        <v>0</v>
      </c>
      <c r="BO24" s="29">
        <v>0</v>
      </c>
      <c r="BP24" s="29">
        <v>0</v>
      </c>
      <c r="BQ24" s="29">
        <v>0</v>
      </c>
      <c r="BR24" s="29">
        <v>0</v>
      </c>
      <c r="BS24" s="29">
        <v>0</v>
      </c>
      <c r="BT24" s="29">
        <v>0</v>
      </c>
      <c r="BU24" s="29">
        <v>0</v>
      </c>
      <c r="BV24" s="27">
        <f t="shared" si="15"/>
        <v>0</v>
      </c>
      <c r="BW24" s="27">
        <f t="shared" si="16"/>
        <v>0</v>
      </c>
      <c r="BY24" s="27" t="str">
        <f t="shared" si="0"/>
        <v/>
      </c>
      <c r="CA24" s="31" t="str">
        <f t="shared" si="1"/>
        <v/>
      </c>
      <c r="CB24" s="24">
        <f t="shared" si="2"/>
        <v>-1</v>
      </c>
      <c r="CC24" s="24">
        <f t="shared" si="3"/>
        <v>-1</v>
      </c>
      <c r="CD24" s="24">
        <f t="shared" si="4"/>
        <v>-1</v>
      </c>
      <c r="CE24" s="24">
        <f t="shared" si="5"/>
        <v>-1</v>
      </c>
      <c r="CF24" s="24">
        <f t="shared" si="6"/>
        <v>-1</v>
      </c>
      <c r="CG24" s="24">
        <f t="shared" si="7"/>
        <v>-1</v>
      </c>
      <c r="CH24" s="24">
        <f t="shared" si="8"/>
        <v>-1</v>
      </c>
      <c r="CI24" s="24">
        <f t="shared" si="9"/>
        <v>-1</v>
      </c>
      <c r="CJ24" s="24">
        <f t="shared" si="10"/>
        <v>-1</v>
      </c>
      <c r="CK24" s="24">
        <f t="shared" si="11"/>
        <v>-1</v>
      </c>
      <c r="CL24" s="24">
        <f t="shared" si="12"/>
        <v>-1</v>
      </c>
      <c r="CM24" s="24">
        <f t="shared" si="13"/>
        <v>-1</v>
      </c>
      <c r="CN24" s="24">
        <f t="shared" si="14"/>
        <v>-1</v>
      </c>
      <c r="CO24" s="24"/>
      <c r="CP24" s="24"/>
      <c r="CQ24" s="24"/>
      <c r="CR24" s="24"/>
      <c r="CS24" s="24"/>
    </row>
    <row r="25" spans="1:97" x14ac:dyDescent="0.25">
      <c r="A25" s="21" t="s">
        <v>111</v>
      </c>
      <c r="B25" s="27">
        <v>69280.461011700798</v>
      </c>
      <c r="C25" s="27">
        <v>101.75200763318099</v>
      </c>
      <c r="D25" s="27">
        <v>14627.796295033801</v>
      </c>
      <c r="E25" s="27">
        <v>911.42066333903813</v>
      </c>
      <c r="F25" s="27">
        <v>727.2476999380674</v>
      </c>
      <c r="G25" s="27">
        <v>388.48677578568902</v>
      </c>
      <c r="H25" s="27">
        <v>5673.0750442948301</v>
      </c>
      <c r="I25" s="27">
        <v>24.864206773229</v>
      </c>
      <c r="J25" s="27">
        <v>139.30852388952701</v>
      </c>
      <c r="K25" s="27">
        <v>58.046973347715898</v>
      </c>
      <c r="L25" s="27">
        <v>4.0670704562237896</v>
      </c>
      <c r="M25" s="27">
        <v>20.555874990471299</v>
      </c>
      <c r="N25" s="27">
        <v>8.5906188090703797</v>
      </c>
      <c r="P25" s="29" t="s">
        <v>202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</v>
      </c>
      <c r="AI25" s="29">
        <v>0</v>
      </c>
      <c r="AJ25" s="29">
        <v>0</v>
      </c>
      <c r="AK25" s="29">
        <v>0</v>
      </c>
      <c r="AL25" s="29">
        <v>0</v>
      </c>
      <c r="AM25" s="29">
        <v>0</v>
      </c>
      <c r="AN25" s="29">
        <v>0</v>
      </c>
      <c r="AO25" s="29">
        <v>0</v>
      </c>
      <c r="AP25" s="29">
        <v>0</v>
      </c>
      <c r="AQ25" s="29"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  <c r="AW25" s="29">
        <v>0</v>
      </c>
      <c r="AX25" s="29">
        <v>0</v>
      </c>
      <c r="AY25" s="29">
        <v>0</v>
      </c>
      <c r="AZ25" s="29">
        <v>0</v>
      </c>
      <c r="BA25" s="29">
        <v>0</v>
      </c>
      <c r="BB25" s="29">
        <v>0</v>
      </c>
      <c r="BC25" s="29">
        <v>0</v>
      </c>
      <c r="BD25" s="29">
        <v>0</v>
      </c>
      <c r="BE25" s="29">
        <v>0</v>
      </c>
      <c r="BF25" s="29">
        <v>0</v>
      </c>
      <c r="BG25" s="29">
        <v>0</v>
      </c>
      <c r="BH25" s="29">
        <v>0</v>
      </c>
      <c r="BI25" s="29">
        <v>0</v>
      </c>
      <c r="BJ25" s="29">
        <v>0</v>
      </c>
      <c r="BK25" s="29">
        <v>0</v>
      </c>
      <c r="BL25" s="29">
        <v>0</v>
      </c>
      <c r="BM25" s="29">
        <v>0</v>
      </c>
      <c r="BN25" s="29">
        <v>0</v>
      </c>
      <c r="BO25" s="29">
        <v>0</v>
      </c>
      <c r="BP25" s="29">
        <v>0</v>
      </c>
      <c r="BQ25" s="29">
        <v>0</v>
      </c>
      <c r="BR25" s="29">
        <v>0</v>
      </c>
      <c r="BS25" s="29">
        <v>0</v>
      </c>
      <c r="BT25" s="29">
        <v>0</v>
      </c>
      <c r="BU25" s="29">
        <v>0</v>
      </c>
      <c r="BV25" s="27">
        <f t="shared" si="15"/>
        <v>0</v>
      </c>
      <c r="BW25" s="27">
        <f t="shared" si="16"/>
        <v>0</v>
      </c>
      <c r="BY25" s="27" t="str">
        <f t="shared" si="0"/>
        <v/>
      </c>
      <c r="CA25" s="31" t="str">
        <f t="shared" si="1"/>
        <v/>
      </c>
      <c r="CB25" s="24">
        <f t="shared" si="2"/>
        <v>-1</v>
      </c>
      <c r="CC25" s="24">
        <f t="shared" si="3"/>
        <v>-1</v>
      </c>
      <c r="CD25" s="24">
        <f t="shared" si="4"/>
        <v>-1</v>
      </c>
      <c r="CE25" s="24">
        <f t="shared" si="5"/>
        <v>-1</v>
      </c>
      <c r="CF25" s="24">
        <f t="shared" si="6"/>
        <v>-1</v>
      </c>
      <c r="CG25" s="24">
        <f t="shared" si="7"/>
        <v>-1</v>
      </c>
      <c r="CH25" s="24">
        <f t="shared" si="8"/>
        <v>-1</v>
      </c>
      <c r="CI25" s="24">
        <f t="shared" si="9"/>
        <v>-1</v>
      </c>
      <c r="CJ25" s="24">
        <f t="shared" si="10"/>
        <v>-1</v>
      </c>
      <c r="CK25" s="24">
        <f t="shared" si="11"/>
        <v>-1</v>
      </c>
      <c r="CL25" s="24">
        <f t="shared" si="12"/>
        <v>-1</v>
      </c>
      <c r="CM25" s="24">
        <f t="shared" si="13"/>
        <v>-1</v>
      </c>
      <c r="CN25" s="24">
        <f t="shared" si="14"/>
        <v>-1</v>
      </c>
      <c r="CO25" s="24"/>
      <c r="CP25" s="24"/>
      <c r="CQ25" s="24"/>
      <c r="CR25" s="24"/>
      <c r="CS25" s="24"/>
    </row>
    <row r="26" spans="1:97" x14ac:dyDescent="0.25">
      <c r="A26" s="21" t="s">
        <v>112</v>
      </c>
      <c r="B26" s="27">
        <v>148415.782823424</v>
      </c>
      <c r="C26" s="27">
        <v>238.70681591936199</v>
      </c>
      <c r="D26" s="27">
        <v>34546.765993685098</v>
      </c>
      <c r="E26" s="27">
        <v>2145.3383784050279</v>
      </c>
      <c r="F26" s="27">
        <v>1712.4491209395715</v>
      </c>
      <c r="G26" s="27">
        <v>883.44110746870501</v>
      </c>
      <c r="H26" s="27">
        <v>13801.688331829901</v>
      </c>
      <c r="I26" s="27">
        <v>58.103831484024802</v>
      </c>
      <c r="J26" s="27">
        <v>324.89380405838699</v>
      </c>
      <c r="K26" s="27">
        <v>135.30469004116301</v>
      </c>
      <c r="L26" s="27">
        <v>9.5094486247978001</v>
      </c>
      <c r="M26" s="27">
        <v>47.875847018582299</v>
      </c>
      <c r="N26" s="27">
        <v>20.057336181328601</v>
      </c>
      <c r="P26" s="29" t="s">
        <v>203</v>
      </c>
      <c r="Q26" s="61">
        <v>4.25168101037825E-6</v>
      </c>
      <c r="R26" s="61">
        <v>2.4487917472555202E-6</v>
      </c>
      <c r="S26" s="61">
        <v>1.3626434521867001E-5</v>
      </c>
      <c r="T26" s="61">
        <v>1.36264733695993E-5</v>
      </c>
      <c r="U26" s="61">
        <v>1.00619099687494E-5</v>
      </c>
      <c r="V26" s="29">
        <v>1.19474455709033E-4</v>
      </c>
      <c r="W26" s="61">
        <v>2.2561012617183898E-5</v>
      </c>
      <c r="X26" s="29">
        <v>2.21921716099803E-4</v>
      </c>
      <c r="Y26" s="29">
        <v>4.4124862293799E-2</v>
      </c>
      <c r="Z26" s="29">
        <v>2.0696294522065499E-4</v>
      </c>
      <c r="AA26" s="61">
        <v>7.0967957648109195E-5</v>
      </c>
      <c r="AB26" s="61">
        <v>8.7884019815142393E-5</v>
      </c>
      <c r="AC26" s="61">
        <v>2.6131203459536901E-6</v>
      </c>
      <c r="AD26" s="61">
        <v>2.7450910187007001E-5</v>
      </c>
      <c r="AE26" s="61">
        <v>2.7450910187007001E-5</v>
      </c>
      <c r="AF26" s="61">
        <v>3.0098654629430499E-5</v>
      </c>
      <c r="AG26" s="29">
        <v>1.68482647453385E-4</v>
      </c>
      <c r="AH26" s="61">
        <v>1.1927542480861101E-6</v>
      </c>
      <c r="AI26" s="61">
        <v>8.3265698749427996E-7</v>
      </c>
      <c r="AJ26" s="61">
        <v>8.1016174121044804E-6</v>
      </c>
      <c r="AK26" s="61">
        <v>5.5131915005869804E-6</v>
      </c>
      <c r="AL26" s="29">
        <v>0</v>
      </c>
      <c r="AM26" s="29">
        <v>0</v>
      </c>
      <c r="AN26" s="29">
        <v>3.5770053517198701E-3</v>
      </c>
      <c r="AO26" s="29">
        <v>1.5520312835860399E-4</v>
      </c>
      <c r="AP26" s="29">
        <v>3.7623071347079101E-3</v>
      </c>
      <c r="AQ26" s="29">
        <v>1.34941180244382E-4</v>
      </c>
      <c r="AR26" s="61">
        <v>8.2298869580074502E-9</v>
      </c>
      <c r="AS26" s="29">
        <v>2.2777667157194998E-3</v>
      </c>
      <c r="AT26" s="61">
        <v>1.88904247755418E-7</v>
      </c>
      <c r="AU26" s="61">
        <v>4.6047696996753603E-8</v>
      </c>
      <c r="AV26" s="61">
        <v>1.7025292525780201E-5</v>
      </c>
      <c r="AW26" s="61">
        <v>1.42642239455017E-7</v>
      </c>
      <c r="AX26" s="29">
        <v>0</v>
      </c>
      <c r="AY26" s="61">
        <v>2.7897859863203101E-8</v>
      </c>
      <c r="AZ26" s="61">
        <v>8.6611838706548305E-5</v>
      </c>
      <c r="BA26" s="61">
        <v>7.8437960170196804E-5</v>
      </c>
      <c r="BB26" s="61">
        <v>8.1738785363514702E-6</v>
      </c>
      <c r="BC26" s="61">
        <v>2.2213352293082401E-8</v>
      </c>
      <c r="BD26" s="29">
        <v>0</v>
      </c>
      <c r="BE26" s="61">
        <v>7.91152851954121E-7</v>
      </c>
      <c r="BF26" s="61">
        <v>5.23853128083026E-8</v>
      </c>
      <c r="BG26" s="61">
        <v>3.4348087766001298E-6</v>
      </c>
      <c r="BH26" s="61">
        <v>3.1184521349008101E-7</v>
      </c>
      <c r="BI26" s="61">
        <v>2.0982103980996101E-7</v>
      </c>
      <c r="BJ26" s="61">
        <v>1.71740604176656E-5</v>
      </c>
      <c r="BK26" s="61">
        <v>9.9278156847831503E-6</v>
      </c>
      <c r="BL26" s="61">
        <v>3.2242629673109598E-8</v>
      </c>
      <c r="BM26" s="61">
        <v>3.8969140803695003E-5</v>
      </c>
      <c r="BN26" s="61">
        <v>1.2753153987334399E-9</v>
      </c>
      <c r="BO26" s="61">
        <v>2.0635974360246202E-5</v>
      </c>
      <c r="BP26" s="29">
        <v>0</v>
      </c>
      <c r="BQ26" s="61">
        <v>3.7258302429162701E-8</v>
      </c>
      <c r="BR26" s="29">
        <v>5.2258557803535103E-4</v>
      </c>
      <c r="BS26" s="61">
        <v>4.6603021809223001E-5</v>
      </c>
      <c r="BT26" s="29">
        <v>4.36762512607682E-3</v>
      </c>
      <c r="BU26" s="29">
        <v>7.7484879578035304E-4</v>
      </c>
      <c r="BV26" s="27">
        <f t="shared" si="15"/>
        <v>1.5701065535136452E-3</v>
      </c>
      <c r="BW26" s="27">
        <f t="shared" si="16"/>
        <v>7.7043742573430199E-4</v>
      </c>
      <c r="BY26" s="27">
        <f t="shared" si="0"/>
        <v>4.7105351922037885E-3</v>
      </c>
      <c r="CA26" s="31">
        <f t="shared" si="1"/>
        <v>8.0000525081446432E-3</v>
      </c>
      <c r="CB26" s="24">
        <f t="shared" si="2"/>
        <v>-0.99999970269427241</v>
      </c>
      <c r="CC26" s="24">
        <f t="shared" si="3"/>
        <v>-1</v>
      </c>
      <c r="CD26" s="24">
        <f t="shared" si="4"/>
        <v>-0.99999989109524368</v>
      </c>
      <c r="CE26" s="24">
        <f t="shared" si="5"/>
        <v>-0.99999995962788912</v>
      </c>
      <c r="CF26" s="24">
        <f t="shared" si="6"/>
        <v>-0.99999995419545074</v>
      </c>
      <c r="CG26" s="24">
        <f t="shared" si="7"/>
        <v>-0.99999997664136953</v>
      </c>
      <c r="CH26" s="24">
        <f t="shared" si="8"/>
        <v>-0.99999968354414182</v>
      </c>
      <c r="CI26" s="24">
        <f t="shared" si="9"/>
        <v>-0.99999976548064007</v>
      </c>
      <c r="CJ26" s="24">
        <f t="shared" si="10"/>
        <v>-0.99999963226613064</v>
      </c>
      <c r="CK26" s="24">
        <f t="shared" si="11"/>
        <v>-0.99999979711782216</v>
      </c>
      <c r="CL26" s="24">
        <f t="shared" si="12"/>
        <v>-0.99999974248856649</v>
      </c>
      <c r="CM26" s="24">
        <f t="shared" si="13"/>
        <v>-0.99999952876003206</v>
      </c>
      <c r="CN26" s="24">
        <f t="shared" si="14"/>
        <v>-0.99999972512842927</v>
      </c>
      <c r="CO26" s="24"/>
      <c r="CP26" s="24"/>
      <c r="CQ26" s="24"/>
      <c r="CR26" s="24"/>
      <c r="CS26" s="24"/>
    </row>
    <row r="27" spans="1:97" x14ac:dyDescent="0.25">
      <c r="A27" s="21" t="s">
        <v>113</v>
      </c>
      <c r="B27" s="27">
        <v>226825.66291488099</v>
      </c>
      <c r="C27" s="27">
        <v>295.62278192068499</v>
      </c>
      <c r="D27" s="27">
        <v>49888.029587807403</v>
      </c>
      <c r="E27" s="27">
        <v>2652.8755156319089</v>
      </c>
      <c r="F27" s="27">
        <v>2117.2283283582224</v>
      </c>
      <c r="G27" s="27">
        <v>1092.74492094843</v>
      </c>
      <c r="H27" s="27">
        <v>18376.0065665277</v>
      </c>
      <c r="I27" s="27">
        <v>79.208002055615296</v>
      </c>
      <c r="J27" s="27">
        <v>472.36600845447799</v>
      </c>
      <c r="K27" s="27">
        <v>182.750542765354</v>
      </c>
      <c r="L27" s="27">
        <v>13.0887945162336</v>
      </c>
      <c r="M27" s="27">
        <v>70.174165990236503</v>
      </c>
      <c r="N27" s="27">
        <v>27.883975916881301</v>
      </c>
      <c r="P27" s="29" t="s">
        <v>204</v>
      </c>
      <c r="Q27" s="29">
        <v>20.9588750638999</v>
      </c>
      <c r="R27" s="29">
        <v>9.9649768021965208</v>
      </c>
      <c r="S27" s="29">
        <v>60.241317905253901</v>
      </c>
      <c r="T27" s="29">
        <v>60.241798072936703</v>
      </c>
      <c r="U27" s="29">
        <v>37.850670902247003</v>
      </c>
      <c r="V27" s="29">
        <v>360.91151507351401</v>
      </c>
      <c r="W27" s="29">
        <v>53.850820171001303</v>
      </c>
      <c r="X27" s="29">
        <v>502.23458663046199</v>
      </c>
      <c r="Y27" s="29">
        <v>171131.52694455901</v>
      </c>
      <c r="Z27" s="29">
        <v>786.28523420167096</v>
      </c>
      <c r="AA27" s="29">
        <v>232.87271988136399</v>
      </c>
      <c r="AB27" s="29">
        <v>261.437689644351</v>
      </c>
      <c r="AC27" s="29">
        <v>8.4473261948333391</v>
      </c>
      <c r="AD27" s="29">
        <v>138.82323683067199</v>
      </c>
      <c r="AE27" s="29">
        <v>138.82316202921501</v>
      </c>
      <c r="AF27" s="29">
        <v>301.23584209725601</v>
      </c>
      <c r="AG27" s="29">
        <v>528.99881974114703</v>
      </c>
      <c r="AH27" s="29">
        <v>7.1646533820902398</v>
      </c>
      <c r="AI27" s="29">
        <v>6.1052911782871204</v>
      </c>
      <c r="AJ27" s="29">
        <v>49.053155333153398</v>
      </c>
      <c r="AK27" s="29">
        <v>21.2361639273708</v>
      </c>
      <c r="AL27" s="29">
        <v>222.33571860645799</v>
      </c>
      <c r="AM27" s="29">
        <v>0</v>
      </c>
      <c r="AN27" s="29">
        <v>32607.6365335626</v>
      </c>
      <c r="AO27" s="29">
        <v>4745.6479927512</v>
      </c>
      <c r="AP27" s="29">
        <v>37654.520368411002</v>
      </c>
      <c r="AQ27" s="29">
        <v>444.04912531828597</v>
      </c>
      <c r="AR27" s="29">
        <v>0.88427879065460702</v>
      </c>
      <c r="AS27" s="29">
        <v>7296.5718614669504</v>
      </c>
      <c r="AT27" s="29">
        <v>4.69342663932935</v>
      </c>
      <c r="AU27" s="29">
        <v>1.03095792875764</v>
      </c>
      <c r="AV27" s="29">
        <v>379.40596116558299</v>
      </c>
      <c r="AW27" s="29">
        <v>7.0848252613303799</v>
      </c>
      <c r="AX27" s="29">
        <v>0.31135445857239602</v>
      </c>
      <c r="AY27" s="29">
        <v>0.26492484994791499</v>
      </c>
      <c r="AZ27" s="29">
        <v>2006.2915219209301</v>
      </c>
      <c r="BA27" s="29">
        <v>1600.46329321344</v>
      </c>
      <c r="BB27" s="29">
        <v>405.82822870748498</v>
      </c>
      <c r="BC27" s="29">
        <v>3.5111255459470798</v>
      </c>
      <c r="BD27" s="29">
        <v>4.2971592497671303E-2</v>
      </c>
      <c r="BE27" s="29">
        <v>27.431771048904</v>
      </c>
      <c r="BF27" s="29">
        <v>0.72870543902291096</v>
      </c>
      <c r="BG27" s="29">
        <v>41.046379827708698</v>
      </c>
      <c r="BH27" s="29">
        <v>6.1598735584252298</v>
      </c>
      <c r="BI27" s="29">
        <v>1.60659007192579</v>
      </c>
      <c r="BJ27" s="29">
        <v>197.03996131990701</v>
      </c>
      <c r="BK27" s="29">
        <v>37.825745932599801</v>
      </c>
      <c r="BL27" s="29">
        <v>4.2775729312102797</v>
      </c>
      <c r="BM27" s="29">
        <v>924.73029171558096</v>
      </c>
      <c r="BN27" s="29">
        <v>0.212321068139354</v>
      </c>
      <c r="BO27" s="29">
        <v>823.03506146331699</v>
      </c>
      <c r="BP27" s="29">
        <v>0</v>
      </c>
      <c r="BQ27" s="29">
        <v>0.47257505481879403</v>
      </c>
      <c r="BR27" s="29">
        <v>1668.55381788567</v>
      </c>
      <c r="BS27" s="29">
        <v>156.54214240331299</v>
      </c>
      <c r="BT27" s="29">
        <v>14037.4042457712</v>
      </c>
      <c r="BU27" s="29">
        <v>2415.01142496592</v>
      </c>
      <c r="BV27" s="27">
        <f t="shared" si="15"/>
        <v>5029.6613866594653</v>
      </c>
      <c r="BW27" s="27">
        <f t="shared" si="16"/>
        <v>2398.0193474311095</v>
      </c>
      <c r="BY27" s="27">
        <f t="shared" si="0"/>
        <v>15020.411784990503</v>
      </c>
      <c r="CA27" s="31">
        <f t="shared" si="1"/>
        <v>7.9999914791098418E-3</v>
      </c>
      <c r="CB27" s="24">
        <f t="shared" si="2"/>
        <v>-0.24553719034526469</v>
      </c>
      <c r="CC27" s="24">
        <f t="shared" si="3"/>
        <v>-0.24790735963607086</v>
      </c>
      <c r="CD27" s="24">
        <f t="shared" si="4"/>
        <v>-0.24521933057837708</v>
      </c>
      <c r="CE27" s="24">
        <f t="shared" si="5"/>
        <v>-0.24372948896434138</v>
      </c>
      <c r="CF27" s="24">
        <f t="shared" si="6"/>
        <v>-0.24407619538394387</v>
      </c>
      <c r="CG27" s="24">
        <f t="shared" si="7"/>
        <v>-0.24681868047579009</v>
      </c>
      <c r="CH27" s="24">
        <f t="shared" si="8"/>
        <v>-0.23610147858019156</v>
      </c>
      <c r="CI27" s="24">
        <f t="shared" si="9"/>
        <v>-0.23944807961904679</v>
      </c>
      <c r="CJ27" s="24">
        <f t="shared" si="10"/>
        <v>-0.23594943621288295</v>
      </c>
      <c r="CK27" s="24">
        <f t="shared" si="11"/>
        <v>-0.24036799054840768</v>
      </c>
      <c r="CL27" s="24">
        <f t="shared" si="12"/>
        <v>-0.23866351558676477</v>
      </c>
      <c r="CM27" s="24">
        <f t="shared" si="13"/>
        <v>-0.23261189625689754</v>
      </c>
      <c r="CN27" s="24">
        <f t="shared" si="14"/>
        <v>-0.23840975940184464</v>
      </c>
      <c r="CO27" s="24"/>
      <c r="CP27" s="24"/>
      <c r="CQ27" s="24"/>
      <c r="CR27" s="24"/>
      <c r="CS27" s="24"/>
    </row>
    <row r="28" spans="1:97" x14ac:dyDescent="0.25">
      <c r="A28" s="57" t="s">
        <v>114</v>
      </c>
      <c r="B28" s="27">
        <v>217017.019428645</v>
      </c>
      <c r="C28" s="27">
        <v>291.41697158960301</v>
      </c>
      <c r="D28" s="27">
        <v>49122.886859584098</v>
      </c>
      <c r="E28" s="27">
        <v>1423.4132924267067</v>
      </c>
      <c r="F28" s="27">
        <v>989.83966740595611</v>
      </c>
      <c r="G28" s="27">
        <v>665.58590542921297</v>
      </c>
      <c r="H28" s="27">
        <v>17873.219023400499</v>
      </c>
      <c r="I28" s="27">
        <v>78.517194012957205</v>
      </c>
      <c r="J28" s="27">
        <v>468.06581715893401</v>
      </c>
      <c r="K28" s="27">
        <v>180.97883926540001</v>
      </c>
      <c r="L28" s="27">
        <v>12.991224921833901</v>
      </c>
      <c r="M28" s="27">
        <v>69.974764926684003</v>
      </c>
      <c r="N28" s="27">
        <v>27.6562297547827</v>
      </c>
      <c r="P28" s="29" t="s">
        <v>205</v>
      </c>
      <c r="Q28" s="29">
        <v>27.274405223198599</v>
      </c>
      <c r="R28" s="29">
        <v>12.9937680411947</v>
      </c>
      <c r="S28" s="29">
        <v>78.532316737641494</v>
      </c>
      <c r="T28" s="29">
        <v>78.532979353698906</v>
      </c>
      <c r="U28" s="29">
        <v>49.324643337191397</v>
      </c>
      <c r="V28" s="29">
        <v>468.04782499330099</v>
      </c>
      <c r="W28" s="29">
        <v>69.974565977557702</v>
      </c>
      <c r="X28" s="29">
        <v>654.55933463794497</v>
      </c>
      <c r="Y28" s="29">
        <v>217024.476846067</v>
      </c>
      <c r="Z28" s="29">
        <v>1023.11568742119</v>
      </c>
      <c r="AA28" s="29">
        <v>302.78586305187702</v>
      </c>
      <c r="AB28" s="29">
        <v>340.03365521361701</v>
      </c>
      <c r="AC28" s="29">
        <v>10.992964186908001</v>
      </c>
      <c r="AD28" s="29">
        <v>181.020285355325</v>
      </c>
      <c r="AE28" s="29">
        <v>181.02029795242001</v>
      </c>
      <c r="AF28" s="29">
        <v>393.04517397972802</v>
      </c>
      <c r="AG28" s="29">
        <v>663.194018865006</v>
      </c>
      <c r="AH28" s="29">
        <v>9.2578516890358706</v>
      </c>
      <c r="AI28" s="29">
        <v>7.9941388268873501</v>
      </c>
      <c r="AJ28" s="29">
        <v>63.715452099042601</v>
      </c>
      <c r="AK28" s="29">
        <v>27.659988055966501</v>
      </c>
      <c r="AL28" s="29">
        <v>291.43374929512697</v>
      </c>
      <c r="AM28" s="29">
        <v>0</v>
      </c>
      <c r="AN28" s="29">
        <v>42528.9472397801</v>
      </c>
      <c r="AO28" s="29">
        <v>6208.9996463764201</v>
      </c>
      <c r="AP28" s="29">
        <v>49130.992060136297</v>
      </c>
      <c r="AQ28" s="29">
        <v>573.90998890400499</v>
      </c>
      <c r="AR28" s="29">
        <v>1.2036777993463199</v>
      </c>
      <c r="AS28" s="29">
        <v>9226.1164805453009</v>
      </c>
      <c r="AT28" s="29">
        <v>6.3709406533397299</v>
      </c>
      <c r="AU28" s="29">
        <v>1.3610112898691999</v>
      </c>
      <c r="AV28" s="29">
        <v>501.959034397614</v>
      </c>
      <c r="AW28" s="29">
        <v>9.5274008418349094</v>
      </c>
      <c r="AX28" s="29">
        <v>0.40465269553619099</v>
      </c>
      <c r="AY28" s="29">
        <v>0.35865891168835401</v>
      </c>
      <c r="AZ28" s="29">
        <v>1423.6480690780099</v>
      </c>
      <c r="BA28" s="29">
        <v>990.02747258446698</v>
      </c>
      <c r="BB28" s="29">
        <v>433.62059649354802</v>
      </c>
      <c r="BC28" s="29">
        <v>4.5823215063079701</v>
      </c>
      <c r="BD28" s="29">
        <v>5.5906889686227097E-2</v>
      </c>
      <c r="BE28" s="29">
        <v>36.5515978119126</v>
      </c>
      <c r="BF28" s="29">
        <v>0.95534410070713105</v>
      </c>
      <c r="BG28" s="29">
        <v>55.851065542309399</v>
      </c>
      <c r="BH28" s="29">
        <v>8.5005336781362093</v>
      </c>
      <c r="BI28" s="29">
        <v>2.1569036988045398</v>
      </c>
      <c r="BJ28" s="29">
        <v>268.582119788135</v>
      </c>
      <c r="BK28" s="29">
        <v>48.850966666357003</v>
      </c>
      <c r="BL28" s="29">
        <v>5.6112415942723901</v>
      </c>
      <c r="BM28" s="29">
        <v>85.713537459283302</v>
      </c>
      <c r="BN28" s="29">
        <v>0.28152392568219198</v>
      </c>
      <c r="BO28" s="29">
        <v>665.60243472103195</v>
      </c>
      <c r="BP28" s="29">
        <v>0</v>
      </c>
      <c r="BQ28" s="29">
        <v>0.61996925997230801</v>
      </c>
      <c r="BR28" s="29">
        <v>2123.8239785280698</v>
      </c>
      <c r="BS28" s="29">
        <v>198.605374575426</v>
      </c>
      <c r="BT28" s="29">
        <v>17872.925535144401</v>
      </c>
      <c r="BU28" s="29">
        <v>3097.5688228294698</v>
      </c>
      <c r="BV28" s="27">
        <f t="shared" si="15"/>
        <v>6359.7320347218256</v>
      </c>
      <c r="BW28" s="27">
        <f t="shared" si="16"/>
        <v>3075.436734225033</v>
      </c>
      <c r="BY28" s="27">
        <f t="shared" si="0"/>
        <v>19149.344022946767</v>
      </c>
      <c r="CA28" s="31">
        <f t="shared" si="1"/>
        <v>7.99994377273394E-3</v>
      </c>
      <c r="CB28" s="24">
        <f t="shared" si="2"/>
        <v>3.4363283772106815E-5</v>
      </c>
      <c r="CC28" s="24">
        <f t="shared" si="3"/>
        <v>5.7572849763848633E-5</v>
      </c>
      <c r="CD28" s="24">
        <f t="shared" si="4"/>
        <v>1.6499845734571918E-4</v>
      </c>
      <c r="CE28" s="24">
        <f t="shared" si="5"/>
        <v>1.6493920111073629E-4</v>
      </c>
      <c r="CF28" s="24">
        <f t="shared" si="6"/>
        <v>1.8973292816506991E-4</v>
      </c>
      <c r="CG28" s="24">
        <f t="shared" si="7"/>
        <v>2.4834197485483529E-5</v>
      </c>
      <c r="CH28" s="24">
        <f t="shared" si="8"/>
        <v>-1.6420559481436977E-5</v>
      </c>
      <c r="CI28" s="24">
        <f t="shared" si="9"/>
        <v>2.0104310832982437E-4</v>
      </c>
      <c r="CJ28" s="24">
        <f t="shared" si="10"/>
        <v>-3.843939243892414E-5</v>
      </c>
      <c r="CK28" s="24">
        <f t="shared" si="11"/>
        <v>2.2908030125665119E-4</v>
      </c>
      <c r="CL28" s="24">
        <f t="shared" si="12"/>
        <v>1.9575670316703686E-4</v>
      </c>
      <c r="CM28" s="24">
        <f t="shared" si="13"/>
        <v>-2.843155336196008E-6</v>
      </c>
      <c r="CN28" s="24">
        <f t="shared" si="14"/>
        <v>1.3589347561559798E-4</v>
      </c>
      <c r="CO28" s="24"/>
      <c r="CP28" s="24"/>
      <c r="CQ28" s="24"/>
      <c r="CR28" s="24"/>
      <c r="CS28" s="24"/>
    </row>
    <row r="29" spans="1:97" x14ac:dyDescent="0.25">
      <c r="A29" s="21" t="s">
        <v>115</v>
      </c>
      <c r="B29" s="27">
        <v>104518.64218108301</v>
      </c>
      <c r="C29" s="27">
        <v>127.426187521896</v>
      </c>
      <c r="D29" s="27">
        <v>18448.686942612101</v>
      </c>
      <c r="E29" s="27">
        <v>1141.3891541079686</v>
      </c>
      <c r="F29" s="27">
        <v>910.74607332327798</v>
      </c>
      <c r="G29" s="27">
        <v>480.81910633476599</v>
      </c>
      <c r="H29" s="27">
        <v>7650.3354391881203</v>
      </c>
      <c r="I29" s="27">
        <v>34.240528761685901</v>
      </c>
      <c r="J29" s="27">
        <v>203.38081594369501</v>
      </c>
      <c r="K29" s="27">
        <v>79.021320339509103</v>
      </c>
      <c r="L29" s="27">
        <v>5.6519662758255</v>
      </c>
      <c r="M29" s="27">
        <v>30.292195063544799</v>
      </c>
      <c r="N29" s="27">
        <v>12.061457863788499</v>
      </c>
      <c r="P29" s="29" t="s">
        <v>206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7">
        <f t="shared" si="15"/>
        <v>0</v>
      </c>
      <c r="BW29" s="27">
        <f t="shared" si="16"/>
        <v>0</v>
      </c>
      <c r="BY29" s="27" t="str">
        <f t="shared" si="0"/>
        <v/>
      </c>
      <c r="CA29" s="31" t="str">
        <f t="shared" si="1"/>
        <v/>
      </c>
      <c r="CB29" s="24">
        <f t="shared" si="2"/>
        <v>-1</v>
      </c>
      <c r="CC29" s="24">
        <f t="shared" si="3"/>
        <v>-1</v>
      </c>
      <c r="CD29" s="24">
        <f t="shared" si="4"/>
        <v>-1</v>
      </c>
      <c r="CE29" s="24">
        <f t="shared" si="5"/>
        <v>-1</v>
      </c>
      <c r="CF29" s="24">
        <f t="shared" si="6"/>
        <v>-1</v>
      </c>
      <c r="CG29" s="24">
        <f t="shared" si="7"/>
        <v>-1</v>
      </c>
      <c r="CH29" s="24">
        <f t="shared" si="8"/>
        <v>-1</v>
      </c>
      <c r="CI29" s="24">
        <f t="shared" si="9"/>
        <v>-1</v>
      </c>
      <c r="CJ29" s="24">
        <f t="shared" si="10"/>
        <v>-1</v>
      </c>
      <c r="CK29" s="24">
        <f t="shared" si="11"/>
        <v>-1</v>
      </c>
      <c r="CL29" s="24">
        <f t="shared" si="12"/>
        <v>-1</v>
      </c>
      <c r="CM29" s="24">
        <f t="shared" si="13"/>
        <v>-1</v>
      </c>
      <c r="CN29" s="24">
        <f t="shared" si="14"/>
        <v>-1</v>
      </c>
      <c r="CO29" s="24"/>
      <c r="CP29" s="24"/>
      <c r="CQ29" s="24"/>
      <c r="CR29" s="24"/>
      <c r="CS29" s="24"/>
    </row>
    <row r="30" spans="1:97" x14ac:dyDescent="0.25">
      <c r="A30" s="21" t="s">
        <v>116</v>
      </c>
      <c r="B30" s="27">
        <v>330876.86152087903</v>
      </c>
      <c r="C30" s="27">
        <v>415.40199883973202</v>
      </c>
      <c r="D30" s="27">
        <v>62269.330910049997</v>
      </c>
      <c r="E30" s="27">
        <v>2001.5321043949762</v>
      </c>
      <c r="F30" s="27">
        <v>1386.6630650232817</v>
      </c>
      <c r="G30" s="27">
        <v>965.11188417196297</v>
      </c>
      <c r="H30" s="27">
        <v>25398.0508903224</v>
      </c>
      <c r="I30" s="27">
        <v>111.62394430499501</v>
      </c>
      <c r="J30" s="27">
        <v>660.65543748668699</v>
      </c>
      <c r="K30" s="27">
        <v>256.968865808798</v>
      </c>
      <c r="L30" s="27">
        <v>18.418851240029898</v>
      </c>
      <c r="M30" s="27">
        <v>98.499048587048804</v>
      </c>
      <c r="N30" s="27">
        <v>39.317580630609797</v>
      </c>
      <c r="P30" s="29" t="s">
        <v>207</v>
      </c>
      <c r="Q30" s="29">
        <v>21.244253554576101</v>
      </c>
      <c r="R30" s="29">
        <v>10.198849322674601</v>
      </c>
      <c r="S30" s="29">
        <v>61.792762797922101</v>
      </c>
      <c r="T30" s="29">
        <v>61.793384075136402</v>
      </c>
      <c r="U30" s="29">
        <v>38.769720686320802</v>
      </c>
      <c r="V30" s="29">
        <v>364.36282178883698</v>
      </c>
      <c r="W30" s="29">
        <v>54.480365880160797</v>
      </c>
      <c r="X30" s="29">
        <v>513.42638090469097</v>
      </c>
      <c r="Y30" s="29">
        <v>178535.019721005</v>
      </c>
      <c r="Z30" s="29">
        <v>800.41777678978099</v>
      </c>
      <c r="AA30" s="29">
        <v>237.29824713109701</v>
      </c>
      <c r="AB30" s="29">
        <v>267.62744683949501</v>
      </c>
      <c r="AC30" s="29">
        <v>8.5213423390587906</v>
      </c>
      <c r="AD30" s="29">
        <v>142.333829592656</v>
      </c>
      <c r="AE30" s="29">
        <v>142.33384652227801</v>
      </c>
      <c r="AF30" s="29">
        <v>271.17009833980899</v>
      </c>
      <c r="AG30" s="29">
        <v>526.99232098280095</v>
      </c>
      <c r="AH30" s="29">
        <v>7.2124118917056199</v>
      </c>
      <c r="AI30" s="29">
        <v>6.3091011035420497</v>
      </c>
      <c r="AJ30" s="29">
        <v>49.297419398350499</v>
      </c>
      <c r="AK30" s="29">
        <v>21.7370969599259</v>
      </c>
      <c r="AL30" s="29">
        <v>225.78584681922601</v>
      </c>
      <c r="AM30" s="29">
        <v>0</v>
      </c>
      <c r="AN30" s="29">
        <v>29419.0678959418</v>
      </c>
      <c r="AO30" s="29">
        <v>4206.0080855327096</v>
      </c>
      <c r="AP30" s="29">
        <v>33896.2460798143</v>
      </c>
      <c r="AQ30" s="29">
        <v>451.77444230278201</v>
      </c>
      <c r="AR30" s="29">
        <v>0.90908485105022696</v>
      </c>
      <c r="AS30" s="29">
        <v>7268.6173862977203</v>
      </c>
      <c r="AT30" s="29">
        <v>4.8441003196701802</v>
      </c>
      <c r="AU30" s="29">
        <v>1.07546214741205</v>
      </c>
      <c r="AV30" s="29">
        <v>387.875719362643</v>
      </c>
      <c r="AW30" s="29">
        <v>7.4087844017482603</v>
      </c>
      <c r="AX30" s="29">
        <v>0.331674577511753</v>
      </c>
      <c r="AY30" s="29">
        <v>0.27286697447598901</v>
      </c>
      <c r="AZ30" s="29">
        <v>1112.09370957434</v>
      </c>
      <c r="BA30" s="29">
        <v>761.91518842374899</v>
      </c>
      <c r="BB30" s="29">
        <v>350.17852115059202</v>
      </c>
      <c r="BC30" s="29">
        <v>3.7590511314671202</v>
      </c>
      <c r="BD30" s="29">
        <v>4.5523541769319303E-2</v>
      </c>
      <c r="BE30" s="29">
        <v>28.8324460338299</v>
      </c>
      <c r="BF30" s="29">
        <v>0.76411299999448801</v>
      </c>
      <c r="BG30" s="29">
        <v>42.385631332087698</v>
      </c>
      <c r="BH30" s="29">
        <v>6.2918902937107601</v>
      </c>
      <c r="BI30" s="29">
        <v>1.6684113863214201</v>
      </c>
      <c r="BJ30" s="29">
        <v>203.32138429206799</v>
      </c>
      <c r="BK30" s="29">
        <v>38.1712656591314</v>
      </c>
      <c r="BL30" s="29">
        <v>4.5353440885817102</v>
      </c>
      <c r="BM30" s="29">
        <v>67.370295214316798</v>
      </c>
      <c r="BN30" s="29">
        <v>0.22340547509052699</v>
      </c>
      <c r="BO30" s="29">
        <v>528.51881511091995</v>
      </c>
      <c r="BP30" s="29">
        <v>0</v>
      </c>
      <c r="BQ30" s="29">
        <v>0.48924253404532903</v>
      </c>
      <c r="BR30" s="29">
        <v>1669.2218873532099</v>
      </c>
      <c r="BS30" s="29">
        <v>156.81805634345801</v>
      </c>
      <c r="BT30" s="29">
        <v>14050.999658393799</v>
      </c>
      <c r="BU30" s="29">
        <v>2422.2615662674898</v>
      </c>
      <c r="BV30" s="27">
        <f t="shared" si="15"/>
        <v>5010.3918520050447</v>
      </c>
      <c r="BW30" s="27">
        <f t="shared" si="16"/>
        <v>2404.8686680873857</v>
      </c>
      <c r="BY30" s="27">
        <f t="shared" si="0"/>
        <v>15052.95968255867</v>
      </c>
      <c r="CA30" s="31">
        <f t="shared" si="1"/>
        <v>8.0000038264206094E-3</v>
      </c>
      <c r="CB30" s="24">
        <f t="shared" si="2"/>
        <v>-0.46041854090259782</v>
      </c>
      <c r="CC30" s="24">
        <f t="shared" si="3"/>
        <v>-0.45646422634009187</v>
      </c>
      <c r="CD30" s="24">
        <f t="shared" si="4"/>
        <v>-0.45565103102234245</v>
      </c>
      <c r="CE30" s="24">
        <f t="shared" si="5"/>
        <v>-0.4443787800693289</v>
      </c>
      <c r="CF30" s="24">
        <f t="shared" si="6"/>
        <v>-0.45054050429261511</v>
      </c>
      <c r="CG30" s="24">
        <f t="shared" si="7"/>
        <v>-0.4523756014419269</v>
      </c>
      <c r="CH30" s="24">
        <f t="shared" si="8"/>
        <v>-0.44676858397241215</v>
      </c>
      <c r="CI30" s="24">
        <f t="shared" si="9"/>
        <v>-0.44641461596899296</v>
      </c>
      <c r="CJ30" s="24">
        <f t="shared" si="10"/>
        <v>-0.44848282309614784</v>
      </c>
      <c r="CK30" s="24">
        <f t="shared" si="11"/>
        <v>-0.44610470192842777</v>
      </c>
      <c r="CL30" s="24">
        <f t="shared" si="12"/>
        <v>-0.44628200804894247</v>
      </c>
      <c r="CM30" s="24">
        <f t="shared" si="13"/>
        <v>-0.44689449632588457</v>
      </c>
      <c r="CN30" s="24">
        <f t="shared" si="14"/>
        <v>-0.44714052565576773</v>
      </c>
      <c r="CO30" s="24"/>
      <c r="CP30" s="24"/>
      <c r="CQ30" s="24"/>
      <c r="CR30" s="24"/>
      <c r="CS30" s="24"/>
    </row>
    <row r="31" spans="1:97" x14ac:dyDescent="0.25">
      <c r="A31" s="21" t="s">
        <v>117</v>
      </c>
      <c r="B31" s="27">
        <v>33847.9844557998</v>
      </c>
      <c r="C31" s="27">
        <v>63.215763507268399</v>
      </c>
      <c r="D31" s="27">
        <v>9471.58657257919</v>
      </c>
      <c r="E31" s="27">
        <v>582.97782212720449</v>
      </c>
      <c r="F31" s="27">
        <v>466.62521266589243</v>
      </c>
      <c r="G31" s="27">
        <v>223.59642483736499</v>
      </c>
      <c r="H31" s="27">
        <v>3302.6844140376302</v>
      </c>
      <c r="I31" s="27">
        <v>15.622769842092801</v>
      </c>
      <c r="J31" s="27">
        <v>86.769980511406999</v>
      </c>
      <c r="K31" s="27">
        <v>36.346393968518598</v>
      </c>
      <c r="L31" s="27">
        <v>2.5721605620839099</v>
      </c>
      <c r="M31" s="27">
        <v>13.1861395477708</v>
      </c>
      <c r="N31" s="27">
        <v>5.3998671599925903</v>
      </c>
      <c r="P31" s="29" t="s">
        <v>208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9">
        <v>0</v>
      </c>
      <c r="AV31" s="29">
        <v>0</v>
      </c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29">
        <v>0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7">
        <f t="shared" si="15"/>
        <v>0</v>
      </c>
      <c r="BW31" s="27">
        <f t="shared" si="16"/>
        <v>0</v>
      </c>
      <c r="BY31" s="27" t="str">
        <f t="shared" si="0"/>
        <v/>
      </c>
      <c r="CA31" s="31" t="str">
        <f t="shared" si="1"/>
        <v/>
      </c>
      <c r="CB31" s="24">
        <f t="shared" si="2"/>
        <v>-1</v>
      </c>
      <c r="CC31" s="24">
        <f t="shared" si="3"/>
        <v>-1</v>
      </c>
      <c r="CD31" s="24">
        <f t="shared" si="4"/>
        <v>-1</v>
      </c>
      <c r="CE31" s="24">
        <f t="shared" si="5"/>
        <v>-1</v>
      </c>
      <c r="CF31" s="24">
        <f t="shared" si="6"/>
        <v>-1</v>
      </c>
      <c r="CG31" s="24">
        <f t="shared" si="7"/>
        <v>-1</v>
      </c>
      <c r="CH31" s="24">
        <f t="shared" si="8"/>
        <v>-1</v>
      </c>
      <c r="CI31" s="24">
        <f t="shared" si="9"/>
        <v>-1</v>
      </c>
      <c r="CJ31" s="24">
        <f t="shared" si="10"/>
        <v>-1</v>
      </c>
      <c r="CK31" s="24">
        <f t="shared" si="11"/>
        <v>-1</v>
      </c>
      <c r="CL31" s="24">
        <f t="shared" si="12"/>
        <v>-1</v>
      </c>
      <c r="CM31" s="24">
        <f t="shared" si="13"/>
        <v>-1</v>
      </c>
      <c r="CN31" s="24">
        <f t="shared" si="14"/>
        <v>-1</v>
      </c>
      <c r="CO31" s="24"/>
      <c r="CP31" s="24"/>
      <c r="CQ31" s="24"/>
      <c r="CR31" s="24"/>
      <c r="CS31" s="24"/>
    </row>
    <row r="32" spans="1:97" x14ac:dyDescent="0.25">
      <c r="A32" s="21" t="s">
        <v>118</v>
      </c>
      <c r="B32" s="27">
        <v>272921.61865231598</v>
      </c>
      <c r="C32" s="27">
        <v>452.76983291699099</v>
      </c>
      <c r="D32" s="27">
        <v>72636.617324182997</v>
      </c>
      <c r="E32" s="27">
        <v>4062.036257773203</v>
      </c>
      <c r="F32" s="27">
        <v>3241.7714610119378</v>
      </c>
      <c r="G32" s="27">
        <v>1661.4891119577601</v>
      </c>
      <c r="H32" s="27">
        <v>24390.758759175002</v>
      </c>
      <c r="I32" s="27">
        <v>109.95681574309501</v>
      </c>
      <c r="J32" s="27">
        <v>611.66115292157599</v>
      </c>
      <c r="K32" s="27">
        <v>256.64381259697598</v>
      </c>
      <c r="L32" s="27">
        <v>18.019361217597599</v>
      </c>
      <c r="M32" s="27">
        <v>90.956748902342895</v>
      </c>
      <c r="N32" s="27">
        <v>37.939481073598898</v>
      </c>
      <c r="P32" s="29" t="s">
        <v>209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0</v>
      </c>
      <c r="AE32" s="29">
        <v>0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0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9">
        <v>0</v>
      </c>
      <c r="BA32" s="29">
        <v>0</v>
      </c>
      <c r="BB32" s="29">
        <v>0</v>
      </c>
      <c r="BC32" s="29">
        <v>0</v>
      </c>
      <c r="BD32" s="29">
        <v>0</v>
      </c>
      <c r="BE32" s="29">
        <v>0</v>
      </c>
      <c r="BF32" s="29">
        <v>0</v>
      </c>
      <c r="BG32" s="29">
        <v>0</v>
      </c>
      <c r="BH32" s="29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29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27">
        <f t="shared" si="15"/>
        <v>0</v>
      </c>
      <c r="BW32" s="27">
        <f t="shared" si="16"/>
        <v>0</v>
      </c>
      <c r="BY32" s="27" t="str">
        <f t="shared" si="0"/>
        <v/>
      </c>
      <c r="CA32" s="31" t="str">
        <f t="shared" si="1"/>
        <v/>
      </c>
      <c r="CB32" s="24">
        <f t="shared" si="2"/>
        <v>-1</v>
      </c>
      <c r="CC32" s="24">
        <f t="shared" si="3"/>
        <v>-1</v>
      </c>
      <c r="CD32" s="24">
        <f t="shared" si="4"/>
        <v>-1</v>
      </c>
      <c r="CE32" s="24">
        <f t="shared" si="5"/>
        <v>-1</v>
      </c>
      <c r="CF32" s="24">
        <f t="shared" si="6"/>
        <v>-1</v>
      </c>
      <c r="CG32" s="24">
        <f t="shared" si="7"/>
        <v>-1</v>
      </c>
      <c r="CH32" s="24">
        <f t="shared" si="8"/>
        <v>-1</v>
      </c>
      <c r="CI32" s="24">
        <f t="shared" si="9"/>
        <v>-1</v>
      </c>
      <c r="CJ32" s="24">
        <f t="shared" si="10"/>
        <v>-1</v>
      </c>
      <c r="CK32" s="24">
        <f t="shared" si="11"/>
        <v>-1</v>
      </c>
      <c r="CL32" s="24">
        <f t="shared" si="12"/>
        <v>-1</v>
      </c>
      <c r="CM32" s="24">
        <f t="shared" si="13"/>
        <v>-1</v>
      </c>
      <c r="CN32" s="24">
        <f t="shared" si="14"/>
        <v>-1</v>
      </c>
      <c r="CO32" s="24"/>
      <c r="CP32" s="24"/>
      <c r="CQ32" s="24"/>
      <c r="CR32" s="24"/>
      <c r="CS32" s="24"/>
    </row>
    <row r="33" spans="1:97" x14ac:dyDescent="0.25">
      <c r="A33" s="21" t="s">
        <v>119</v>
      </c>
      <c r="B33" s="27">
        <v>100755.610530662</v>
      </c>
      <c r="C33" s="27">
        <v>150.769800553837</v>
      </c>
      <c r="D33" s="27">
        <v>22033.6591139925</v>
      </c>
      <c r="E33" s="27">
        <v>1350.4825852123661</v>
      </c>
      <c r="F33" s="27">
        <v>1077.5877517434521</v>
      </c>
      <c r="G33" s="27">
        <v>572.15878996824199</v>
      </c>
      <c r="H33" s="27">
        <v>8579.7697589720792</v>
      </c>
      <c r="I33" s="27">
        <v>36.7915492741081</v>
      </c>
      <c r="J33" s="27">
        <v>206.74466646009699</v>
      </c>
      <c r="K33" s="27">
        <v>85.8952036533518</v>
      </c>
      <c r="L33" s="27">
        <v>6.0195836435125702</v>
      </c>
      <c r="M33" s="27">
        <v>30.4134071288067</v>
      </c>
      <c r="N33" s="27">
        <v>12.708648172440901</v>
      </c>
      <c r="P33" s="29" t="s">
        <v>210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7">
        <f t="shared" si="15"/>
        <v>0</v>
      </c>
      <c r="BW33" s="27">
        <f t="shared" si="16"/>
        <v>0</v>
      </c>
      <c r="BY33" s="27" t="str">
        <f t="shared" si="0"/>
        <v/>
      </c>
      <c r="CA33" s="31" t="str">
        <f t="shared" si="1"/>
        <v/>
      </c>
      <c r="CB33" s="24">
        <f t="shared" si="2"/>
        <v>-1</v>
      </c>
      <c r="CC33" s="24">
        <f t="shared" si="3"/>
        <v>-1</v>
      </c>
      <c r="CD33" s="24">
        <f t="shared" si="4"/>
        <v>-1</v>
      </c>
      <c r="CE33" s="24">
        <f t="shared" si="5"/>
        <v>-1</v>
      </c>
      <c r="CF33" s="24">
        <f t="shared" si="6"/>
        <v>-1</v>
      </c>
      <c r="CG33" s="24">
        <f t="shared" si="7"/>
        <v>-1</v>
      </c>
      <c r="CH33" s="24">
        <f t="shared" si="8"/>
        <v>-1</v>
      </c>
      <c r="CI33" s="24">
        <f t="shared" si="9"/>
        <v>-1</v>
      </c>
      <c r="CJ33" s="24">
        <f t="shared" si="10"/>
        <v>-1</v>
      </c>
      <c r="CK33" s="24">
        <f t="shared" si="11"/>
        <v>-1</v>
      </c>
      <c r="CL33" s="24">
        <f t="shared" si="12"/>
        <v>-1</v>
      </c>
      <c r="CM33" s="24">
        <f t="shared" si="13"/>
        <v>-1</v>
      </c>
      <c r="CN33" s="24">
        <f t="shared" si="14"/>
        <v>-1</v>
      </c>
      <c r="CO33" s="24"/>
      <c r="CP33" s="24"/>
      <c r="CQ33" s="24"/>
      <c r="CR33" s="24"/>
      <c r="CS33" s="24"/>
    </row>
    <row r="34" spans="1:97" x14ac:dyDescent="0.25">
      <c r="A34" s="21" t="s">
        <v>120</v>
      </c>
      <c r="B34" s="27">
        <v>124230.96277596999</v>
      </c>
      <c r="C34" s="27">
        <v>182.291885263767</v>
      </c>
      <c r="D34" s="27">
        <v>30124.590475328299</v>
      </c>
      <c r="E34" s="27">
        <v>1656.8620459999881</v>
      </c>
      <c r="F34" s="27">
        <v>1324.1385751431023</v>
      </c>
      <c r="G34" s="27">
        <v>652.71895556286904</v>
      </c>
      <c r="H34" s="27">
        <v>10884.653996192401</v>
      </c>
      <c r="I34" s="27">
        <v>49.008004883401497</v>
      </c>
      <c r="J34" s="27">
        <v>290.38053335690199</v>
      </c>
      <c r="K34" s="27">
        <v>112.899954425811</v>
      </c>
      <c r="L34" s="27">
        <v>8.1205812612698001</v>
      </c>
      <c r="M34" s="27">
        <v>43.784489341500098</v>
      </c>
      <c r="N34" s="27">
        <v>17.249970539953502</v>
      </c>
      <c r="P34" s="29" t="s">
        <v>211</v>
      </c>
      <c r="Q34" s="29">
        <v>0.35742896700320198</v>
      </c>
      <c r="R34" s="29">
        <v>0.15794827958013599</v>
      </c>
      <c r="S34" s="29">
        <v>0.94761237393779696</v>
      </c>
      <c r="T34" s="29">
        <v>0.94762093986276197</v>
      </c>
      <c r="U34" s="29">
        <v>0.60518690059359403</v>
      </c>
      <c r="V34" s="29">
        <v>5.98176685818762</v>
      </c>
      <c r="W34" s="29">
        <v>0.90898006585699598</v>
      </c>
      <c r="X34" s="29">
        <v>8.13423775627904</v>
      </c>
      <c r="Y34" s="29">
        <v>2777.9265640415101</v>
      </c>
      <c r="Z34" s="29">
        <v>13.147295784559899</v>
      </c>
      <c r="AA34" s="29">
        <v>3.8813639941050502</v>
      </c>
      <c r="AB34" s="29">
        <v>4.2413601629216702</v>
      </c>
      <c r="AC34" s="29">
        <v>0.145148048650623</v>
      </c>
      <c r="AD34" s="29">
        <v>2.1516530783522598</v>
      </c>
      <c r="AE34" s="29">
        <v>2.1516528499761298</v>
      </c>
      <c r="AF34" s="29">
        <v>5.3222158254380298</v>
      </c>
      <c r="AG34" s="29">
        <v>7.8285844070195099</v>
      </c>
      <c r="AH34" s="29">
        <v>0.123153389287885</v>
      </c>
      <c r="AI34" s="29">
        <v>9.1199441272287296E-2</v>
      </c>
      <c r="AJ34" s="29">
        <v>0.87488818474974706</v>
      </c>
      <c r="AK34" s="29">
        <v>0.34081766319548901</v>
      </c>
      <c r="AL34" s="29">
        <v>3.9344232330781401</v>
      </c>
      <c r="AM34" s="29">
        <v>0</v>
      </c>
      <c r="AN34" s="29">
        <v>576.57796806604995</v>
      </c>
      <c r="AO34" s="29">
        <v>83.376718816999798</v>
      </c>
      <c r="AP34" s="29">
        <v>665.27690270848802</v>
      </c>
      <c r="AQ34" s="29">
        <v>7.1957224412054899</v>
      </c>
      <c r="AR34" s="29">
        <v>1.5691605019924199E-2</v>
      </c>
      <c r="AS34" s="29">
        <v>109.50712558574</v>
      </c>
      <c r="AT34" s="29">
        <v>7.9616000705479001E-2</v>
      </c>
      <c r="AU34" s="29">
        <v>1.4138023776848099E-2</v>
      </c>
      <c r="AV34" s="29">
        <v>6.4375193372906301</v>
      </c>
      <c r="AW34" s="29">
        <v>9.9829158881595201E-2</v>
      </c>
      <c r="AX34" s="29">
        <v>2.8293784288761299E-3</v>
      </c>
      <c r="AY34" s="29">
        <v>4.5384137744781897E-3</v>
      </c>
      <c r="AZ34" s="29">
        <v>26.2916272477609</v>
      </c>
      <c r="BA34" s="29">
        <v>21.9049105582213</v>
      </c>
      <c r="BB34" s="29">
        <v>4.3867166895396101</v>
      </c>
      <c r="BC34" s="29">
        <v>2.9239108340636099E-2</v>
      </c>
      <c r="BD34" s="29">
        <v>4.3294572771815999E-4</v>
      </c>
      <c r="BE34" s="29">
        <v>0.35006443294366602</v>
      </c>
      <c r="BF34" s="29">
        <v>9.0425872341363504E-3</v>
      </c>
      <c r="BG34" s="29">
        <v>0.70063411542298404</v>
      </c>
      <c r="BH34" s="29">
        <v>0.120674388575648</v>
      </c>
      <c r="BI34" s="29">
        <v>2.4718207532090999E-2</v>
      </c>
      <c r="BJ34" s="29">
        <v>3.4069422763824302</v>
      </c>
      <c r="BK34" s="29">
        <v>0.58118513417748296</v>
      </c>
      <c r="BL34" s="29">
        <v>4.4430966561396001E-2</v>
      </c>
      <c r="BM34" s="29">
        <v>10.561961507299999</v>
      </c>
      <c r="BN34" s="29">
        <v>2.6081043227125602E-3</v>
      </c>
      <c r="BO34" s="29">
        <v>13.241491299790001</v>
      </c>
      <c r="BP34" s="29">
        <v>0</v>
      </c>
      <c r="BQ34" s="29">
        <v>6.9386854325990703E-3</v>
      </c>
      <c r="BR34" s="29">
        <v>25.771692784776199</v>
      </c>
      <c r="BS34" s="29">
        <v>2.3942161452669501</v>
      </c>
      <c r="BT34" s="29">
        <v>215.97888644543301</v>
      </c>
      <c r="BU34" s="29">
        <v>37.983455807937702</v>
      </c>
      <c r="BV34" s="27">
        <f t="shared" si="15"/>
        <v>75.485278782950559</v>
      </c>
      <c r="BW34" s="27">
        <f t="shared" si="16"/>
        <v>37.710751181148368</v>
      </c>
      <c r="BY34" s="27">
        <f t="shared" si="0"/>
        <v>231.9512159314566</v>
      </c>
      <c r="CA34" s="31">
        <f t="shared" si="1"/>
        <v>8.0000009075471036E-3</v>
      </c>
      <c r="CB34" s="24">
        <f t="shared" si="2"/>
        <v>-0.97763901605551395</v>
      </c>
      <c r="CC34" s="24">
        <f t="shared" si="3"/>
        <v>-0.9784169041458689</v>
      </c>
      <c r="CD34" s="24">
        <f t="shared" si="4"/>
        <v>-0.97791581919583803</v>
      </c>
      <c r="CE34" s="24">
        <f t="shared" si="5"/>
        <v>-0.98413167390053113</v>
      </c>
      <c r="CF34" s="24">
        <f t="shared" si="6"/>
        <v>-0.98345723705250876</v>
      </c>
      <c r="CG34" s="24">
        <f t="shared" si="7"/>
        <v>-0.97971333421997631</v>
      </c>
      <c r="CH34" s="24">
        <f t="shared" si="8"/>
        <v>-0.98015748718140372</v>
      </c>
      <c r="CI34" s="24">
        <f t="shared" si="9"/>
        <v>-0.98066395597785883</v>
      </c>
      <c r="CJ34" s="24">
        <f t="shared" si="10"/>
        <v>-0.97940024839462803</v>
      </c>
      <c r="CK34" s="24">
        <f t="shared" si="11"/>
        <v>-0.98094195112018379</v>
      </c>
      <c r="CL34" s="24">
        <f t="shared" si="12"/>
        <v>-0.98054963376409365</v>
      </c>
      <c r="CM34" s="24">
        <f t="shared" si="13"/>
        <v>-0.97923967871893303</v>
      </c>
      <c r="CN34" s="24">
        <f t="shared" si="14"/>
        <v>-0.98024242056494515</v>
      </c>
      <c r="CO34" s="24"/>
      <c r="CP34" s="24"/>
      <c r="CQ34" s="24"/>
      <c r="CR34" s="24"/>
      <c r="CS34" s="24"/>
    </row>
    <row r="35" spans="1:97" x14ac:dyDescent="0.25">
      <c r="CB35" s="24"/>
      <c r="CC35" s="24" t="str">
        <f t="shared" si="3"/>
        <v/>
      </c>
      <c r="CD35" s="24" t="str">
        <f t="shared" si="4"/>
        <v/>
      </c>
      <c r="CE35" s="24" t="str">
        <f t="shared" si="5"/>
        <v/>
      </c>
      <c r="CF35" s="24" t="str">
        <f t="shared" si="6"/>
        <v/>
      </c>
      <c r="CG35" s="24" t="str">
        <f t="shared" si="7"/>
        <v/>
      </c>
      <c r="CH35" s="24" t="str">
        <f t="shared" si="8"/>
        <v/>
      </c>
      <c r="CI35" s="24"/>
      <c r="CJ35" s="24"/>
      <c r="CK35" s="24"/>
      <c r="CL35" s="24"/>
      <c r="CM35" s="24"/>
      <c r="CN35" s="24"/>
    </row>
    <row r="36" spans="1:97" x14ac:dyDescent="0.25">
      <c r="A36" s="4" t="s">
        <v>55</v>
      </c>
      <c r="B36" s="1">
        <f t="shared" ref="B36:N36" si="17">SUM(B3:B34)</f>
        <v>6304663.2480750559</v>
      </c>
      <c r="C36" s="1">
        <f t="shared" si="17"/>
        <v>10130.632671248764</v>
      </c>
      <c r="D36" s="1">
        <f t="shared" si="17"/>
        <v>1489259.6750670255</v>
      </c>
      <c r="E36" s="1">
        <f t="shared" si="17"/>
        <v>71742.231363040031</v>
      </c>
      <c r="F36" s="1">
        <f t="shared" si="17"/>
        <v>54893.54449017343</v>
      </c>
      <c r="G36" s="1">
        <f t="shared" si="17"/>
        <v>25768.179827278062</v>
      </c>
      <c r="H36" s="1">
        <f t="shared" si="17"/>
        <v>555170.35121135053</v>
      </c>
      <c r="I36" s="1">
        <f t="shared" si="17"/>
        <v>2512.1350674479231</v>
      </c>
      <c r="J36" s="1">
        <f t="shared" si="17"/>
        <v>14134.611440550372</v>
      </c>
      <c r="K36" s="1">
        <f t="shared" si="17"/>
        <v>5999.2356113720189</v>
      </c>
      <c r="L36" s="1">
        <f t="shared" si="17"/>
        <v>413.71376697718654</v>
      </c>
      <c r="M36" s="1">
        <f t="shared" si="17"/>
        <v>2139.2704843180868</v>
      </c>
      <c r="N36" s="1">
        <f t="shared" si="17"/>
        <v>872.00584561616881</v>
      </c>
      <c r="Q36" s="1">
        <f>SUM(Q3:Q34)</f>
        <v>230.61742354112343</v>
      </c>
      <c r="R36" s="1">
        <f t="shared" ref="R36:BU36" si="18">SUM(R3:R34)</f>
        <v>115.66500083561598</v>
      </c>
      <c r="S36" s="1">
        <f t="shared" si="18"/>
        <v>702.21359698066829</v>
      </c>
      <c r="T36" s="1">
        <f t="shared" si="18"/>
        <v>702.21938881863662</v>
      </c>
      <c r="U36" s="1">
        <f t="shared" si="18"/>
        <v>438.77572231043052</v>
      </c>
      <c r="V36" s="1">
        <f t="shared" si="18"/>
        <v>4018.0430979088992</v>
      </c>
      <c r="W36" s="1">
        <f t="shared" si="18"/>
        <v>606.55886500627048</v>
      </c>
      <c r="X36" s="1">
        <f t="shared" si="18"/>
        <v>5766.5239865928197</v>
      </c>
      <c r="Y36" s="1">
        <f t="shared" si="18"/>
        <v>1825267.3717385968</v>
      </c>
      <c r="Z36" s="1">
        <f t="shared" si="18"/>
        <v>8833.6106617781497</v>
      </c>
      <c r="AA36" s="1">
        <f t="shared" si="18"/>
        <v>2622.1462428708119</v>
      </c>
      <c r="AB36" s="1">
        <f t="shared" si="18"/>
        <v>3004.7611712670391</v>
      </c>
      <c r="AC36" s="1">
        <f t="shared" si="18"/>
        <v>91.693671553226736</v>
      </c>
      <c r="AD36" s="1">
        <f t="shared" si="18"/>
        <v>1647.4164392555938</v>
      </c>
      <c r="AE36" s="1">
        <f t="shared" si="18"/>
        <v>1647.4163154856587</v>
      </c>
      <c r="AF36" s="1">
        <f t="shared" si="18"/>
        <v>3498.6497612820103</v>
      </c>
      <c r="AG36" s="1">
        <f t="shared" si="18"/>
        <v>5754.4150483660815</v>
      </c>
      <c r="AH36" s="1">
        <f t="shared" si="18"/>
        <v>76.900350771885343</v>
      </c>
      <c r="AI36" s="1">
        <f t="shared" si="18"/>
        <v>74.071982304811542</v>
      </c>
      <c r="AJ36" s="1">
        <f t="shared" si="18"/>
        <v>520.67080295937785</v>
      </c>
      <c r="AK36" s="1">
        <f t="shared" si="18"/>
        <v>245.49325262898614</v>
      </c>
      <c r="AL36" s="1">
        <f t="shared" si="18"/>
        <v>2724.429185306964</v>
      </c>
      <c r="AM36" s="1">
        <f t="shared" si="18"/>
        <v>0</v>
      </c>
      <c r="AN36" s="1">
        <f t="shared" si="18"/>
        <v>378455.96510433062</v>
      </c>
      <c r="AO36" s="1">
        <f t="shared" si="18"/>
        <v>55375.786645969376</v>
      </c>
      <c r="AP36" s="1">
        <f t="shared" si="18"/>
        <v>437330.40151158191</v>
      </c>
      <c r="AQ36" s="1">
        <f t="shared" si="18"/>
        <v>5004.3466477970478</v>
      </c>
      <c r="AR36" s="1">
        <f t="shared" si="18"/>
        <v>11.311369441225546</v>
      </c>
      <c r="AS36" s="1">
        <f t="shared" si="18"/>
        <v>81916.892417081166</v>
      </c>
      <c r="AT36" s="1">
        <f t="shared" si="18"/>
        <v>59.891714470022436</v>
      </c>
      <c r="AU36" s="1">
        <f t="shared" si="18"/>
        <v>12.761120930497389</v>
      </c>
      <c r="AV36" s="1">
        <f t="shared" si="18"/>
        <v>4702.2693900749473</v>
      </c>
      <c r="AW36" s="1">
        <f t="shared" si="18"/>
        <v>89.522485380828101</v>
      </c>
      <c r="AX36" s="1">
        <f t="shared" si="18"/>
        <v>3.7915067971472158</v>
      </c>
      <c r="AY36" s="1">
        <f t="shared" si="18"/>
        <v>3.3691184599049877</v>
      </c>
      <c r="AZ36" s="1">
        <f t="shared" si="18"/>
        <v>14935.436802076254</v>
      </c>
      <c r="BA36" s="1">
        <f t="shared" si="18"/>
        <v>10744.193963173375</v>
      </c>
      <c r="BB36" s="1">
        <f t="shared" si="18"/>
        <v>4191.2428389028728</v>
      </c>
      <c r="BC36" s="1">
        <f t="shared" si="18"/>
        <v>42.970298100288872</v>
      </c>
      <c r="BD36" s="1">
        <f t="shared" si="18"/>
        <v>0.52369899641197626</v>
      </c>
      <c r="BE36" s="1">
        <f t="shared" si="18"/>
        <v>343.27900800827678</v>
      </c>
      <c r="BF36" s="1">
        <f t="shared" si="18"/>
        <v>8.9532289823273548</v>
      </c>
      <c r="BG36" s="1">
        <f t="shared" si="18"/>
        <v>525.54036032335205</v>
      </c>
      <c r="BH36" s="1">
        <f t="shared" si="18"/>
        <v>79.996383975871169</v>
      </c>
      <c r="BI36" s="1">
        <f t="shared" si="18"/>
        <v>20.271226557378363</v>
      </c>
      <c r="BJ36" s="1">
        <f t="shared" si="18"/>
        <v>2527.7841846628121</v>
      </c>
      <c r="BK36" s="1">
        <f t="shared" si="18"/>
        <v>436.17069219656793</v>
      </c>
      <c r="BL36" s="1">
        <f t="shared" si="18"/>
        <v>52.616927070065465</v>
      </c>
      <c r="BM36" s="1">
        <f t="shared" si="18"/>
        <v>2256.7002679641769</v>
      </c>
      <c r="BN36" s="1">
        <f t="shared" si="18"/>
        <v>2.6416729778554076</v>
      </c>
      <c r="BO36" s="1">
        <f t="shared" si="18"/>
        <v>6047.4267909404407</v>
      </c>
      <c r="BP36" s="1">
        <f t="shared" si="18"/>
        <v>0</v>
      </c>
      <c r="BQ36" s="1">
        <f t="shared" si="18"/>
        <v>5.8046804628702855</v>
      </c>
      <c r="BR36" s="1">
        <f t="shared" si="18"/>
        <v>18799.427140615866</v>
      </c>
      <c r="BS36" s="1">
        <f t="shared" si="18"/>
        <v>2340.9866017780441</v>
      </c>
      <c r="BT36" s="1">
        <f t="shared" si="18"/>
        <v>158561.6549758848</v>
      </c>
      <c r="BU36" s="1">
        <f t="shared" si="18"/>
        <v>27283.774806426154</v>
      </c>
      <c r="BV36" s="1">
        <f t="shared" ref="BV36:BW36" si="19">SUM(BV3:BV34)</f>
        <v>56466.822848846263</v>
      </c>
      <c r="BW36" s="1">
        <f t="shared" si="19"/>
        <v>27087.34383154711</v>
      </c>
      <c r="BX36" s="1"/>
      <c r="BY36" s="1"/>
      <c r="BZ36" s="1"/>
      <c r="CB36" s="24">
        <f>IF(B36&lt;&gt;0,(Y36-B36)/B36,"")</f>
        <v>-0.71048931561953155</v>
      </c>
      <c r="CC36" s="24">
        <f t="shared" si="3"/>
        <v>-0.7310701835000859</v>
      </c>
      <c r="CD36" s="24">
        <f t="shared" si="4"/>
        <v>-0.70634375667769334</v>
      </c>
      <c r="CE36" s="24">
        <f t="shared" si="5"/>
        <v>-0.79181806143583855</v>
      </c>
      <c r="CF36" s="24">
        <f t="shared" si="6"/>
        <v>-0.80427217693882547</v>
      </c>
      <c r="CG36" s="24">
        <f t="shared" si="7"/>
        <v>-0.76531416532033569</v>
      </c>
      <c r="CH36" s="24">
        <f t="shared" si="8"/>
        <v>-0.7143909889461636</v>
      </c>
      <c r="CI36" s="24">
        <f>IF(I36&lt;&gt;0,(T36-I36)/I36,"")</f>
        <v>-0.7204690950267969</v>
      </c>
      <c r="CJ36" s="24">
        <f>IF(J36&lt;&gt;0,(V36-J36)/J36,"")</f>
        <v>-0.71573020490809858</v>
      </c>
      <c r="CK36" s="24">
        <f>IF(K36&lt;&gt;0,(AE36-K36)/K36,"")</f>
        <v>-0.7253956300094544</v>
      </c>
      <c r="CL36" s="24">
        <f>IF(L36&lt;&gt;0,(R36-L36)/L36,"")</f>
        <v>-0.72042264466873762</v>
      </c>
      <c r="CM36" s="24">
        <f>IF(M36&lt;&gt;0,(W36-M36)/M36,"")</f>
        <v>-0.71646462219123408</v>
      </c>
      <c r="CN36" s="24">
        <f>IF(N36&lt;&gt;0,(AK36-N36)/N36,"")</f>
        <v>-0.7184729278328198</v>
      </c>
      <c r="CO36" s="24"/>
      <c r="CP36" s="24"/>
      <c r="CQ36" s="24"/>
      <c r="CR36" s="24"/>
      <c r="CS36" s="24"/>
    </row>
    <row r="37" spans="1:97" x14ac:dyDescent="0.25">
      <c r="A37" s="4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</row>
    <row r="38" spans="1:97" x14ac:dyDescent="0.25">
      <c r="A38" s="4" t="s">
        <v>127</v>
      </c>
      <c r="B38" s="1">
        <f>SUM(B3:B34)</f>
        <v>6304663.2480750559</v>
      </c>
      <c r="C38" s="1">
        <f t="shared" ref="C38:N38" si="20">SUM(C3:C34)</f>
        <v>10130.632671248764</v>
      </c>
      <c r="D38" s="1">
        <f t="shared" si="20"/>
        <v>1489259.6750670255</v>
      </c>
      <c r="E38" s="1">
        <f>SUM(E3:E34)</f>
        <v>71742.231363040031</v>
      </c>
      <c r="F38" s="1">
        <f t="shared" si="20"/>
        <v>54893.54449017343</v>
      </c>
      <c r="G38" s="1">
        <f t="shared" si="20"/>
        <v>25768.179827278062</v>
      </c>
      <c r="H38" s="1">
        <f t="shared" si="20"/>
        <v>555170.35121135053</v>
      </c>
      <c r="I38" s="1">
        <f t="shared" si="20"/>
        <v>2512.1350674479231</v>
      </c>
      <c r="J38" s="1">
        <f t="shared" si="20"/>
        <v>14134.611440550372</v>
      </c>
      <c r="K38" s="1">
        <f t="shared" si="20"/>
        <v>5999.2356113720189</v>
      </c>
      <c r="L38" s="1">
        <f t="shared" si="20"/>
        <v>413.71376697718654</v>
      </c>
      <c r="M38" s="1">
        <f t="shared" si="20"/>
        <v>2139.2704843180868</v>
      </c>
      <c r="N38" s="1">
        <f t="shared" si="20"/>
        <v>872.00584561616881</v>
      </c>
      <c r="Q38" s="1">
        <f t="shared" ref="Q38:BU38" si="21">SUM(Q3:Q34)</f>
        <v>230.61742354112343</v>
      </c>
      <c r="R38" s="1">
        <f t="shared" si="21"/>
        <v>115.66500083561598</v>
      </c>
      <c r="S38" s="1">
        <f t="shared" si="21"/>
        <v>702.21359698066829</v>
      </c>
      <c r="T38" s="1">
        <f t="shared" si="21"/>
        <v>702.21938881863662</v>
      </c>
      <c r="U38" s="1">
        <f t="shared" si="21"/>
        <v>438.77572231043052</v>
      </c>
      <c r="V38" s="1">
        <f t="shared" si="21"/>
        <v>4018.0430979088992</v>
      </c>
      <c r="W38" s="1">
        <f t="shared" si="21"/>
        <v>606.55886500627048</v>
      </c>
      <c r="X38" s="1">
        <f t="shared" si="21"/>
        <v>5766.5239865928197</v>
      </c>
      <c r="Y38" s="1">
        <f t="shared" si="21"/>
        <v>1825267.3717385968</v>
      </c>
      <c r="Z38" s="1">
        <f t="shared" si="21"/>
        <v>8833.6106617781497</v>
      </c>
      <c r="AA38" s="1">
        <f t="shared" si="21"/>
        <v>2622.1462428708119</v>
      </c>
      <c r="AB38" s="1">
        <f t="shared" si="21"/>
        <v>3004.7611712670391</v>
      </c>
      <c r="AC38" s="1">
        <f t="shared" si="21"/>
        <v>91.693671553226736</v>
      </c>
      <c r="AD38" s="1">
        <f t="shared" si="21"/>
        <v>1647.4164392555938</v>
      </c>
      <c r="AE38" s="1">
        <f t="shared" si="21"/>
        <v>1647.4163154856587</v>
      </c>
      <c r="AF38" s="1">
        <f t="shared" si="21"/>
        <v>3498.6497612820103</v>
      </c>
      <c r="AG38" s="1">
        <f t="shared" si="21"/>
        <v>5754.4150483660815</v>
      </c>
      <c r="AH38" s="1">
        <f t="shared" si="21"/>
        <v>76.900350771885343</v>
      </c>
      <c r="AI38" s="1">
        <f t="shared" si="21"/>
        <v>74.071982304811542</v>
      </c>
      <c r="AJ38" s="1">
        <f t="shared" si="21"/>
        <v>520.67080295937785</v>
      </c>
      <c r="AK38" s="1">
        <f t="shared" si="21"/>
        <v>245.49325262898614</v>
      </c>
      <c r="AL38" s="1">
        <f t="shared" si="21"/>
        <v>2724.429185306964</v>
      </c>
      <c r="AM38" s="1">
        <f t="shared" si="21"/>
        <v>0</v>
      </c>
      <c r="AN38" s="1">
        <f t="shared" si="21"/>
        <v>378455.96510433062</v>
      </c>
      <c r="AO38" s="1">
        <f t="shared" si="21"/>
        <v>55375.786645969376</v>
      </c>
      <c r="AP38" s="1">
        <f t="shared" si="21"/>
        <v>437330.40151158191</v>
      </c>
      <c r="AQ38" s="1">
        <f t="shared" si="21"/>
        <v>5004.3466477970478</v>
      </c>
      <c r="AR38" s="1">
        <f t="shared" si="21"/>
        <v>11.311369441225546</v>
      </c>
      <c r="AS38" s="1">
        <f t="shared" si="21"/>
        <v>81916.892417081166</v>
      </c>
      <c r="AT38" s="1">
        <f t="shared" si="21"/>
        <v>59.891714470022436</v>
      </c>
      <c r="AU38" s="1">
        <f t="shared" si="21"/>
        <v>12.761120930497389</v>
      </c>
      <c r="AV38" s="1">
        <f t="shared" si="21"/>
        <v>4702.2693900749473</v>
      </c>
      <c r="AW38" s="1">
        <f t="shared" si="21"/>
        <v>89.522485380828101</v>
      </c>
      <c r="AX38" s="1">
        <f t="shared" si="21"/>
        <v>3.7915067971472158</v>
      </c>
      <c r="AY38" s="1">
        <f t="shared" si="21"/>
        <v>3.3691184599049877</v>
      </c>
      <c r="AZ38" s="1">
        <f t="shared" si="21"/>
        <v>14935.436802076254</v>
      </c>
      <c r="BA38" s="1">
        <f t="shared" si="21"/>
        <v>10744.193963173375</v>
      </c>
      <c r="BB38" s="1">
        <f t="shared" si="21"/>
        <v>4191.2428389028728</v>
      </c>
      <c r="BC38" s="1">
        <f t="shared" si="21"/>
        <v>42.970298100288872</v>
      </c>
      <c r="BD38" s="1">
        <f t="shared" si="21"/>
        <v>0.52369899641197626</v>
      </c>
      <c r="BE38" s="1">
        <f t="shared" si="21"/>
        <v>343.27900800827678</v>
      </c>
      <c r="BF38" s="1">
        <f t="shared" si="21"/>
        <v>8.9532289823273548</v>
      </c>
      <c r="BG38" s="1">
        <f t="shared" si="21"/>
        <v>525.54036032335205</v>
      </c>
      <c r="BH38" s="1">
        <f t="shared" si="21"/>
        <v>79.996383975871169</v>
      </c>
      <c r="BI38" s="1">
        <f t="shared" si="21"/>
        <v>20.271226557378363</v>
      </c>
      <c r="BJ38" s="1">
        <f t="shared" si="21"/>
        <v>2527.7841846628121</v>
      </c>
      <c r="BK38" s="1">
        <f t="shared" si="21"/>
        <v>436.17069219656793</v>
      </c>
      <c r="BL38" s="1">
        <f t="shared" si="21"/>
        <v>52.616927070065465</v>
      </c>
      <c r="BM38" s="1">
        <f t="shared" si="21"/>
        <v>2256.7002679641769</v>
      </c>
      <c r="BN38" s="1">
        <f t="shared" si="21"/>
        <v>2.6416729778554076</v>
      </c>
      <c r="BO38" s="1">
        <f t="shared" si="21"/>
        <v>6047.4267909404407</v>
      </c>
      <c r="BP38" s="1">
        <f t="shared" si="21"/>
        <v>0</v>
      </c>
      <c r="BQ38" s="1">
        <f t="shared" si="21"/>
        <v>5.8046804628702855</v>
      </c>
      <c r="BR38" s="1">
        <f t="shared" si="21"/>
        <v>18799.427140615866</v>
      </c>
      <c r="BS38" s="1">
        <f t="shared" si="21"/>
        <v>2340.9866017780441</v>
      </c>
      <c r="BT38" s="1">
        <f t="shared" si="21"/>
        <v>158561.6549758848</v>
      </c>
      <c r="BU38" s="1">
        <f t="shared" si="21"/>
        <v>27283.774806426154</v>
      </c>
      <c r="BV38" s="1">
        <f t="shared" ref="BV38:BW38" si="22">SUM(BV3:BV34)</f>
        <v>56466.822848846263</v>
      </c>
      <c r="BW38" s="1">
        <f t="shared" si="22"/>
        <v>27087.34383154711</v>
      </c>
      <c r="BX38" s="1"/>
      <c r="BY38" s="1"/>
      <c r="BZ38" s="1"/>
      <c r="CB38" s="24">
        <f>IF(B38&lt;&gt;0,(Y38-B38)/B38,"")</f>
        <v>-0.71048931561953155</v>
      </c>
      <c r="CC38" s="24">
        <f>IF(C38&lt;&gt;0,(AL38-C38)/C38,"")</f>
        <v>-0.7310701835000859</v>
      </c>
      <c r="CD38" s="24">
        <f>IF(D38&lt;&gt;0,(AP38-D38)/D38,"")</f>
        <v>-0.70634375667769334</v>
      </c>
      <c r="CE38" s="24">
        <f>IF(E38&lt;&gt;0,(AZ38-E38)/E38,"")</f>
        <v>-0.79181806143583855</v>
      </c>
      <c r="CF38" s="24">
        <f>IF(F38&lt;&gt;0,(BA38-F38)/F38,"")</f>
        <v>-0.80427217693882547</v>
      </c>
      <c r="CG38" s="24">
        <f>IF(G38&lt;&gt;0,(BO38-G38)/G38,"")</f>
        <v>-0.76531416532033569</v>
      </c>
      <c r="CH38" s="24">
        <f>IF(H38&lt;&gt;0,(BT38-H38)/H38,"")</f>
        <v>-0.7143909889461636</v>
      </c>
      <c r="CI38" s="24">
        <f>IF(I38&lt;&gt;0,(T38-I38)/I38,"")</f>
        <v>-0.7204690950267969</v>
      </c>
      <c r="CJ38" s="24">
        <f>IF(J38&lt;&gt;0,(V38-J38)/J38,"")</f>
        <v>-0.71573020490809858</v>
      </c>
      <c r="CK38" s="24">
        <f>IF(K38&lt;&gt;0,(AE38-K38)/K38,"")</f>
        <v>-0.7253956300094544</v>
      </c>
      <c r="CL38" s="24">
        <f>IF(L38&lt;&gt;0,(R38-L38)/L38,"")</f>
        <v>-0.72042264466873762</v>
      </c>
      <c r="CM38" s="24">
        <f>IF(M38&lt;&gt;0,(W38-M38)/M38,"")</f>
        <v>-0.71646462219123408</v>
      </c>
      <c r="CN38" s="24">
        <f>IF(N38&lt;&gt;0,(AK38-N38)/N38,"")</f>
        <v>-0.7184729278328198</v>
      </c>
      <c r="CO38" s="24"/>
      <c r="CP38" s="24"/>
      <c r="CQ38" s="24"/>
      <c r="CR38" s="24"/>
      <c r="CS38" s="24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8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0" sqref="K30"/>
    </sheetView>
  </sheetViews>
  <sheetFormatPr defaultRowHeight="15" x14ac:dyDescent="0.25"/>
  <cols>
    <col min="1" max="1" width="19.85546875" customWidth="1"/>
    <col min="9" max="11" width="9.140625" style="29"/>
    <col min="13" max="13" width="15.5703125" bestFit="1" customWidth="1"/>
    <col min="14" max="14" width="6.7109375" style="29" bestFit="1" customWidth="1"/>
    <col min="15" max="15" width="5.7109375" bestFit="1" customWidth="1"/>
    <col min="16" max="16" width="14.5703125" bestFit="1" customWidth="1"/>
    <col min="17" max="17" width="5.5703125" bestFit="1" customWidth="1"/>
    <col min="18" max="18" width="6.7109375" bestFit="1" customWidth="1"/>
    <col min="19" max="20" width="9.28515625" bestFit="1" customWidth="1"/>
    <col min="21" max="21" width="5.7109375" bestFit="1" customWidth="1"/>
    <col min="22" max="22" width="7.7109375" bestFit="1" customWidth="1"/>
    <col min="23" max="23" width="5.7109375" style="29" bestFit="1" customWidth="1"/>
    <col min="24" max="25" width="6.7109375" bestFit="1" customWidth="1"/>
    <col min="26" max="26" width="15.42578125" bestFit="1" customWidth="1"/>
    <col min="27" max="27" width="6.5703125" customWidth="1"/>
    <col min="28" max="28" width="5.7109375" bestFit="1" customWidth="1"/>
    <col min="29" max="29" width="5.140625" bestFit="1" customWidth="1"/>
    <col min="30" max="30" width="5.7109375" style="29" bestFit="1" customWidth="1"/>
    <col min="31" max="31" width="6.7109375" bestFit="1" customWidth="1"/>
    <col min="32" max="32" width="6.140625" style="29" bestFit="1" customWidth="1"/>
    <col min="33" max="33" width="6.7109375" bestFit="1" customWidth="1"/>
    <col min="34" max="34" width="10" bestFit="1" customWidth="1"/>
    <col min="35" max="35" width="9.28515625" bestFit="1" customWidth="1"/>
    <col min="36" max="36" width="7.7109375" bestFit="1" customWidth="1"/>
    <col min="37" max="37" width="9.28515625" bestFit="1" customWidth="1"/>
    <col min="38" max="38" width="6" bestFit="1" customWidth="1"/>
    <col min="39" max="39" width="6.7109375" bestFit="1" customWidth="1"/>
    <col min="40" max="40" width="5.7109375" bestFit="1" customWidth="1"/>
    <col min="41" max="41" width="7.7109375" bestFit="1" customWidth="1"/>
    <col min="42" max="42" width="5.7109375" bestFit="1" customWidth="1"/>
    <col min="43" max="43" width="4.140625" bestFit="1" customWidth="1"/>
    <col min="44" max="44" width="6.71093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9" width="7.7109375" bestFit="1" customWidth="1"/>
    <col min="50" max="50" width="6.7109375" bestFit="1" customWidth="1"/>
    <col min="51" max="51" width="5.140625" bestFit="1" customWidth="1"/>
    <col min="52" max="52" width="5.28515625" bestFit="1" customWidth="1"/>
    <col min="53" max="53" width="8.7109375" bestFit="1" customWidth="1"/>
    <col min="54" max="54" width="4.85546875" bestFit="1" customWidth="1"/>
    <col min="55" max="55" width="7.85546875" bestFit="1" customWidth="1"/>
    <col min="56" max="56" width="5.85546875" bestFit="1" customWidth="1"/>
    <col min="57" max="57" width="6" bestFit="1" customWidth="1"/>
    <col min="58" max="58" width="6.7109375" bestFit="1" customWidth="1"/>
    <col min="59" max="59" width="7.7109375" style="29" bestFit="1" customWidth="1"/>
    <col min="60" max="60" width="5.7109375" bestFit="1" customWidth="1"/>
    <col min="61" max="61" width="6.7109375" bestFit="1" customWidth="1"/>
    <col min="62" max="62" width="4.140625" bestFit="1" customWidth="1"/>
    <col min="63" max="63" width="9.28515625" bestFit="1" customWidth="1"/>
    <col min="64" max="64" width="8" style="29" bestFit="1" customWidth="1"/>
    <col min="65" max="68" width="6.7109375" bestFit="1" customWidth="1"/>
    <col min="69" max="69" width="9.140625" bestFit="1" customWidth="1"/>
    <col min="70" max="70" width="7.140625" bestFit="1" customWidth="1"/>
    <col min="72" max="79" width="9.140625" style="29"/>
  </cols>
  <sheetData>
    <row r="1" spans="1:89" x14ac:dyDescent="0.25">
      <c r="A1" s="29"/>
      <c r="B1" s="29" t="s">
        <v>494</v>
      </c>
      <c r="C1" s="29"/>
      <c r="D1" s="29"/>
      <c r="E1" s="29"/>
      <c r="F1" s="29"/>
      <c r="G1" s="29"/>
      <c r="H1" s="29"/>
      <c r="I1" s="69" t="s">
        <v>414</v>
      </c>
      <c r="M1" s="29" t="s">
        <v>489</v>
      </c>
      <c r="O1" s="28"/>
      <c r="P1" s="28"/>
      <c r="Q1" s="28"/>
      <c r="R1" s="28"/>
      <c r="S1" s="28"/>
      <c r="T1" s="28"/>
      <c r="U1" s="28"/>
      <c r="V1" s="28"/>
      <c r="X1" s="28"/>
      <c r="Y1" s="28"/>
      <c r="Z1" s="28"/>
      <c r="AA1" s="28"/>
      <c r="AB1" s="28"/>
      <c r="AC1" s="28"/>
      <c r="AE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H1" s="28"/>
      <c r="BI1" s="28"/>
      <c r="BJ1" s="28"/>
      <c r="BK1" s="28"/>
      <c r="BM1" s="28"/>
      <c r="BN1" s="28"/>
      <c r="BO1" s="28"/>
      <c r="BP1" s="28"/>
      <c r="BQ1" s="28"/>
      <c r="BR1" s="28"/>
      <c r="BU1" s="29" t="s">
        <v>317</v>
      </c>
    </row>
    <row r="2" spans="1:89" x14ac:dyDescent="0.25">
      <c r="A2" s="29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150</v>
      </c>
      <c r="J2" s="27"/>
      <c r="K2" s="27"/>
      <c r="L2" s="27"/>
      <c r="M2" s="27" t="s">
        <v>227</v>
      </c>
      <c r="N2" s="27" t="s">
        <v>392</v>
      </c>
      <c r="O2" s="27" t="s">
        <v>131</v>
      </c>
      <c r="P2" s="27" t="s">
        <v>132</v>
      </c>
      <c r="Q2" s="27" t="s">
        <v>133</v>
      </c>
      <c r="R2" s="27" t="s">
        <v>393</v>
      </c>
      <c r="S2" s="27" t="s">
        <v>134</v>
      </c>
      <c r="T2" s="27" t="s">
        <v>59</v>
      </c>
      <c r="U2" s="27" t="s">
        <v>136</v>
      </c>
      <c r="V2" s="27" t="s">
        <v>137</v>
      </c>
      <c r="W2" s="27" t="s">
        <v>394</v>
      </c>
      <c r="X2" s="27" t="s">
        <v>138</v>
      </c>
      <c r="Y2" s="27" t="s">
        <v>139</v>
      </c>
      <c r="Z2" s="27" t="s">
        <v>140</v>
      </c>
      <c r="AA2" s="27" t="s">
        <v>141</v>
      </c>
      <c r="AB2" s="27" t="s">
        <v>142</v>
      </c>
      <c r="AC2" s="27" t="s">
        <v>143</v>
      </c>
      <c r="AD2" s="27" t="s">
        <v>395</v>
      </c>
      <c r="AE2" s="27" t="s">
        <v>144</v>
      </c>
      <c r="AF2" s="27" t="s">
        <v>402</v>
      </c>
      <c r="AG2" s="27" t="s">
        <v>57</v>
      </c>
      <c r="AH2" s="27" t="s">
        <v>128</v>
      </c>
      <c r="AI2" s="27" t="s">
        <v>145</v>
      </c>
      <c r="AJ2" s="27" t="s">
        <v>146</v>
      </c>
      <c r="AK2" s="27" t="s">
        <v>60</v>
      </c>
      <c r="AL2" s="27" t="s">
        <v>147</v>
      </c>
      <c r="AM2" s="27" t="s">
        <v>148</v>
      </c>
      <c r="AN2" s="27" t="s">
        <v>149</v>
      </c>
      <c r="AO2" s="27" t="s">
        <v>150</v>
      </c>
      <c r="AP2" s="27" t="s">
        <v>151</v>
      </c>
      <c r="AQ2" s="27" t="s">
        <v>152</v>
      </c>
      <c r="AR2" s="27" t="s">
        <v>153</v>
      </c>
      <c r="AS2" s="27" t="s">
        <v>154</v>
      </c>
      <c r="AT2" s="27" t="s">
        <v>155</v>
      </c>
      <c r="AU2" s="27" t="s">
        <v>156</v>
      </c>
      <c r="AV2" s="27" t="s">
        <v>54</v>
      </c>
      <c r="AW2" s="27" t="s">
        <v>53</v>
      </c>
      <c r="AX2" s="27" t="s">
        <v>157</v>
      </c>
      <c r="AY2" s="27" t="s">
        <v>158</v>
      </c>
      <c r="AZ2" s="27" t="s">
        <v>159</v>
      </c>
      <c r="BA2" s="27" t="s">
        <v>160</v>
      </c>
      <c r="BB2" s="27" t="s">
        <v>161</v>
      </c>
      <c r="BC2" s="27" t="s">
        <v>162</v>
      </c>
      <c r="BD2" s="27" t="s">
        <v>163</v>
      </c>
      <c r="BE2" s="27" t="s">
        <v>164</v>
      </c>
      <c r="BF2" s="27" t="s">
        <v>165</v>
      </c>
      <c r="BG2" s="27" t="s">
        <v>396</v>
      </c>
      <c r="BH2" s="27" t="s">
        <v>166</v>
      </c>
      <c r="BI2" s="27" t="s">
        <v>167</v>
      </c>
      <c r="BJ2" s="27" t="s">
        <v>168</v>
      </c>
      <c r="BK2" s="27" t="s">
        <v>61</v>
      </c>
      <c r="BL2" s="27" t="s">
        <v>403</v>
      </c>
      <c r="BM2" s="27" t="s">
        <v>169</v>
      </c>
      <c r="BN2" s="27" t="s">
        <v>170</v>
      </c>
      <c r="BO2" s="27" t="s">
        <v>171</v>
      </c>
      <c r="BP2" s="27" t="s">
        <v>173</v>
      </c>
      <c r="BQ2" s="27" t="s">
        <v>174</v>
      </c>
      <c r="BR2" s="27" t="s">
        <v>404</v>
      </c>
      <c r="BT2" s="27" t="s">
        <v>141</v>
      </c>
      <c r="BU2" s="27" t="s">
        <v>59</v>
      </c>
      <c r="BV2" s="27" t="s">
        <v>57</v>
      </c>
      <c r="BW2" s="27" t="s">
        <v>60</v>
      </c>
      <c r="BX2" s="27" t="s">
        <v>54</v>
      </c>
      <c r="BY2" s="27" t="s">
        <v>53</v>
      </c>
      <c r="BZ2" s="27" t="s">
        <v>61</v>
      </c>
      <c r="CA2" s="27" t="s">
        <v>62</v>
      </c>
      <c r="CB2" s="27" t="s">
        <v>150</v>
      </c>
      <c r="CD2" s="27"/>
      <c r="CE2" s="27"/>
      <c r="CF2" s="27"/>
      <c r="CG2" s="27"/>
      <c r="CH2" s="27"/>
      <c r="CI2" s="27"/>
      <c r="CJ2" s="27"/>
      <c r="CK2" s="27"/>
    </row>
    <row r="3" spans="1:89" x14ac:dyDescent="0.25">
      <c r="A3" s="20" t="s">
        <v>76</v>
      </c>
      <c r="B3" s="27">
        <v>10025.452574000001</v>
      </c>
      <c r="C3" s="27">
        <v>5.3978207321999996</v>
      </c>
      <c r="D3" s="27">
        <v>14464.469724</v>
      </c>
      <c r="E3" s="27">
        <v>3494.9697741</v>
      </c>
      <c r="F3" s="27">
        <v>1710.9565153000001</v>
      </c>
      <c r="G3" s="27">
        <v>19408.899002999999</v>
      </c>
      <c r="H3" s="27">
        <v>4753.4590789000003</v>
      </c>
      <c r="I3" s="27">
        <v>650.70778399000005</v>
      </c>
      <c r="J3" s="27"/>
      <c r="K3" s="27"/>
      <c r="L3" s="27"/>
      <c r="M3" s="27" t="s">
        <v>121</v>
      </c>
      <c r="N3" s="27">
        <v>2.8226857909393601</v>
      </c>
      <c r="O3" s="27">
        <v>0.49069531189868099</v>
      </c>
      <c r="P3" s="27">
        <v>0.49069531189868099</v>
      </c>
      <c r="Q3" s="27">
        <v>0.94020300273813895</v>
      </c>
      <c r="R3" s="27">
        <v>14.016242403047899</v>
      </c>
      <c r="S3" s="27">
        <v>63.915076853872002</v>
      </c>
      <c r="T3" s="27">
        <v>6586.6422197355496</v>
      </c>
      <c r="U3" s="27">
        <v>1.77660078367665</v>
      </c>
      <c r="V3" s="27">
        <v>5.9872555646902102E-2</v>
      </c>
      <c r="W3" s="27">
        <v>0.45276549224239798</v>
      </c>
      <c r="X3" s="27">
        <v>0</v>
      </c>
      <c r="Y3" s="27">
        <v>8.9304935561295</v>
      </c>
      <c r="Z3" s="27">
        <v>8.9304935561295</v>
      </c>
      <c r="AA3" s="27">
        <v>0.18430088470775</v>
      </c>
      <c r="AB3" s="27">
        <v>0.49105349408709198</v>
      </c>
      <c r="AC3" s="27">
        <v>0</v>
      </c>
      <c r="AD3" s="27">
        <v>1.6698737225593401</v>
      </c>
      <c r="AE3" s="27">
        <v>106.918742369989</v>
      </c>
      <c r="AF3" s="27">
        <v>0.11172610666614199</v>
      </c>
      <c r="AG3" s="27">
        <v>1.8569145785699698E-2</v>
      </c>
      <c r="AH3" s="27">
        <v>0</v>
      </c>
      <c r="AI3" s="27">
        <v>4627.2475120654799</v>
      </c>
      <c r="AJ3" s="27">
        <v>513.95421736480898</v>
      </c>
      <c r="AK3" s="27">
        <v>5141.3860303150004</v>
      </c>
      <c r="AL3" s="27">
        <v>7.2624092869701201E-2</v>
      </c>
      <c r="AM3" s="27">
        <v>0.77333113193008995</v>
      </c>
      <c r="AN3" s="27">
        <v>64.231918940458499</v>
      </c>
      <c r="AO3" s="27">
        <v>114.361609043776</v>
      </c>
      <c r="AP3" s="27">
        <v>15.7863900523817</v>
      </c>
      <c r="AQ3" s="27">
        <v>7.0494862485920802</v>
      </c>
      <c r="AR3" s="27">
        <v>4.9522783809145903</v>
      </c>
      <c r="AS3" s="27">
        <v>24.215927035283901</v>
      </c>
      <c r="AT3" s="27">
        <v>0.59197762914951202</v>
      </c>
      <c r="AU3" s="27">
        <v>11.840748971819201</v>
      </c>
      <c r="AV3" s="27">
        <v>2535.0838503653199</v>
      </c>
      <c r="AW3" s="27">
        <v>862.65663940758395</v>
      </c>
      <c r="AX3" s="27">
        <v>1672.42721095774</v>
      </c>
      <c r="AY3" s="27">
        <v>3.24633605438801</v>
      </c>
      <c r="AZ3" s="27">
        <v>1.0527235618975199</v>
      </c>
      <c r="BA3" s="27">
        <v>532.83574692046204</v>
      </c>
      <c r="BB3" s="27">
        <v>4.3023998194414403</v>
      </c>
      <c r="BC3" s="27">
        <v>8.2811639003004096</v>
      </c>
      <c r="BD3" s="27">
        <v>2.9239319685620999</v>
      </c>
      <c r="BE3" s="27">
        <v>1.12682853321649</v>
      </c>
      <c r="BF3" s="27">
        <v>20.957099328284698</v>
      </c>
      <c r="BG3" s="27">
        <v>8.9644042829032204E-3</v>
      </c>
      <c r="BH3" s="27">
        <v>152.37762306696001</v>
      </c>
      <c r="BI3" s="27">
        <v>4.8964703076549796</v>
      </c>
      <c r="BJ3" s="27">
        <v>1.98758868781662</v>
      </c>
      <c r="BK3" s="27">
        <v>6071.5177606245798</v>
      </c>
      <c r="BL3" s="27">
        <v>88.5750816326033</v>
      </c>
      <c r="BM3" s="27">
        <v>0</v>
      </c>
      <c r="BN3" s="27">
        <v>91.603261949877904</v>
      </c>
      <c r="BO3" s="27">
        <v>10.676811011931701</v>
      </c>
      <c r="BP3" s="27">
        <v>8.4553190893460002</v>
      </c>
      <c r="BQ3" s="27">
        <v>368.40539597435901</v>
      </c>
      <c r="BR3" s="27">
        <v>1.5260938511661299</v>
      </c>
      <c r="BT3" s="36">
        <f t="shared" ref="BT3:BT47" si="0">AA3/AK3</f>
        <v>3.5846537027381761E-5</v>
      </c>
      <c r="BU3" s="24">
        <f t="shared" ref="BU3:BU34" si="1">IF(B3=0,"",(T3-B3)/B3)</f>
        <v>-0.34300799179706448</v>
      </c>
      <c r="BV3" s="24">
        <f t="shared" ref="BV3:BV34" si="2">IF(C3=0,"",(AG3-C3)/C3)</f>
        <v>-0.9965598809766083</v>
      </c>
      <c r="BW3" s="24">
        <f t="shared" ref="BW3:BW34" si="3">IF(D3=0,"",(AK3-D3)/D3)</f>
        <v>-0.64455067289579115</v>
      </c>
      <c r="BX3" s="24">
        <f t="shared" ref="BX3:BX34" si="4">IF(E3=0,"",(AV3-E3)/E3)</f>
        <v>-0.27464784698513256</v>
      </c>
      <c r="BY3" s="24">
        <f t="shared" ref="BY3:BY34" si="5">IF(F3=0,"",(AW3-F3)/F3)</f>
        <v>-0.49580446277074131</v>
      </c>
      <c r="BZ3" s="24">
        <f t="shared" ref="BZ3:BZ34" si="6">IF(G3=0,"",(BK3-G3)/G3)</f>
        <v>-0.68717866172181552</v>
      </c>
      <c r="CA3" s="24">
        <f t="shared" ref="CA3:CA34" si="7">IF(H3=0,"",(BQ3-H3)/H3)</f>
        <v>-0.92249740875867359</v>
      </c>
      <c r="CB3" s="24">
        <f>IF(I3=0,"",(AO3-I3)/I3)</f>
        <v>-0.82425043643625229</v>
      </c>
      <c r="CD3" s="24"/>
      <c r="CE3" s="24"/>
      <c r="CF3" s="24"/>
      <c r="CG3" s="24"/>
      <c r="CH3" s="24"/>
      <c r="CI3" s="24"/>
      <c r="CJ3" s="24"/>
      <c r="CK3" s="24"/>
    </row>
    <row r="4" spans="1:89" x14ac:dyDescent="0.25">
      <c r="A4" s="20" t="s">
        <v>77</v>
      </c>
      <c r="B4" s="27">
        <v>164.45848937</v>
      </c>
      <c r="C4" s="27">
        <v>17.351196635000001</v>
      </c>
      <c r="D4" s="27">
        <v>263.59384162999999</v>
      </c>
      <c r="E4" s="27">
        <v>43.150130267999998</v>
      </c>
      <c r="F4" s="27">
        <v>22.843923785000001</v>
      </c>
      <c r="G4" s="27">
        <v>234.11746192000001</v>
      </c>
      <c r="H4" s="27">
        <v>214.02950953999999</v>
      </c>
      <c r="I4" s="27">
        <v>41.970846295999998</v>
      </c>
      <c r="J4" s="27"/>
      <c r="K4" s="27"/>
      <c r="L4" s="27"/>
      <c r="M4" s="27" t="s">
        <v>77</v>
      </c>
      <c r="N4" s="27">
        <v>0.30126753265545497</v>
      </c>
      <c r="O4" s="27">
        <v>0.17807386890221599</v>
      </c>
      <c r="P4" s="27">
        <v>0.17807386890221599</v>
      </c>
      <c r="Q4" s="27">
        <v>0.34120078005919202</v>
      </c>
      <c r="R4" s="27">
        <v>34.536505512009803</v>
      </c>
      <c r="S4" s="27">
        <v>0.216364217067082</v>
      </c>
      <c r="T4" s="27">
        <v>164.45835128667201</v>
      </c>
      <c r="U4" s="27">
        <v>0.64472962909307596</v>
      </c>
      <c r="V4" s="27">
        <v>2.17279282761191E-2</v>
      </c>
      <c r="W4" s="27">
        <v>0.16431044340832299</v>
      </c>
      <c r="X4" s="27">
        <v>1.1787723317030101</v>
      </c>
      <c r="Y4" s="27">
        <v>0.51336728541237098</v>
      </c>
      <c r="Z4" s="27">
        <v>0.51336728541237098</v>
      </c>
      <c r="AA4" s="27">
        <v>7.6381827285350007E-2</v>
      </c>
      <c r="AB4" s="27">
        <v>15.6242543448297</v>
      </c>
      <c r="AC4" s="27">
        <v>0</v>
      </c>
      <c r="AD4" s="27">
        <v>0</v>
      </c>
      <c r="AE4" s="27">
        <v>8.3233692446070098</v>
      </c>
      <c r="AF4" s="27">
        <v>2.3698558918842299E-2</v>
      </c>
      <c r="AG4" s="27">
        <v>17.351211247272499</v>
      </c>
      <c r="AH4" s="27">
        <v>0</v>
      </c>
      <c r="AI4" s="27">
        <v>237.23525170343601</v>
      </c>
      <c r="AJ4" s="27">
        <v>26.283057283717799</v>
      </c>
      <c r="AK4" s="27">
        <v>263.59469081443899</v>
      </c>
      <c r="AL4" s="27">
        <v>0</v>
      </c>
      <c r="AM4" s="27">
        <v>7.8921791186064398</v>
      </c>
      <c r="AN4" s="27">
        <v>4.4277903624950002E-3</v>
      </c>
      <c r="AO4" s="27">
        <v>43.415431179394503</v>
      </c>
      <c r="AP4" s="27">
        <v>7.06320071126618E-3</v>
      </c>
      <c r="AQ4" s="27">
        <v>2.1519106398202099E-2</v>
      </c>
      <c r="AR4" s="27">
        <v>1.4947510978907199</v>
      </c>
      <c r="AS4" s="27">
        <v>9.5857508003549408E-3</v>
      </c>
      <c r="AT4" s="27">
        <v>0.26011105783274602</v>
      </c>
      <c r="AU4" s="27">
        <v>2.11166825199931E-3</v>
      </c>
      <c r="AV4" s="27">
        <v>43.151311735133298</v>
      </c>
      <c r="AW4" s="27">
        <v>22.8447911793426</v>
      </c>
      <c r="AX4" s="27">
        <v>20.306520555790701</v>
      </c>
      <c r="AY4" s="27">
        <v>0</v>
      </c>
      <c r="AZ4" s="27">
        <v>6.7761481946901499E-5</v>
      </c>
      <c r="BA4" s="27">
        <v>16.047698511886001</v>
      </c>
      <c r="BB4" s="27">
        <v>0</v>
      </c>
      <c r="BC4" s="27">
        <v>0.83299336909670996</v>
      </c>
      <c r="BD4" s="27">
        <v>2.52635515357948E-2</v>
      </c>
      <c r="BE4" s="27">
        <v>4.6703113235414803E-2</v>
      </c>
      <c r="BF4" s="27">
        <v>2.1301237320612598</v>
      </c>
      <c r="BG4" s="27">
        <v>3.2530684798042402E-3</v>
      </c>
      <c r="BH4" s="27">
        <v>1.38040035935337E-2</v>
      </c>
      <c r="BI4" s="27">
        <v>1.9473875160234</v>
      </c>
      <c r="BJ4" s="27">
        <v>1.1799481806752999E-3</v>
      </c>
      <c r="BK4" s="27">
        <v>234.12087116696699</v>
      </c>
      <c r="BL4" s="27">
        <v>50.566142169229501</v>
      </c>
      <c r="BM4" s="27">
        <v>0.52516034987351101</v>
      </c>
      <c r="BN4" s="27">
        <v>0</v>
      </c>
      <c r="BO4" s="27">
        <v>64.641536723829802</v>
      </c>
      <c r="BP4" s="27">
        <v>0.57441051367317497</v>
      </c>
      <c r="BQ4" s="27">
        <v>214.02948332699401</v>
      </c>
      <c r="BR4" s="27">
        <v>65.048936859220504</v>
      </c>
      <c r="BT4" s="36">
        <f t="shared" si="0"/>
        <v>2.8976997620608379E-4</v>
      </c>
      <c r="BU4" s="24">
        <f t="shared" si="1"/>
        <v>-8.3962420250513561E-7</v>
      </c>
      <c r="BV4" s="24">
        <f t="shared" si="2"/>
        <v>8.4214782445012199E-7</v>
      </c>
      <c r="BW4" s="24">
        <f t="shared" si="3"/>
        <v>3.2215640310635028E-6</v>
      </c>
      <c r="BX4" s="24">
        <f t="shared" si="4"/>
        <v>2.7380383928437191E-5</v>
      </c>
      <c r="BY4" s="24">
        <f t="shared" si="5"/>
        <v>3.7970462113366328E-5</v>
      </c>
      <c r="BZ4" s="24">
        <f t="shared" si="6"/>
        <v>1.4562121676111869E-5</v>
      </c>
      <c r="CA4" s="24">
        <f t="shared" si="7"/>
        <v>-1.2247379362440752E-7</v>
      </c>
      <c r="CB4" s="24">
        <f t="shared" ref="CB4:CB15" si="8">IF(I4=0,"",(AO4-I4)/I4)</f>
        <v>3.4418769476473009E-2</v>
      </c>
      <c r="CD4" s="24"/>
      <c r="CE4" s="24"/>
      <c r="CF4" s="24"/>
      <c r="CG4" s="24"/>
      <c r="CH4" s="24"/>
      <c r="CI4" s="24"/>
      <c r="CJ4" s="24"/>
      <c r="CK4" s="24"/>
    </row>
    <row r="5" spans="1:89" x14ac:dyDescent="0.25">
      <c r="A5" s="20" t="s">
        <v>78</v>
      </c>
      <c r="B5" s="27">
        <v>13963.544114</v>
      </c>
      <c r="C5" s="27">
        <v>74.393382869999996</v>
      </c>
      <c r="D5" s="27">
        <v>22819.218410000001</v>
      </c>
      <c r="E5" s="27">
        <v>2679.9369835000002</v>
      </c>
      <c r="F5" s="27">
        <v>1537.5414358</v>
      </c>
      <c r="G5" s="27">
        <v>75137.595052999997</v>
      </c>
      <c r="H5" s="27">
        <v>5684.1356978000003</v>
      </c>
      <c r="I5" s="27">
        <v>2266.0050107000002</v>
      </c>
      <c r="J5" s="27"/>
      <c r="K5" s="27"/>
      <c r="L5" s="27"/>
      <c r="M5" s="27" t="s">
        <v>71</v>
      </c>
      <c r="N5" s="27">
        <v>493.68380849036998</v>
      </c>
      <c r="O5" s="27">
        <v>46.803627705124903</v>
      </c>
      <c r="P5" s="27">
        <v>46.803525156823703</v>
      </c>
      <c r="Q5" s="27">
        <v>7.0274330380138403</v>
      </c>
      <c r="R5" s="27">
        <v>19.472350555523001</v>
      </c>
      <c r="S5" s="27">
        <v>1193.38508755828</v>
      </c>
      <c r="T5" s="27">
        <v>13960.2442771231</v>
      </c>
      <c r="U5" s="27">
        <v>46.674921046985098</v>
      </c>
      <c r="V5" s="27">
        <v>68.006424461161004</v>
      </c>
      <c r="W5" s="27">
        <v>45.0754334169782</v>
      </c>
      <c r="X5" s="27">
        <v>1322.76584226977</v>
      </c>
      <c r="Y5" s="27">
        <v>140.60982670646999</v>
      </c>
      <c r="Z5" s="27">
        <v>140.60982670646999</v>
      </c>
      <c r="AA5" s="27">
        <v>1.3319892124178601</v>
      </c>
      <c r="AB5" s="27">
        <v>57.537934583639498</v>
      </c>
      <c r="AC5" s="27">
        <v>7.0690726868279097E-4</v>
      </c>
      <c r="AD5" s="27">
        <v>9.5895804493801897</v>
      </c>
      <c r="AE5" s="27">
        <v>1205.67783849382</v>
      </c>
      <c r="AF5" s="27">
        <v>0.58075512874106505</v>
      </c>
      <c r="AG5" s="27">
        <v>74.394573165898393</v>
      </c>
      <c r="AH5" s="27">
        <v>0</v>
      </c>
      <c r="AI5" s="27">
        <v>20506.998299102099</v>
      </c>
      <c r="AJ5" s="27">
        <v>2277.2241187077798</v>
      </c>
      <c r="AK5" s="27">
        <v>22785.554407022399</v>
      </c>
      <c r="AL5" s="27">
        <v>1.0388915571355301E-3</v>
      </c>
      <c r="AM5" s="27">
        <v>64.308376690727897</v>
      </c>
      <c r="AN5" s="27">
        <v>22.572753236660599</v>
      </c>
      <c r="AO5" s="27">
        <v>2376.2221732020498</v>
      </c>
      <c r="AP5" s="27">
        <v>18.6920041327019</v>
      </c>
      <c r="AQ5" s="27">
        <v>9.6163970630456799</v>
      </c>
      <c r="AR5" s="27">
        <v>71.693311359147003</v>
      </c>
      <c r="AS5" s="27">
        <v>16.264537663853101</v>
      </c>
      <c r="AT5" s="27">
        <v>3.0008815004657201</v>
      </c>
      <c r="AU5" s="27">
        <v>5.71267880344669</v>
      </c>
      <c r="AV5" s="27">
        <v>2673.3060706280899</v>
      </c>
      <c r="AW5" s="27">
        <v>1535.0945216012999</v>
      </c>
      <c r="AX5" s="27">
        <v>1138.21154902679</v>
      </c>
      <c r="AY5" s="27">
        <v>9.07859137882569E-2</v>
      </c>
      <c r="AZ5" s="27">
        <v>0.41514243257990302</v>
      </c>
      <c r="BA5" s="27">
        <v>511.24879539879998</v>
      </c>
      <c r="BB5" s="27">
        <v>4.0112506131604997</v>
      </c>
      <c r="BC5" s="27">
        <v>207.67436889055099</v>
      </c>
      <c r="BD5" s="27">
        <v>12.241740111443599</v>
      </c>
      <c r="BE5" s="27">
        <v>12.0866219718185</v>
      </c>
      <c r="BF5" s="27">
        <v>519.59522945068102</v>
      </c>
      <c r="BG5" s="27">
        <v>105.60131677128101</v>
      </c>
      <c r="BH5" s="27">
        <v>39.232560182211998</v>
      </c>
      <c r="BI5" s="27">
        <v>79.1213672331385</v>
      </c>
      <c r="BJ5" s="27">
        <v>1.82409564380774</v>
      </c>
      <c r="BK5" s="27">
        <v>75138.986457854902</v>
      </c>
      <c r="BL5" s="27">
        <v>1061.42555457443</v>
      </c>
      <c r="BM5" s="27">
        <v>1588.5365928008</v>
      </c>
      <c r="BN5" s="27">
        <v>26.2228992054374</v>
      </c>
      <c r="BO5" s="27">
        <v>135.22174854886501</v>
      </c>
      <c r="BP5" s="27">
        <v>75.591004102672699</v>
      </c>
      <c r="BQ5" s="27">
        <v>5687.7306020575597</v>
      </c>
      <c r="BR5" s="27">
        <v>27.886771262939298</v>
      </c>
      <c r="BT5" s="36">
        <f t="shared" si="0"/>
        <v>5.8457616989444303E-5</v>
      </c>
      <c r="BU5" s="24">
        <f t="shared" si="1"/>
        <v>-2.3631800422300523E-4</v>
      </c>
      <c r="BV5" s="24">
        <f t="shared" si="2"/>
        <v>1.6000023825730596E-5</v>
      </c>
      <c r="BW5" s="24">
        <f t="shared" si="3"/>
        <v>-1.4752478534869613E-3</v>
      </c>
      <c r="BX5" s="24">
        <f t="shared" si="4"/>
        <v>-2.4742794001261889E-3</v>
      </c>
      <c r="BY5" s="24">
        <f t="shared" si="5"/>
        <v>-1.5914460200722885E-3</v>
      </c>
      <c r="BZ5" s="24">
        <f t="shared" si="6"/>
        <v>1.8518091428445613E-5</v>
      </c>
      <c r="CA5" s="24">
        <f t="shared" si="7"/>
        <v>6.3244518580912333E-4</v>
      </c>
      <c r="CB5" s="24">
        <f t="shared" si="8"/>
        <v>4.8639416939330611E-2</v>
      </c>
      <c r="CD5" s="24"/>
      <c r="CE5" s="24"/>
      <c r="CF5" s="24"/>
      <c r="CG5" s="24"/>
      <c r="CH5" s="24"/>
      <c r="CI5" s="24"/>
      <c r="CJ5" s="24"/>
      <c r="CK5" s="24"/>
    </row>
    <row r="6" spans="1:89" x14ac:dyDescent="0.25">
      <c r="A6" s="20" t="s">
        <v>79</v>
      </c>
      <c r="B6" s="27">
        <v>21419.086781000002</v>
      </c>
      <c r="C6" s="27">
        <v>261.54537522999999</v>
      </c>
      <c r="D6" s="27">
        <v>16014.411237</v>
      </c>
      <c r="E6" s="27">
        <v>2997.6476579999999</v>
      </c>
      <c r="F6" s="27">
        <v>1563.6170448</v>
      </c>
      <c r="G6" s="27">
        <v>21753.563923999998</v>
      </c>
      <c r="H6" s="27">
        <v>6599.7024708999998</v>
      </c>
      <c r="I6" s="27">
        <v>1716.8885396000001</v>
      </c>
      <c r="J6" s="27"/>
      <c r="K6" s="27"/>
      <c r="L6" s="27"/>
      <c r="M6" s="27" t="s">
        <v>122</v>
      </c>
      <c r="N6" s="27">
        <v>60.636127023641201</v>
      </c>
      <c r="O6" s="27">
        <v>114.429020302285</v>
      </c>
      <c r="P6" s="27">
        <v>114.429020302285</v>
      </c>
      <c r="Q6" s="27">
        <v>57.8665361839684</v>
      </c>
      <c r="R6" s="27">
        <v>15.216451257642801</v>
      </c>
      <c r="S6" s="27">
        <v>1180.2471123016701</v>
      </c>
      <c r="T6" s="27">
        <v>21406.558696521599</v>
      </c>
      <c r="U6" s="27">
        <v>10.845991938432901</v>
      </c>
      <c r="V6" s="27">
        <v>0.27070424743940602</v>
      </c>
      <c r="W6" s="27">
        <v>3.4247612584720901</v>
      </c>
      <c r="X6" s="27">
        <v>172.48866614227401</v>
      </c>
      <c r="Y6" s="27">
        <v>396.981887380015</v>
      </c>
      <c r="Z6" s="27">
        <v>396.981887380015</v>
      </c>
      <c r="AA6" s="27">
        <v>0.58119537283918898</v>
      </c>
      <c r="AB6" s="27">
        <v>45.025788364016002</v>
      </c>
      <c r="AC6" s="27">
        <v>0</v>
      </c>
      <c r="AD6" s="27">
        <v>18.7622679373005</v>
      </c>
      <c r="AE6" s="27">
        <v>2598.0075916774099</v>
      </c>
      <c r="AF6" s="27">
        <v>1.1707183691543099</v>
      </c>
      <c r="AG6" s="27">
        <v>261.54520032072702</v>
      </c>
      <c r="AH6" s="27">
        <v>0</v>
      </c>
      <c r="AI6" s="27">
        <v>14409.1739064393</v>
      </c>
      <c r="AJ6" s="27">
        <v>1600.4389812593899</v>
      </c>
      <c r="AK6" s="27">
        <v>16010.194083071499</v>
      </c>
      <c r="AL6" s="27">
        <v>5.1083823899755403E-2</v>
      </c>
      <c r="AM6" s="27">
        <v>59.3316389358382</v>
      </c>
      <c r="AN6" s="27">
        <v>6.3223374395520198</v>
      </c>
      <c r="AO6" s="27">
        <v>1736.05466858878</v>
      </c>
      <c r="AP6" s="27">
        <v>8.5671560471612693</v>
      </c>
      <c r="AQ6" s="27">
        <v>24.275337174803301</v>
      </c>
      <c r="AR6" s="27">
        <v>83.629015865562195</v>
      </c>
      <c r="AS6" s="27">
        <v>9.4443714528921898</v>
      </c>
      <c r="AT6" s="27">
        <v>8.2368358945529199</v>
      </c>
      <c r="AU6" s="27">
        <v>14.457531782624001</v>
      </c>
      <c r="AV6" s="27">
        <v>2972.28835930782</v>
      </c>
      <c r="AW6" s="27">
        <v>1558.3577843062501</v>
      </c>
      <c r="AX6" s="27">
        <v>1413.9305750015701</v>
      </c>
      <c r="AY6" s="27">
        <v>0.18847842612036</v>
      </c>
      <c r="AZ6" s="27">
        <v>0.52138225576922004</v>
      </c>
      <c r="BA6" s="27">
        <v>379.945613864118</v>
      </c>
      <c r="BB6" s="27">
        <v>13.435224435258499</v>
      </c>
      <c r="BC6" s="27">
        <v>254.11795139502999</v>
      </c>
      <c r="BD6" s="27">
        <v>15.8336948560656</v>
      </c>
      <c r="BE6" s="27">
        <v>16.619391300934101</v>
      </c>
      <c r="BF6" s="27">
        <v>635.69816570390799</v>
      </c>
      <c r="BG6" s="27">
        <v>65.752288838724795</v>
      </c>
      <c r="BH6" s="27">
        <v>16.240003922683801</v>
      </c>
      <c r="BI6" s="27">
        <v>70.369571885679406</v>
      </c>
      <c r="BJ6" s="27">
        <v>0.45572060353402999</v>
      </c>
      <c r="BK6" s="27">
        <v>21753.657656227599</v>
      </c>
      <c r="BL6" s="27">
        <v>1835.9663348645599</v>
      </c>
      <c r="BM6" s="27">
        <v>117.850113487326</v>
      </c>
      <c r="BN6" s="27">
        <v>808.09193075230905</v>
      </c>
      <c r="BO6" s="27">
        <v>34.619430997527601</v>
      </c>
      <c r="BP6" s="27">
        <v>250.111359491797</v>
      </c>
      <c r="BQ6" s="27">
        <v>6594.7540966903098</v>
      </c>
      <c r="BR6" s="27">
        <v>46.9846957148768</v>
      </c>
      <c r="BT6" s="36">
        <f t="shared" si="0"/>
        <v>3.6301581968560918E-5</v>
      </c>
      <c r="BU6" s="24">
        <f t="shared" si="1"/>
        <v>-5.8490283019517161E-4</v>
      </c>
      <c r="BV6" s="24">
        <f t="shared" si="2"/>
        <v>-6.6875307130635495E-7</v>
      </c>
      <c r="BW6" s="24">
        <f t="shared" si="3"/>
        <v>-2.6333493414715915E-4</v>
      </c>
      <c r="BX6" s="24">
        <f t="shared" si="4"/>
        <v>-8.459732959109463E-3</v>
      </c>
      <c r="BY6" s="24">
        <f t="shared" si="5"/>
        <v>-3.3635221048787167E-3</v>
      </c>
      <c r="BZ6" s="24">
        <f t="shared" si="6"/>
        <v>4.3088216683888165E-6</v>
      </c>
      <c r="CA6" s="24">
        <f t="shared" si="7"/>
        <v>-7.4978746867889704E-4</v>
      </c>
      <c r="CB6" s="24">
        <f t="shared" si="8"/>
        <v>1.1163292518246578E-2</v>
      </c>
      <c r="CD6" s="24"/>
      <c r="CE6" s="24"/>
      <c r="CF6" s="24"/>
      <c r="CG6" s="24"/>
      <c r="CH6" s="24"/>
      <c r="CI6" s="24"/>
      <c r="CJ6" s="24"/>
      <c r="CK6" s="24"/>
    </row>
    <row r="7" spans="1:89" x14ac:dyDescent="0.25">
      <c r="A7" s="20" t="s">
        <v>80</v>
      </c>
      <c r="B7" s="27">
        <v>498955.73070999997</v>
      </c>
      <c r="C7" s="27">
        <v>1278.104775</v>
      </c>
      <c r="D7" s="27">
        <v>41552.648174000002</v>
      </c>
      <c r="E7" s="27">
        <v>15476.274357</v>
      </c>
      <c r="F7" s="27">
        <v>10320.232712999999</v>
      </c>
      <c r="G7" s="27">
        <v>127348.0566</v>
      </c>
      <c r="H7" s="27">
        <v>38045.911698000004</v>
      </c>
      <c r="I7" s="27">
        <v>8608.7321038999999</v>
      </c>
      <c r="J7" s="27"/>
      <c r="K7" s="27"/>
      <c r="L7" s="27"/>
      <c r="M7" s="27" t="s">
        <v>123</v>
      </c>
      <c r="N7" s="27">
        <v>2584.9835109210098</v>
      </c>
      <c r="O7" s="27">
        <v>247.51289351833699</v>
      </c>
      <c r="P7" s="27">
        <v>247.35583149480701</v>
      </c>
      <c r="Q7" s="27">
        <v>34.651373160490003</v>
      </c>
      <c r="R7" s="27">
        <v>220.05278277102801</v>
      </c>
      <c r="S7" s="27">
        <v>7865.4724713361302</v>
      </c>
      <c r="T7" s="27">
        <v>498007.263534514</v>
      </c>
      <c r="U7" s="27">
        <v>148.354176846375</v>
      </c>
      <c r="V7" s="27">
        <v>8.0251217561355492</v>
      </c>
      <c r="W7" s="27">
        <v>44.660928953360902</v>
      </c>
      <c r="X7" s="27">
        <v>5840.6310087470001</v>
      </c>
      <c r="Y7" s="27">
        <v>2011.2414802358901</v>
      </c>
      <c r="Z7" s="27">
        <v>2011.2414802358901</v>
      </c>
      <c r="AA7" s="27">
        <v>6.9524013844018704</v>
      </c>
      <c r="AB7" s="27">
        <v>62.485781806436499</v>
      </c>
      <c r="AC7" s="27">
        <v>1.08629429251758</v>
      </c>
      <c r="AD7" s="27">
        <v>211.68344919114401</v>
      </c>
      <c r="AE7" s="27">
        <v>7068.9352835337004</v>
      </c>
      <c r="AF7" s="27">
        <v>9.4762406567557491</v>
      </c>
      <c r="AG7" s="27">
        <v>1278.2972482385801</v>
      </c>
      <c r="AH7" s="27">
        <v>0</v>
      </c>
      <c r="AI7" s="27">
        <v>34973.797687841601</v>
      </c>
      <c r="AJ7" s="27">
        <v>3879.0251331386698</v>
      </c>
      <c r="AK7" s="27">
        <v>38859.775222364697</v>
      </c>
      <c r="AL7" s="27">
        <v>39.1235780105754</v>
      </c>
      <c r="AM7" s="27">
        <v>450.73005519490698</v>
      </c>
      <c r="AN7" s="27">
        <v>1251.1706569103901</v>
      </c>
      <c r="AO7" s="27">
        <v>8941.6641140105603</v>
      </c>
      <c r="AP7" s="27">
        <v>81.570439916228594</v>
      </c>
      <c r="AQ7" s="27">
        <v>121.311491034082</v>
      </c>
      <c r="AR7" s="27">
        <v>395.93412611653901</v>
      </c>
      <c r="AS7" s="27">
        <v>77.1860466725647</v>
      </c>
      <c r="AT7" s="27">
        <v>77.536461437314202</v>
      </c>
      <c r="AU7" s="27">
        <v>122.004396782808</v>
      </c>
      <c r="AV7" s="27">
        <v>15333.014427759201</v>
      </c>
      <c r="AW7" s="27">
        <v>10212.4989929409</v>
      </c>
      <c r="AX7" s="27">
        <v>5120.5154348183296</v>
      </c>
      <c r="AY7" s="27">
        <v>141.96471569758501</v>
      </c>
      <c r="AZ7" s="27">
        <v>3.2316796803739001</v>
      </c>
      <c r="BA7" s="27">
        <v>4538.87215661965</v>
      </c>
      <c r="BB7" s="27">
        <v>246.902162843036</v>
      </c>
      <c r="BC7" s="27">
        <v>683.408430783055</v>
      </c>
      <c r="BD7" s="27">
        <v>15.8448883151815</v>
      </c>
      <c r="BE7" s="27">
        <v>90.216111587004804</v>
      </c>
      <c r="BF7" s="27">
        <v>1712.64867923832</v>
      </c>
      <c r="BG7" s="27">
        <v>343.311591934577</v>
      </c>
      <c r="BH7" s="27">
        <v>237.506331207085</v>
      </c>
      <c r="BI7" s="27">
        <v>408.84332471537698</v>
      </c>
      <c r="BJ7" s="27">
        <v>6.3468933843409197</v>
      </c>
      <c r="BK7" s="27">
        <v>127404.640535973</v>
      </c>
      <c r="BL7" s="27">
        <v>8364.1006599576103</v>
      </c>
      <c r="BM7" s="27">
        <v>0</v>
      </c>
      <c r="BN7" s="27">
        <v>2626.9003130474698</v>
      </c>
      <c r="BO7" s="27">
        <v>3260.7017180411999</v>
      </c>
      <c r="BP7" s="27">
        <v>2337.28949545057</v>
      </c>
      <c r="BQ7" s="27">
        <v>37942.046300940703</v>
      </c>
      <c r="BR7" s="27">
        <v>2038.3306445787</v>
      </c>
      <c r="BT7" s="36">
        <f t="shared" si="0"/>
        <v>1.7890997425020109E-4</v>
      </c>
      <c r="BU7" s="24">
        <f t="shared" si="1"/>
        <v>-1.9009044632804029E-3</v>
      </c>
      <c r="BV7" s="24">
        <f t="shared" si="2"/>
        <v>1.5059269188637373E-4</v>
      </c>
      <c r="BW7" s="24">
        <f t="shared" si="3"/>
        <v>-6.4806289610207526E-2</v>
      </c>
      <c r="BX7" s="24">
        <f t="shared" si="4"/>
        <v>-9.2567452563932003E-3</v>
      </c>
      <c r="BY7" s="24">
        <f t="shared" si="5"/>
        <v>-1.0439078561028098E-2</v>
      </c>
      <c r="BZ7" s="24">
        <f t="shared" si="6"/>
        <v>4.4432508421178097E-4</v>
      </c>
      <c r="CA7" s="24">
        <f t="shared" si="7"/>
        <v>-2.7300015277268398E-3</v>
      </c>
      <c r="CB7" s="24">
        <f t="shared" si="8"/>
        <v>3.8673756610422667E-2</v>
      </c>
      <c r="CD7" s="24"/>
      <c r="CE7" s="24"/>
      <c r="CF7" s="24"/>
      <c r="CG7" s="24"/>
      <c r="CH7" s="24"/>
      <c r="CI7" s="24"/>
      <c r="CJ7" s="24"/>
      <c r="CK7" s="24"/>
    </row>
    <row r="8" spans="1:89" x14ac:dyDescent="0.25">
      <c r="A8" s="59" t="s">
        <v>81</v>
      </c>
      <c r="B8" s="27">
        <v>93743.582733999996</v>
      </c>
      <c r="C8" s="27">
        <v>4094.8519931000001</v>
      </c>
      <c r="D8" s="27">
        <v>72020.740246999994</v>
      </c>
      <c r="E8" s="27">
        <v>19454.253287</v>
      </c>
      <c r="F8" s="27">
        <v>11206.588824</v>
      </c>
      <c r="G8" s="27">
        <v>258329.60031000001</v>
      </c>
      <c r="H8" s="27">
        <v>64178.282719000003</v>
      </c>
      <c r="I8" s="27">
        <v>20315.941566000001</v>
      </c>
      <c r="J8" s="27"/>
      <c r="K8" s="27"/>
      <c r="L8" s="27"/>
      <c r="M8" s="27" t="s">
        <v>72</v>
      </c>
      <c r="N8" s="27">
        <v>8592.3526997194604</v>
      </c>
      <c r="O8" s="27">
        <v>262.53128435688598</v>
      </c>
      <c r="P8" s="27">
        <v>262.51414607279901</v>
      </c>
      <c r="Q8" s="27">
        <v>101.54613090586101</v>
      </c>
      <c r="R8" s="27">
        <v>707.346763633102</v>
      </c>
      <c r="S8" s="27">
        <v>88974.068140000294</v>
      </c>
      <c r="T8" s="27">
        <v>93691.699089992297</v>
      </c>
      <c r="U8" s="27">
        <v>749.40918002436899</v>
      </c>
      <c r="V8" s="27">
        <v>878.71956270729004</v>
      </c>
      <c r="W8" s="27">
        <v>74.041856160177602</v>
      </c>
      <c r="X8" s="27">
        <v>12190.7627686489</v>
      </c>
      <c r="Y8" s="27">
        <v>1481.62423923398</v>
      </c>
      <c r="Z8" s="27">
        <v>1481.62423923398</v>
      </c>
      <c r="AA8" s="27">
        <v>18.374369713597702</v>
      </c>
      <c r="AB8" s="27">
        <v>329.91782464852002</v>
      </c>
      <c r="AC8" s="27">
        <v>11.601091002018601</v>
      </c>
      <c r="AD8" s="27">
        <v>927.30330039805301</v>
      </c>
      <c r="AE8" s="27">
        <v>8034.1549405611504</v>
      </c>
      <c r="AF8" s="27">
        <v>18.840621592147301</v>
      </c>
      <c r="AG8" s="27">
        <v>4096.30959798194</v>
      </c>
      <c r="AH8" s="27">
        <v>0</v>
      </c>
      <c r="AI8" s="27">
        <v>64804.801190104401</v>
      </c>
      <c r="AJ8" s="27">
        <v>7182.1567803111802</v>
      </c>
      <c r="AK8" s="27">
        <v>72005.332340129098</v>
      </c>
      <c r="AL8" s="27">
        <v>7.21890979638777</v>
      </c>
      <c r="AM8" s="27">
        <v>726.18444146587399</v>
      </c>
      <c r="AN8" s="27">
        <v>246.55319524749601</v>
      </c>
      <c r="AO8" s="27">
        <v>22095.978524078699</v>
      </c>
      <c r="AP8" s="27">
        <v>289.78094084794299</v>
      </c>
      <c r="AQ8" s="27">
        <v>93.199812002608994</v>
      </c>
      <c r="AR8" s="27">
        <v>474.67432026971301</v>
      </c>
      <c r="AS8" s="27">
        <v>141.07323424522099</v>
      </c>
      <c r="AT8" s="27">
        <v>71.022137050325895</v>
      </c>
      <c r="AU8" s="27">
        <v>220.87916900701799</v>
      </c>
      <c r="AV8" s="27">
        <v>19637.553984481201</v>
      </c>
      <c r="AW8" s="27">
        <v>11197.969373227699</v>
      </c>
      <c r="AX8" s="27">
        <v>8439.5846112534691</v>
      </c>
      <c r="AY8" s="27">
        <v>63.693213475862201</v>
      </c>
      <c r="AZ8" s="27">
        <v>5.39233712961523</v>
      </c>
      <c r="BA8" s="27">
        <v>5348.2607745680998</v>
      </c>
      <c r="BB8" s="27">
        <v>100.395959510243</v>
      </c>
      <c r="BC8" s="27">
        <v>789.61806840507097</v>
      </c>
      <c r="BD8" s="27">
        <v>59.920980715840699</v>
      </c>
      <c r="BE8" s="27">
        <v>164.36911359502599</v>
      </c>
      <c r="BF8" s="27">
        <v>1979.2344821716799</v>
      </c>
      <c r="BG8" s="27">
        <v>1607.3506001696101</v>
      </c>
      <c r="BH8" s="27">
        <v>662.04441622039496</v>
      </c>
      <c r="BI8" s="27">
        <v>476.73829395841602</v>
      </c>
      <c r="BJ8" s="27">
        <v>11.1189248071388</v>
      </c>
      <c r="BK8" s="27">
        <v>258311.33419299001</v>
      </c>
      <c r="BL8" s="27">
        <v>14532.459479654501</v>
      </c>
      <c r="BM8" s="27">
        <v>1.0097987473337799</v>
      </c>
      <c r="BN8" s="27">
        <v>1090.2047256071701</v>
      </c>
      <c r="BO8" s="27">
        <v>4239.6042632340695</v>
      </c>
      <c r="BP8" s="27">
        <v>2605.7448094770798</v>
      </c>
      <c r="BQ8" s="27">
        <v>64193.728830869601</v>
      </c>
      <c r="BR8" s="27">
        <v>3874.1098241060499</v>
      </c>
      <c r="BT8" s="36">
        <f t="shared" si="0"/>
        <v>2.5518068060297711E-4</v>
      </c>
      <c r="BU8" s="24">
        <f t="shared" si="1"/>
        <v>-5.5346342111673504E-4</v>
      </c>
      <c r="BV8" s="24">
        <f t="shared" si="2"/>
        <v>3.5596033370584361E-4</v>
      </c>
      <c r="BW8" s="24">
        <f t="shared" si="3"/>
        <v>-2.1393708004185539E-4</v>
      </c>
      <c r="BX8" s="24">
        <f t="shared" si="4"/>
        <v>9.4221399699617008E-3</v>
      </c>
      <c r="BY8" s="24">
        <f t="shared" si="5"/>
        <v>-7.6914134244327891E-4</v>
      </c>
      <c r="BZ8" s="24">
        <f t="shared" si="6"/>
        <v>-7.0708571484196921E-5</v>
      </c>
      <c r="CA8" s="24">
        <f t="shared" si="7"/>
        <v>2.4067505728110223E-4</v>
      </c>
      <c r="CB8" s="24">
        <f t="shared" si="8"/>
        <v>8.7617743548627863E-2</v>
      </c>
      <c r="CD8" s="24"/>
      <c r="CE8" s="24"/>
      <c r="CF8" s="24"/>
      <c r="CG8" s="24"/>
      <c r="CH8" s="24"/>
      <c r="CI8" s="24"/>
      <c r="CJ8" s="24"/>
      <c r="CK8" s="24"/>
    </row>
    <row r="9" spans="1:89" x14ac:dyDescent="0.25">
      <c r="A9" s="20" t="s">
        <v>82</v>
      </c>
      <c r="B9" s="27">
        <v>4911.3579315999996</v>
      </c>
      <c r="C9" s="27">
        <v>2215.9598270000001</v>
      </c>
      <c r="D9" s="27">
        <v>3700.1476765000002</v>
      </c>
      <c r="E9" s="27">
        <v>2775.9662010000002</v>
      </c>
      <c r="F9" s="27">
        <v>1431.3507626999999</v>
      </c>
      <c r="G9" s="27">
        <v>148160.34239000001</v>
      </c>
      <c r="H9" s="27">
        <v>23255.264042999999</v>
      </c>
      <c r="I9" s="27">
        <v>2985.4350017000002</v>
      </c>
      <c r="J9" s="27"/>
      <c r="K9" s="27"/>
      <c r="L9" s="27"/>
      <c r="M9" s="27" t="s">
        <v>124</v>
      </c>
      <c r="N9" s="27">
        <v>1240.9070763848899</v>
      </c>
      <c r="O9" s="27">
        <v>41.841492293669702</v>
      </c>
      <c r="P9" s="27">
        <v>41.841492293669702</v>
      </c>
      <c r="Q9" s="27">
        <v>14.4556928825835</v>
      </c>
      <c r="R9" s="27">
        <v>1737.23431879334</v>
      </c>
      <c r="S9" s="27">
        <v>13429.757956552001</v>
      </c>
      <c r="T9" s="27">
        <v>4863.35628400733</v>
      </c>
      <c r="U9" s="27">
        <v>47.481253265609602</v>
      </c>
      <c r="V9" s="27">
        <v>2241.4887589886698</v>
      </c>
      <c r="W9" s="27">
        <v>26.530121026395602</v>
      </c>
      <c r="X9" s="27">
        <v>5554.8096991195198</v>
      </c>
      <c r="Y9" s="27">
        <v>160.59959654250201</v>
      </c>
      <c r="Z9" s="27">
        <v>160.59959654250201</v>
      </c>
      <c r="AA9" s="27">
        <v>2.1838939715322598</v>
      </c>
      <c r="AB9" s="27">
        <v>76.665358327483503</v>
      </c>
      <c r="AC9" s="27">
        <v>3.7793471226927501E-6</v>
      </c>
      <c r="AD9" s="27">
        <v>46.380925480337297</v>
      </c>
      <c r="AE9" s="27">
        <v>887.83760650993702</v>
      </c>
      <c r="AF9" s="27">
        <v>1.74691034412916</v>
      </c>
      <c r="AG9" s="27">
        <v>2215.9510112151402</v>
      </c>
      <c r="AH9" s="27">
        <v>0</v>
      </c>
      <c r="AI9" s="27">
        <v>3191.8823412494498</v>
      </c>
      <c r="AJ9" s="27">
        <v>352.46916666588498</v>
      </c>
      <c r="AK9" s="27">
        <v>3546.5354018868702</v>
      </c>
      <c r="AL9" s="27">
        <v>1.6641787030208699E-4</v>
      </c>
      <c r="AM9" s="27">
        <v>633.76196145095696</v>
      </c>
      <c r="AN9" s="27">
        <v>24.770548486604099</v>
      </c>
      <c r="AO9" s="27">
        <v>9086.0625914096599</v>
      </c>
      <c r="AP9" s="27">
        <v>29.547631206459201</v>
      </c>
      <c r="AQ9" s="27">
        <v>11.175285640777799</v>
      </c>
      <c r="AR9" s="27">
        <v>58.153090569430603</v>
      </c>
      <c r="AS9" s="27">
        <v>15.7271635162023</v>
      </c>
      <c r="AT9" s="27">
        <v>2.9371443343970598</v>
      </c>
      <c r="AU9" s="27">
        <v>12.32238107515</v>
      </c>
      <c r="AV9" s="27">
        <v>2777.9776498306201</v>
      </c>
      <c r="AW9" s="27">
        <v>1429.3737505880099</v>
      </c>
      <c r="AX9" s="27">
        <v>1348.6038992425999</v>
      </c>
      <c r="AY9" s="27">
        <v>4.4359363329850101</v>
      </c>
      <c r="AZ9" s="27">
        <v>0.73780499760688101</v>
      </c>
      <c r="BA9" s="27">
        <v>565.71842762612198</v>
      </c>
      <c r="BB9" s="27">
        <v>7.9042359531727104</v>
      </c>
      <c r="BC9" s="27">
        <v>167.93782192228201</v>
      </c>
      <c r="BD9" s="27">
        <v>5.9598559034717402</v>
      </c>
      <c r="BE9" s="27">
        <v>7.90525799950733</v>
      </c>
      <c r="BF9" s="27">
        <v>421.19114548255902</v>
      </c>
      <c r="BG9" s="27">
        <v>2328.6970273676402</v>
      </c>
      <c r="BH9" s="27">
        <v>62.938519139866997</v>
      </c>
      <c r="BI9" s="27">
        <v>28.731326146382401</v>
      </c>
      <c r="BJ9" s="27">
        <v>1.28017425504013</v>
      </c>
      <c r="BK9" s="27">
        <v>148159.83820292499</v>
      </c>
      <c r="BL9" s="27">
        <v>6866.8850723586202</v>
      </c>
      <c r="BM9" s="27">
        <v>2.8177943991578198</v>
      </c>
      <c r="BN9" s="27">
        <v>16.725938668803099</v>
      </c>
      <c r="BO9" s="27">
        <v>1067.48050635917</v>
      </c>
      <c r="BP9" s="27">
        <v>911.53928102428199</v>
      </c>
      <c r="BQ9" s="27">
        <v>23240.8011706129</v>
      </c>
      <c r="BR9" s="27">
        <v>485.78083992643002</v>
      </c>
      <c r="BT9" s="36">
        <f t="shared" si="0"/>
        <v>6.1578236900451026E-4</v>
      </c>
      <c r="BU9" s="24">
        <f t="shared" si="1"/>
        <v>-9.7735999414385565E-3</v>
      </c>
      <c r="BV9" s="24">
        <f t="shared" si="2"/>
        <v>-3.9783143866362835E-6</v>
      </c>
      <c r="BW9" s="24">
        <f t="shared" si="3"/>
        <v>-4.1515173999334291E-2</v>
      </c>
      <c r="BX9" s="24">
        <f t="shared" si="4"/>
        <v>7.2459413587070668E-4</v>
      </c>
      <c r="BY9" s="24">
        <f t="shared" si="5"/>
        <v>-1.3812212656111697E-3</v>
      </c>
      <c r="BZ9" s="24">
        <f t="shared" si="6"/>
        <v>-3.4029826529868379E-6</v>
      </c>
      <c r="CA9" s="24">
        <f t="shared" si="7"/>
        <v>-6.2191821861737253E-4</v>
      </c>
      <c r="CB9" s="24">
        <f t="shared" si="8"/>
        <v>2.0434635442526039</v>
      </c>
      <c r="CD9" s="24"/>
      <c r="CE9" s="24"/>
      <c r="CF9" s="24"/>
      <c r="CG9" s="24"/>
      <c r="CH9" s="24"/>
      <c r="CI9" s="24"/>
      <c r="CJ9" s="24"/>
      <c r="CK9" s="24"/>
    </row>
    <row r="10" spans="1:89" x14ac:dyDescent="0.25">
      <c r="A10" s="20" t="s">
        <v>83</v>
      </c>
      <c r="B10" s="27">
        <v>47348.051395000002</v>
      </c>
      <c r="C10" s="27">
        <v>1280.9140184</v>
      </c>
      <c r="D10" s="27">
        <v>67584.041614000002</v>
      </c>
      <c r="E10" s="27">
        <v>7680.6463100000001</v>
      </c>
      <c r="F10" s="27">
        <v>4465.9904915999996</v>
      </c>
      <c r="G10" s="27">
        <v>109392.33581</v>
      </c>
      <c r="H10" s="27">
        <v>193956.63899000001</v>
      </c>
      <c r="I10" s="27">
        <v>10543.238643000001</v>
      </c>
      <c r="J10" s="27"/>
      <c r="K10" s="27"/>
      <c r="L10" s="27"/>
      <c r="M10" s="27" t="s">
        <v>125</v>
      </c>
      <c r="N10" s="27">
        <v>288.05948434819499</v>
      </c>
      <c r="O10" s="27">
        <v>373.280600811299</v>
      </c>
      <c r="P10" s="27">
        <v>373.24094795977697</v>
      </c>
      <c r="Q10" s="27">
        <v>12.1982891054513</v>
      </c>
      <c r="R10" s="27">
        <v>13431.886073838599</v>
      </c>
      <c r="S10" s="27">
        <v>313323.564024197</v>
      </c>
      <c r="T10" s="27">
        <v>46724.2083316633</v>
      </c>
      <c r="U10" s="27">
        <v>396.15383145631199</v>
      </c>
      <c r="V10" s="27">
        <v>49971.091213359497</v>
      </c>
      <c r="W10" s="27">
        <v>405.49655836936802</v>
      </c>
      <c r="X10" s="27">
        <v>1345.76523273211</v>
      </c>
      <c r="Y10" s="27">
        <v>771.35716437611802</v>
      </c>
      <c r="Z10" s="27">
        <v>771.35716437611802</v>
      </c>
      <c r="AA10" s="27">
        <v>1.14146371645739</v>
      </c>
      <c r="AB10" s="27">
        <v>252.853091631636</v>
      </c>
      <c r="AC10" s="27">
        <v>0.27356651152137001</v>
      </c>
      <c r="AD10" s="27">
        <v>20.605225941023701</v>
      </c>
      <c r="AE10" s="27">
        <v>2271.1613295040402</v>
      </c>
      <c r="AF10" s="27">
        <v>4.2094074584771404</v>
      </c>
      <c r="AG10" s="27">
        <v>1263.4818130746601</v>
      </c>
      <c r="AH10" s="27">
        <v>0</v>
      </c>
      <c r="AI10" s="27">
        <v>60278.927042863303</v>
      </c>
      <c r="AJ10" s="27">
        <v>6696.5228157762704</v>
      </c>
      <c r="AK10" s="27">
        <v>66976.591322356006</v>
      </c>
      <c r="AL10" s="27">
        <v>0.31947348624319799</v>
      </c>
      <c r="AM10" s="27">
        <v>4428.2066992518003</v>
      </c>
      <c r="AN10" s="27">
        <v>35.2093789752916</v>
      </c>
      <c r="AO10" s="27">
        <v>109296.268326928</v>
      </c>
      <c r="AP10" s="27">
        <v>34.630829305378697</v>
      </c>
      <c r="AQ10" s="27">
        <v>58.138671365818503</v>
      </c>
      <c r="AR10" s="27">
        <v>170.99740788262599</v>
      </c>
      <c r="AS10" s="27">
        <v>27.910465247331</v>
      </c>
      <c r="AT10" s="27">
        <v>70.047270926547398</v>
      </c>
      <c r="AU10" s="27">
        <v>22.7836113314263</v>
      </c>
      <c r="AV10" s="27">
        <v>7514.7146372221796</v>
      </c>
      <c r="AW10" s="27">
        <v>4398.0865804311197</v>
      </c>
      <c r="AX10" s="27">
        <v>3116.6280567910599</v>
      </c>
      <c r="AY10" s="27">
        <v>0.27383170885761898</v>
      </c>
      <c r="AZ10" s="27">
        <v>0.47512682866229</v>
      </c>
      <c r="BA10" s="27">
        <v>1949.1564345750801</v>
      </c>
      <c r="BB10" s="27">
        <v>14.2720782152041</v>
      </c>
      <c r="BC10" s="27">
        <v>382.756919695541</v>
      </c>
      <c r="BD10" s="27">
        <v>56.913671786460199</v>
      </c>
      <c r="BE10" s="27">
        <v>40.818823550764101</v>
      </c>
      <c r="BF10" s="27">
        <v>957.69942365669601</v>
      </c>
      <c r="BG10" s="27">
        <v>46485.969918469898</v>
      </c>
      <c r="BH10" s="27">
        <v>72.793743236495303</v>
      </c>
      <c r="BI10" s="27">
        <v>435.834786344571</v>
      </c>
      <c r="BJ10" s="27">
        <v>67.374105798365505</v>
      </c>
      <c r="BK10" s="27">
        <v>109042.658840387</v>
      </c>
      <c r="BL10" s="27">
        <v>61628.439891673399</v>
      </c>
      <c r="BM10" s="27">
        <v>2135.4031640734702</v>
      </c>
      <c r="BN10" s="27">
        <v>178.65710586642101</v>
      </c>
      <c r="BO10" s="27">
        <v>5206.5974043452197</v>
      </c>
      <c r="BP10" s="27">
        <v>6775.0027913208396</v>
      </c>
      <c r="BQ10" s="27">
        <v>193097.85706558099</v>
      </c>
      <c r="BR10" s="27">
        <v>2630.9772353357898</v>
      </c>
      <c r="BT10" s="36">
        <f t="shared" si="0"/>
        <v>1.7042726330510982E-5</v>
      </c>
      <c r="BU10" s="24">
        <f t="shared" si="1"/>
        <v>-1.31756861149851E-2</v>
      </c>
      <c r="BV10" s="24">
        <f t="shared" si="2"/>
        <v>-1.3609192400840981E-2</v>
      </c>
      <c r="BW10" s="24">
        <f t="shared" si="3"/>
        <v>-8.9880728813673521E-3</v>
      </c>
      <c r="BX10" s="24">
        <f t="shared" si="4"/>
        <v>-2.1603868487184708E-2</v>
      </c>
      <c r="BY10" s="24">
        <f t="shared" si="5"/>
        <v>-1.5204669892736918E-2</v>
      </c>
      <c r="BZ10" s="24">
        <f t="shared" si="6"/>
        <v>-3.1965399314660341E-3</v>
      </c>
      <c r="CA10" s="24">
        <f t="shared" si="7"/>
        <v>-4.427700587569445E-3</v>
      </c>
      <c r="CB10" s="24">
        <f t="shared" si="8"/>
        <v>9.3664796015495053</v>
      </c>
      <c r="CD10" s="24"/>
      <c r="CE10" s="24"/>
      <c r="CF10" s="24"/>
      <c r="CG10" s="24"/>
      <c r="CH10" s="24"/>
      <c r="CI10" s="24"/>
      <c r="CJ10" s="24"/>
      <c r="CK10" s="24"/>
    </row>
    <row r="11" spans="1:89" x14ac:dyDescent="0.25">
      <c r="A11" s="20" t="s">
        <v>84</v>
      </c>
      <c r="B11" s="27">
        <v>558495.90904000006</v>
      </c>
      <c r="C11" s="27">
        <v>9184.2338576000002</v>
      </c>
      <c r="D11" s="27">
        <v>450251.31922</v>
      </c>
      <c r="E11" s="27">
        <v>23180.427109</v>
      </c>
      <c r="F11" s="27">
        <v>11592.619615</v>
      </c>
      <c r="G11" s="27">
        <v>289200.04066</v>
      </c>
      <c r="H11" s="27">
        <v>556332.98855999997</v>
      </c>
      <c r="I11" s="27">
        <v>47880.734299000003</v>
      </c>
      <c r="J11" s="27"/>
      <c r="K11" s="27"/>
      <c r="L11" s="27"/>
      <c r="M11" s="27" t="s">
        <v>126</v>
      </c>
      <c r="N11" s="27">
        <v>891.50126841998599</v>
      </c>
      <c r="O11" s="27">
        <v>481.14751486536198</v>
      </c>
      <c r="P11" s="27">
        <v>481.12078757700101</v>
      </c>
      <c r="Q11" s="27">
        <v>111.54092026222401</v>
      </c>
      <c r="R11" s="27">
        <v>35713.908808189502</v>
      </c>
      <c r="S11" s="27">
        <v>652990.56869245495</v>
      </c>
      <c r="T11" s="27">
        <v>397825.056002028</v>
      </c>
      <c r="U11" s="27">
        <v>1925.9399471044101</v>
      </c>
      <c r="V11" s="27">
        <v>103932.956870198</v>
      </c>
      <c r="W11" s="27">
        <v>577.24605457001599</v>
      </c>
      <c r="X11" s="27">
        <v>1666.7881566219301</v>
      </c>
      <c r="Y11" s="27">
        <v>2478.3851452751001</v>
      </c>
      <c r="Z11" s="27">
        <v>2478.3851452751001</v>
      </c>
      <c r="AA11" s="27">
        <v>8.4621042724161093</v>
      </c>
      <c r="AB11" s="27">
        <v>613.45770429407503</v>
      </c>
      <c r="AC11" s="27">
        <v>0.22445143366325401</v>
      </c>
      <c r="AD11" s="27">
        <v>66.127799693048402</v>
      </c>
      <c r="AE11" s="27">
        <v>4105.4904444214499</v>
      </c>
      <c r="AF11" s="27">
        <v>9.0975761081603697</v>
      </c>
      <c r="AG11" s="27">
        <v>7289.1882569773397</v>
      </c>
      <c r="AH11" s="27">
        <v>0</v>
      </c>
      <c r="AI11" s="27">
        <v>316731.33273103001</v>
      </c>
      <c r="AJ11" s="27">
        <v>35184.057925781301</v>
      </c>
      <c r="AK11" s="27">
        <v>351923.85276108398</v>
      </c>
      <c r="AL11" s="27">
        <v>17.730527192356998</v>
      </c>
      <c r="AM11" s="27">
        <v>12152.4932265271</v>
      </c>
      <c r="AN11" s="27">
        <v>99.142611264516006</v>
      </c>
      <c r="AO11" s="27">
        <v>234721.46374135101</v>
      </c>
      <c r="AP11" s="27">
        <v>162.531586390868</v>
      </c>
      <c r="AQ11" s="27">
        <v>149.867778788229</v>
      </c>
      <c r="AR11" s="27">
        <v>380.88908921554003</v>
      </c>
      <c r="AS11" s="27">
        <v>81.401707975771203</v>
      </c>
      <c r="AT11" s="27">
        <v>45.303437754151503</v>
      </c>
      <c r="AU11" s="27">
        <v>66.321834917905306</v>
      </c>
      <c r="AV11" s="27">
        <v>12849.613158430901</v>
      </c>
      <c r="AW11" s="27">
        <v>7994.76607285299</v>
      </c>
      <c r="AX11" s="27">
        <v>4854.8470855779096</v>
      </c>
      <c r="AY11" s="27">
        <v>3.4388691789436501</v>
      </c>
      <c r="AZ11" s="27">
        <v>1.7835942696362901</v>
      </c>
      <c r="BA11" s="27">
        <v>2411.2652883370001</v>
      </c>
      <c r="BB11" s="27">
        <v>39.1239718872556</v>
      </c>
      <c r="BC11" s="27">
        <v>981.94800674614396</v>
      </c>
      <c r="BD11" s="27">
        <v>136.00643385858399</v>
      </c>
      <c r="BE11" s="27">
        <v>97.793599210745299</v>
      </c>
      <c r="BF11" s="27">
        <v>2457.3149384083699</v>
      </c>
      <c r="BG11" s="27">
        <v>98411.478704345602</v>
      </c>
      <c r="BH11" s="27">
        <v>208.65249965552701</v>
      </c>
      <c r="BI11" s="27">
        <v>551.63682765918702</v>
      </c>
      <c r="BJ11" s="27">
        <v>120.343997334612</v>
      </c>
      <c r="BK11" s="27">
        <v>126068.399279088</v>
      </c>
      <c r="BL11" s="27">
        <v>125814.61280520201</v>
      </c>
      <c r="BM11" s="27">
        <v>1616.5985952148601</v>
      </c>
      <c r="BN11" s="27">
        <v>1992.63501040494</v>
      </c>
      <c r="BO11" s="27">
        <v>13822.9976692605</v>
      </c>
      <c r="BP11" s="27">
        <v>16278.448819183501</v>
      </c>
      <c r="BQ11" s="27">
        <v>429455.01418288401</v>
      </c>
      <c r="BR11" s="27">
        <v>6209.37077231074</v>
      </c>
      <c r="BT11" s="36">
        <f t="shared" si="0"/>
        <v>2.404527060619818E-5</v>
      </c>
      <c r="BU11" s="24">
        <f t="shared" si="1"/>
        <v>-0.28768492380570804</v>
      </c>
      <c r="BV11" s="24">
        <f t="shared" si="2"/>
        <v>-0.2063368191626023</v>
      </c>
      <c r="BW11" s="24">
        <f t="shared" si="3"/>
        <v>-0.21838351663079003</v>
      </c>
      <c r="BX11" s="24">
        <f t="shared" si="4"/>
        <v>-0.44566969805996681</v>
      </c>
      <c r="BY11" s="24">
        <f t="shared" si="5"/>
        <v>-0.31035724983951435</v>
      </c>
      <c r="BZ11" s="24">
        <f t="shared" si="6"/>
        <v>-0.56407890195526911</v>
      </c>
      <c r="CA11" s="24">
        <f t="shared" si="7"/>
        <v>-0.22806120971816557</v>
      </c>
      <c r="CB11" s="24">
        <f t="shared" si="8"/>
        <v>3.9022110286694831</v>
      </c>
      <c r="CD11" s="24"/>
      <c r="CE11" s="24"/>
      <c r="CF11" s="24"/>
      <c r="CG11" s="24"/>
      <c r="CH11" s="24"/>
      <c r="CI11" s="24"/>
      <c r="CJ11" s="24"/>
      <c r="CK11" s="24"/>
    </row>
    <row r="12" spans="1:89" x14ac:dyDescent="0.25">
      <c r="A12" s="20" t="s">
        <v>85</v>
      </c>
      <c r="B12" s="27">
        <v>200702.18328</v>
      </c>
      <c r="C12" s="27">
        <v>1775.7611903</v>
      </c>
      <c r="D12" s="27">
        <v>98071.500383999999</v>
      </c>
      <c r="E12" s="27">
        <v>32733.091297999999</v>
      </c>
      <c r="F12" s="27">
        <v>11742.736194999999</v>
      </c>
      <c r="G12" s="27">
        <v>79984.962794000006</v>
      </c>
      <c r="H12" s="27">
        <v>79490.168214999998</v>
      </c>
      <c r="I12" s="27">
        <v>4334.5372065000001</v>
      </c>
      <c r="J12" s="27"/>
      <c r="K12" s="27"/>
      <c r="L12" s="27"/>
      <c r="M12" s="27" t="s">
        <v>73</v>
      </c>
      <c r="N12" s="27">
        <v>943.20881761675196</v>
      </c>
      <c r="O12" s="27">
        <v>629.52625647068396</v>
      </c>
      <c r="P12" s="27">
        <v>629.44045955437605</v>
      </c>
      <c r="Q12" s="27">
        <v>49.954257868764302</v>
      </c>
      <c r="R12" s="27">
        <v>97.709763042675405</v>
      </c>
      <c r="S12" s="27">
        <v>8894.4537366859895</v>
      </c>
      <c r="T12" s="27">
        <v>46955.0876862734</v>
      </c>
      <c r="U12" s="27">
        <v>99.102849449058994</v>
      </c>
      <c r="V12" s="27">
        <v>152.522283106354</v>
      </c>
      <c r="W12" s="27">
        <v>24.9971157472099</v>
      </c>
      <c r="X12" s="27">
        <v>808.03347598042103</v>
      </c>
      <c r="Y12" s="27">
        <v>751.07994323381604</v>
      </c>
      <c r="Z12" s="27">
        <v>751.07994323381604</v>
      </c>
      <c r="AA12" s="27">
        <v>9.3526327898190296</v>
      </c>
      <c r="AB12" s="27">
        <v>118.93716163823299</v>
      </c>
      <c r="AC12" s="27">
        <v>0.59208601553560203</v>
      </c>
      <c r="AD12" s="27">
        <v>83.1164685695895</v>
      </c>
      <c r="AE12" s="27">
        <v>10903.0319297843</v>
      </c>
      <c r="AF12" s="27">
        <v>14.0022886608132</v>
      </c>
      <c r="AG12" s="27">
        <v>1684.8628417899399</v>
      </c>
      <c r="AH12" s="27">
        <v>0</v>
      </c>
      <c r="AI12" s="27">
        <v>22452.377363747099</v>
      </c>
      <c r="AJ12" s="27">
        <v>2485.3542265116098</v>
      </c>
      <c r="AK12" s="27">
        <v>24947.084223048601</v>
      </c>
      <c r="AL12" s="27">
        <v>0.584274527134785</v>
      </c>
      <c r="AM12" s="27">
        <v>243.35151620841199</v>
      </c>
      <c r="AN12" s="27">
        <v>288.30007737778902</v>
      </c>
      <c r="AO12" s="27">
        <v>4281.9283393412097</v>
      </c>
      <c r="AP12" s="27">
        <v>111.605887672075</v>
      </c>
      <c r="AQ12" s="27">
        <v>35.712594650377802</v>
      </c>
      <c r="AR12" s="27">
        <v>211.43243036525001</v>
      </c>
      <c r="AS12" s="27">
        <v>120.67439836981499</v>
      </c>
      <c r="AT12" s="27">
        <v>45.8905672287352</v>
      </c>
      <c r="AU12" s="27">
        <v>78.907996501207705</v>
      </c>
      <c r="AV12" s="27">
        <v>22781.439062016401</v>
      </c>
      <c r="AW12" s="27">
        <v>8254.6586578106198</v>
      </c>
      <c r="AX12" s="27">
        <v>14526.7804042058</v>
      </c>
      <c r="AY12" s="27">
        <v>15.6343310184802</v>
      </c>
      <c r="AZ12" s="27">
        <v>6.0029314015332904</v>
      </c>
      <c r="BA12" s="27">
        <v>4011.1130033180598</v>
      </c>
      <c r="BB12" s="27">
        <v>42.764352166294501</v>
      </c>
      <c r="BC12" s="27">
        <v>669.81159642906402</v>
      </c>
      <c r="BD12" s="27">
        <v>7.7937475421771802</v>
      </c>
      <c r="BE12" s="27">
        <v>34.505723123465401</v>
      </c>
      <c r="BF12" s="27">
        <v>1678.0810761849</v>
      </c>
      <c r="BG12" s="27">
        <v>231.38510001387499</v>
      </c>
      <c r="BH12" s="27">
        <v>685.116334332831</v>
      </c>
      <c r="BI12" s="27">
        <v>200.20872332844999</v>
      </c>
      <c r="BJ12" s="27">
        <v>11.102886800105701</v>
      </c>
      <c r="BK12" s="27">
        <v>19947.5602088052</v>
      </c>
      <c r="BL12" s="27">
        <v>6445.87357250489</v>
      </c>
      <c r="BM12" s="27">
        <v>0</v>
      </c>
      <c r="BN12" s="27">
        <v>5262.3044841042602</v>
      </c>
      <c r="BO12" s="27">
        <v>1263.6384498775301</v>
      </c>
      <c r="BP12" s="27">
        <v>421.00782080723201</v>
      </c>
      <c r="BQ12" s="27">
        <v>25787.681870497101</v>
      </c>
      <c r="BR12" s="27">
        <v>238.78319674373299</v>
      </c>
      <c r="BT12" s="36">
        <f t="shared" si="0"/>
        <v>3.7489883411617845E-4</v>
      </c>
      <c r="BU12" s="24">
        <f t="shared" si="1"/>
        <v>-0.7660459546632522</v>
      </c>
      <c r="BV12" s="24">
        <f t="shared" si="2"/>
        <v>-5.1188385581680339E-2</v>
      </c>
      <c r="BW12" s="24">
        <f t="shared" si="3"/>
        <v>-0.74562350810002875</v>
      </c>
      <c r="BX12" s="24">
        <f t="shared" si="4"/>
        <v>-0.30402421040482808</v>
      </c>
      <c r="BY12" s="24">
        <f t="shared" si="5"/>
        <v>-0.29704129252895811</v>
      </c>
      <c r="BZ12" s="24">
        <f t="shared" si="6"/>
        <v>-0.75060862052058686</v>
      </c>
      <c r="CA12" s="24">
        <f t="shared" si="7"/>
        <v>-0.67558652284206766</v>
      </c>
      <c r="CB12" s="24">
        <f t="shared" si="8"/>
        <v>-1.2137135904589544E-2</v>
      </c>
      <c r="CD12" s="24"/>
      <c r="CE12" s="24"/>
      <c r="CF12" s="24"/>
      <c r="CG12" s="24"/>
      <c r="CH12" s="24"/>
      <c r="CI12" s="24"/>
      <c r="CJ12" s="24"/>
      <c r="CK12" s="24"/>
    </row>
    <row r="13" spans="1:89" x14ac:dyDescent="0.25">
      <c r="A13" s="23" t="s">
        <v>86</v>
      </c>
      <c r="B13" s="27">
        <v>276.11047653999998</v>
      </c>
      <c r="C13" s="27">
        <v>2.3258046800000001E-2</v>
      </c>
      <c r="D13" s="27">
        <v>19.644566020999999</v>
      </c>
      <c r="E13" s="27">
        <v>3.3967094850000001</v>
      </c>
      <c r="F13" s="27">
        <v>2.4125296067000002</v>
      </c>
      <c r="G13" s="27">
        <v>3.1272605481000002</v>
      </c>
      <c r="H13" s="27">
        <v>25.275866790999999</v>
      </c>
      <c r="I13" s="27"/>
      <c r="J13" s="27"/>
      <c r="K13" s="27"/>
      <c r="L13" s="27"/>
      <c r="M13" s="27" t="s">
        <v>86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T13" s="36" t="e">
        <f t="shared" si="0"/>
        <v>#DIV/0!</v>
      </c>
      <c r="BU13" s="24">
        <f t="shared" si="1"/>
        <v>-1</v>
      </c>
      <c r="BV13" s="24">
        <f t="shared" si="2"/>
        <v>-1</v>
      </c>
      <c r="BW13" s="24">
        <f t="shared" si="3"/>
        <v>-1</v>
      </c>
      <c r="BX13" s="24">
        <f t="shared" si="4"/>
        <v>-1</v>
      </c>
      <c r="BY13" s="24">
        <f t="shared" si="5"/>
        <v>-1</v>
      </c>
      <c r="BZ13" s="24">
        <f t="shared" si="6"/>
        <v>-1</v>
      </c>
      <c r="CA13" s="24">
        <f t="shared" si="7"/>
        <v>-1</v>
      </c>
      <c r="CB13" s="24" t="str">
        <f t="shared" si="8"/>
        <v/>
      </c>
      <c r="CD13" s="24"/>
      <c r="CE13" s="24"/>
      <c r="CF13" s="24"/>
      <c r="CG13" s="24"/>
      <c r="CH13" s="24"/>
      <c r="CI13" s="24"/>
      <c r="CJ13" s="24"/>
      <c r="CK13" s="24"/>
    </row>
    <row r="14" spans="1:89" x14ac:dyDescent="0.25">
      <c r="A14" s="23" t="s">
        <v>87</v>
      </c>
      <c r="B14" s="27">
        <v>4322.3448433000003</v>
      </c>
      <c r="C14" s="27">
        <v>1.8749128725999999</v>
      </c>
      <c r="D14" s="27">
        <v>10420.484399000001</v>
      </c>
      <c r="E14" s="27">
        <v>442.25111638999999</v>
      </c>
      <c r="F14" s="27">
        <v>420.49126534999999</v>
      </c>
      <c r="G14" s="27">
        <v>686.67501478999998</v>
      </c>
      <c r="H14" s="27">
        <v>2055.8470631</v>
      </c>
      <c r="I14" s="27">
        <v>259.61095347000003</v>
      </c>
      <c r="J14" s="27"/>
      <c r="K14" s="27"/>
      <c r="L14" s="27"/>
      <c r="M14" s="27" t="s">
        <v>180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T14" s="36" t="e">
        <f t="shared" si="0"/>
        <v>#DIV/0!</v>
      </c>
      <c r="BU14" s="24">
        <f t="shared" si="1"/>
        <v>-1</v>
      </c>
      <c r="BV14" s="24">
        <f t="shared" si="2"/>
        <v>-1</v>
      </c>
      <c r="BW14" s="24">
        <f t="shared" si="3"/>
        <v>-1</v>
      </c>
      <c r="BX14" s="24">
        <f t="shared" si="4"/>
        <v>-1</v>
      </c>
      <c r="BY14" s="24">
        <f t="shared" si="5"/>
        <v>-1</v>
      </c>
      <c r="BZ14" s="24">
        <f t="shared" si="6"/>
        <v>-1</v>
      </c>
      <c r="CA14" s="24">
        <f t="shared" si="7"/>
        <v>-1</v>
      </c>
      <c r="CB14" s="24">
        <f t="shared" si="8"/>
        <v>-1</v>
      </c>
      <c r="CD14" s="24"/>
      <c r="CE14" s="24"/>
      <c r="CF14" s="24"/>
      <c r="CG14" s="24"/>
      <c r="CH14" s="24"/>
      <c r="CI14" s="24"/>
      <c r="CJ14" s="24"/>
      <c r="CK14" s="24"/>
    </row>
    <row r="15" spans="1:89" x14ac:dyDescent="0.25">
      <c r="A15" s="17" t="s">
        <v>88</v>
      </c>
      <c r="B15" s="41">
        <v>412.24723325000002</v>
      </c>
      <c r="C15" s="41">
        <v>5.1470450199999997E-2</v>
      </c>
      <c r="D15" s="41">
        <v>782.62448234999999</v>
      </c>
      <c r="E15" s="41">
        <v>172.91806457999999</v>
      </c>
      <c r="F15" s="41">
        <v>46.443043596000003</v>
      </c>
      <c r="G15" s="41">
        <v>12.991528402</v>
      </c>
      <c r="H15" s="41">
        <v>28.061883513000001</v>
      </c>
      <c r="I15" s="41"/>
      <c r="J15" s="41"/>
      <c r="K15" s="41"/>
      <c r="L15" s="27"/>
      <c r="M15" s="27" t="s">
        <v>88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T15" s="36" t="e">
        <f t="shared" si="0"/>
        <v>#DIV/0!</v>
      </c>
      <c r="BU15" s="24">
        <f t="shared" si="1"/>
        <v>-1</v>
      </c>
      <c r="BV15" s="24">
        <f t="shared" si="2"/>
        <v>-1</v>
      </c>
      <c r="BW15" s="24">
        <f t="shared" si="3"/>
        <v>-1</v>
      </c>
      <c r="BX15" s="24">
        <f t="shared" si="4"/>
        <v>-1</v>
      </c>
      <c r="BY15" s="24">
        <f t="shared" si="5"/>
        <v>-1</v>
      </c>
      <c r="BZ15" s="24">
        <f t="shared" si="6"/>
        <v>-1</v>
      </c>
      <c r="CA15" s="24">
        <f t="shared" si="7"/>
        <v>-1</v>
      </c>
      <c r="CB15" s="24" t="str">
        <f t="shared" si="8"/>
        <v/>
      </c>
      <c r="CD15" s="24"/>
      <c r="CE15" s="24"/>
      <c r="CF15" s="24"/>
      <c r="CG15" s="24"/>
      <c r="CH15" s="24"/>
      <c r="CI15" s="24"/>
      <c r="CJ15" s="24"/>
      <c r="CK15" s="24"/>
    </row>
    <row r="16" spans="1:89" x14ac:dyDescent="0.25">
      <c r="A16" s="21" t="s">
        <v>89</v>
      </c>
      <c r="B16" s="27">
        <v>300.84354675421702</v>
      </c>
      <c r="C16" s="27">
        <v>17.521604822860201</v>
      </c>
      <c r="D16" s="27">
        <v>1080.6134229867901</v>
      </c>
      <c r="E16" s="27">
        <v>1210.27913538952</v>
      </c>
      <c r="F16" s="27">
        <v>804.38700642930496</v>
      </c>
      <c r="G16" s="27">
        <v>2329.0749048309499</v>
      </c>
      <c r="H16" s="27">
        <v>2356.3844362899499</v>
      </c>
      <c r="I16" s="27"/>
      <c r="J16" s="27"/>
      <c r="K16" s="27"/>
      <c r="L16" s="27"/>
      <c r="M16" s="27" t="s">
        <v>181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7">
        <v>0</v>
      </c>
      <c r="BT16" s="36" t="e">
        <f t="shared" si="0"/>
        <v>#DIV/0!</v>
      </c>
      <c r="BU16" s="24">
        <f t="shared" si="1"/>
        <v>-1</v>
      </c>
      <c r="BV16" s="24">
        <f t="shared" si="2"/>
        <v>-1</v>
      </c>
      <c r="BW16" s="24">
        <f t="shared" si="3"/>
        <v>-1</v>
      </c>
      <c r="BX16" s="24">
        <f t="shared" si="4"/>
        <v>-1</v>
      </c>
      <c r="BY16" s="24">
        <f t="shared" si="5"/>
        <v>-1</v>
      </c>
      <c r="BZ16" s="24">
        <f t="shared" si="6"/>
        <v>-1</v>
      </c>
      <c r="CA16" s="24">
        <f t="shared" si="7"/>
        <v>-1</v>
      </c>
      <c r="CD16" s="24"/>
      <c r="CE16" s="24"/>
      <c r="CF16" s="24"/>
      <c r="CG16" s="24"/>
      <c r="CH16" s="24"/>
      <c r="CI16" s="24"/>
      <c r="CJ16" s="24"/>
      <c r="CK16" s="29"/>
    </row>
    <row r="17" spans="1:89" x14ac:dyDescent="0.25">
      <c r="A17" s="57" t="s">
        <v>90</v>
      </c>
      <c r="B17" s="27">
        <v>26555.569756185901</v>
      </c>
      <c r="C17" s="27">
        <v>385.598814836656</v>
      </c>
      <c r="D17" s="27">
        <v>54311.964994779002</v>
      </c>
      <c r="E17" s="27">
        <v>5793.0977030007098</v>
      </c>
      <c r="F17" s="27">
        <v>5405.6307140128101</v>
      </c>
      <c r="G17" s="27">
        <v>25817.4519438391</v>
      </c>
      <c r="H17" s="27">
        <v>16663.018364363201</v>
      </c>
      <c r="I17" s="27"/>
      <c r="J17" s="27"/>
      <c r="K17" s="27"/>
      <c r="L17" s="27"/>
      <c r="M17" s="27" t="s">
        <v>337</v>
      </c>
      <c r="N17" s="27">
        <v>468.71207393397799</v>
      </c>
      <c r="O17" s="27">
        <v>44.146139628691401</v>
      </c>
      <c r="P17" s="27">
        <v>36.495147712700501</v>
      </c>
      <c r="Q17" s="27">
        <v>43.889073492121099</v>
      </c>
      <c r="R17" s="27">
        <v>474.635322626907</v>
      </c>
      <c r="S17" s="27">
        <v>5850.9448100129403</v>
      </c>
      <c r="T17" s="27">
        <v>26555.338718342999</v>
      </c>
      <c r="U17" s="27">
        <v>276.23571107392598</v>
      </c>
      <c r="V17" s="27">
        <v>129.65474312439</v>
      </c>
      <c r="W17" s="27">
        <v>96.223062585823499</v>
      </c>
      <c r="X17" s="27">
        <v>222.49735238364099</v>
      </c>
      <c r="Y17" s="27">
        <v>1249.12642311835</v>
      </c>
      <c r="Z17" s="27">
        <v>1249.12642311835</v>
      </c>
      <c r="AA17" s="27">
        <v>289.12474959219998</v>
      </c>
      <c r="AB17" s="27">
        <v>657.729057320724</v>
      </c>
      <c r="AC17" s="27">
        <v>19.525928412080699</v>
      </c>
      <c r="AD17" s="27">
        <v>284.87944746242499</v>
      </c>
      <c r="AE17" s="27">
        <v>91.856790618758097</v>
      </c>
      <c r="AF17" s="27">
        <v>4.4693723388190998</v>
      </c>
      <c r="AG17" s="27">
        <v>385.58966297943601</v>
      </c>
      <c r="AH17" s="27">
        <v>0</v>
      </c>
      <c r="AI17" s="27">
        <v>48880.410682275302</v>
      </c>
      <c r="AJ17" s="27">
        <v>5142.0360816150996</v>
      </c>
      <c r="AK17" s="27">
        <v>54311.571513482602</v>
      </c>
      <c r="AL17" s="27">
        <v>11.5113874362803</v>
      </c>
      <c r="AM17" s="27">
        <v>281.80342199826998</v>
      </c>
      <c r="AN17" s="27">
        <v>25.3258622221487</v>
      </c>
      <c r="AO17" s="27">
        <v>7519.7781696423299</v>
      </c>
      <c r="AP17" s="27">
        <v>35.635145720002001</v>
      </c>
      <c r="AQ17" s="27">
        <v>66.679746545632995</v>
      </c>
      <c r="AR17" s="27">
        <v>2232.9496814982599</v>
      </c>
      <c r="AS17" s="27">
        <v>37.0856768917035</v>
      </c>
      <c r="AT17" s="27">
        <v>2.0084581590304</v>
      </c>
      <c r="AU17" s="27">
        <v>15.164158118795999</v>
      </c>
      <c r="AV17" s="27">
        <v>5792.9281451168099</v>
      </c>
      <c r="AW17" s="27">
        <v>5405.4641018400798</v>
      </c>
      <c r="AX17" s="27">
        <v>387.46404327673002</v>
      </c>
      <c r="AY17" s="27">
        <v>0.35201849732965101</v>
      </c>
      <c r="AZ17" s="27">
        <v>0.13826410743122899</v>
      </c>
      <c r="BA17" s="27">
        <v>311.19500223217898</v>
      </c>
      <c r="BB17" s="27">
        <v>19.694767204043099</v>
      </c>
      <c r="BC17" s="27">
        <v>545.51819826165502</v>
      </c>
      <c r="BD17" s="27">
        <v>99.093418727161307</v>
      </c>
      <c r="BE17" s="27">
        <v>57.771636391694997</v>
      </c>
      <c r="BF17" s="27">
        <v>1541.0095915386601</v>
      </c>
      <c r="BG17" s="27">
        <v>281.69167663426401</v>
      </c>
      <c r="BH17" s="27">
        <v>67.823489189084896</v>
      </c>
      <c r="BI17" s="27">
        <v>311.14616599701202</v>
      </c>
      <c r="BJ17" s="27">
        <v>36.872820538258502</v>
      </c>
      <c r="BK17" s="27">
        <v>25817.896907907299</v>
      </c>
      <c r="BL17" s="27">
        <v>4774.1318092474803</v>
      </c>
      <c r="BM17" s="27">
        <v>108.13569236744399</v>
      </c>
      <c r="BN17" s="27">
        <v>53.4433785912018</v>
      </c>
      <c r="BO17" s="27">
        <v>2215.6530218173102</v>
      </c>
      <c r="BP17" s="27">
        <v>1107.16341563848</v>
      </c>
      <c r="BQ17" s="27">
        <v>16662.8141470593</v>
      </c>
      <c r="BR17" s="27">
        <v>1560.0957873401701</v>
      </c>
      <c r="BT17" s="36">
        <f t="shared" si="0"/>
        <v>5.3234465793431524E-3</v>
      </c>
      <c r="BU17" s="24">
        <f t="shared" si="1"/>
        <v>-8.7001651639976736E-6</v>
      </c>
      <c r="BV17" s="24">
        <f t="shared" si="2"/>
        <v>-2.3734142502141929E-5</v>
      </c>
      <c r="BW17" s="24">
        <f t="shared" si="3"/>
        <v>-7.244836316227306E-6</v>
      </c>
      <c r="BX17" s="24">
        <f t="shared" si="4"/>
        <v>-2.9268949462399417E-5</v>
      </c>
      <c r="BY17" s="24">
        <f t="shared" si="5"/>
        <v>-3.0821967231022335E-5</v>
      </c>
      <c r="BZ17" s="24">
        <f t="shared" si="6"/>
        <v>1.7235010998279693E-5</v>
      </c>
      <c r="CA17" s="24">
        <f t="shared" si="7"/>
        <v>-1.2255720988555082E-5</v>
      </c>
      <c r="CD17" s="24"/>
      <c r="CE17" s="24"/>
      <c r="CF17" s="24"/>
      <c r="CG17" s="24"/>
      <c r="CH17" s="24"/>
      <c r="CI17" s="24"/>
      <c r="CJ17" s="24"/>
      <c r="CK17" s="29"/>
    </row>
    <row r="18" spans="1:89" x14ac:dyDescent="0.25">
      <c r="A18" s="21" t="s">
        <v>91</v>
      </c>
      <c r="B18" s="27">
        <v>9492.6196806725893</v>
      </c>
      <c r="C18" s="27">
        <v>120.83856344367101</v>
      </c>
      <c r="D18" s="27">
        <v>28973.3811071809</v>
      </c>
      <c r="E18" s="27">
        <v>2523.0017071235202</v>
      </c>
      <c r="F18" s="27">
        <v>2176.3552729264402</v>
      </c>
      <c r="G18" s="27">
        <v>27185.045126218301</v>
      </c>
      <c r="H18" s="27">
        <v>1641.36282037104</v>
      </c>
      <c r="I18" s="27"/>
      <c r="J18" s="27"/>
      <c r="K18" s="27"/>
      <c r="L18" s="27"/>
      <c r="M18" s="27" t="s">
        <v>182</v>
      </c>
      <c r="N18" s="27">
        <v>15.367840341176199</v>
      </c>
      <c r="O18" s="27">
        <v>8.4080729259371108</v>
      </c>
      <c r="P18" s="27">
        <v>8.1482412331711007</v>
      </c>
      <c r="Q18" s="27">
        <v>8.6923663320160998</v>
      </c>
      <c r="R18" s="27">
        <v>51.937642637388997</v>
      </c>
      <c r="S18" s="27">
        <v>102.813198601013</v>
      </c>
      <c r="T18" s="27">
        <v>9492.5896035450096</v>
      </c>
      <c r="U18" s="27">
        <v>65.815194988012394</v>
      </c>
      <c r="V18" s="27">
        <v>37.573480871350398</v>
      </c>
      <c r="W18" s="27">
        <v>38.398760289561601</v>
      </c>
      <c r="X18" s="27">
        <v>6.7365114260946202</v>
      </c>
      <c r="Y18" s="27">
        <v>25.375627566193302</v>
      </c>
      <c r="Z18" s="27">
        <v>25.375627566193302</v>
      </c>
      <c r="AA18" s="27">
        <v>164.837923369544</v>
      </c>
      <c r="AB18" s="27">
        <v>34.8166550810583</v>
      </c>
      <c r="AC18" s="27">
        <v>7.7073012587874601</v>
      </c>
      <c r="AD18" s="27">
        <v>4.3785395139844496</v>
      </c>
      <c r="AE18" s="27">
        <v>6.2714917218472497</v>
      </c>
      <c r="AF18" s="27">
        <v>1.0044428207732901</v>
      </c>
      <c r="AG18" s="27">
        <v>93.405301725667798</v>
      </c>
      <c r="AH18" s="27">
        <v>0</v>
      </c>
      <c r="AI18" s="27">
        <v>26075.666852384002</v>
      </c>
      <c r="AJ18" s="27">
        <v>2732.45931856897</v>
      </c>
      <c r="AK18" s="27">
        <v>28972.964094322499</v>
      </c>
      <c r="AL18" s="27">
        <v>1.70228132405958</v>
      </c>
      <c r="AM18" s="27">
        <v>67.127631126727195</v>
      </c>
      <c r="AN18" s="27">
        <v>6.3336513500554404E-3</v>
      </c>
      <c r="AO18" s="27">
        <v>823.93653442333505</v>
      </c>
      <c r="AP18" s="27">
        <v>1.19869503365906</v>
      </c>
      <c r="AQ18" s="27">
        <v>1.57890716887955</v>
      </c>
      <c r="AR18" s="27">
        <v>1382.3624398678301</v>
      </c>
      <c r="AS18" s="27">
        <v>0.58620307650589498</v>
      </c>
      <c r="AT18" s="27">
        <v>2.62955626470896E-3</v>
      </c>
      <c r="AU18" s="27">
        <v>8.8723579236870007E-2</v>
      </c>
      <c r="AV18" s="27">
        <v>2522.9528155441299</v>
      </c>
      <c r="AW18" s="27">
        <v>2176.2967428687598</v>
      </c>
      <c r="AX18" s="27">
        <v>346.65607267536399</v>
      </c>
      <c r="AY18" s="27">
        <v>6.0637190870659998E-3</v>
      </c>
      <c r="AZ18" s="27">
        <v>1.47449740681338E-2</v>
      </c>
      <c r="BA18" s="27">
        <v>214.63439494480201</v>
      </c>
      <c r="BB18" s="27">
        <v>1.4364468107387199E-3</v>
      </c>
      <c r="BC18" s="27">
        <v>80.105884369229798</v>
      </c>
      <c r="BD18" s="27">
        <v>2.87719869706841E-3</v>
      </c>
      <c r="BE18" s="27">
        <v>2.0395519039666699</v>
      </c>
      <c r="BF18" s="27">
        <v>317.96478080876602</v>
      </c>
      <c r="BG18" s="27">
        <v>34.3454696684976</v>
      </c>
      <c r="BH18" s="27">
        <v>0.195054598455663</v>
      </c>
      <c r="BI18" s="27">
        <v>175.252754439282</v>
      </c>
      <c r="BJ18" s="27">
        <v>0.255267531870566</v>
      </c>
      <c r="BK18" s="27">
        <v>27186.914839094501</v>
      </c>
      <c r="BL18" s="27">
        <v>492.55440903610901</v>
      </c>
      <c r="BM18" s="27">
        <v>224.810820221233</v>
      </c>
      <c r="BN18" s="27">
        <v>2.9586786936417599</v>
      </c>
      <c r="BO18" s="27">
        <v>157.854810859482</v>
      </c>
      <c r="BP18" s="27">
        <v>122.734723714544</v>
      </c>
      <c r="BQ18" s="27">
        <v>1641.3543771601101</v>
      </c>
      <c r="BR18" s="27">
        <v>158.52143829232199</v>
      </c>
      <c r="BT18" s="36">
        <f t="shared" si="0"/>
        <v>5.6893703672468016E-3</v>
      </c>
      <c r="BU18" s="24">
        <f t="shared" si="1"/>
        <v>-3.1684749406904449E-6</v>
      </c>
      <c r="BV18" s="24">
        <f t="shared" si="2"/>
        <v>-0.2270240636449741</v>
      </c>
      <c r="BW18" s="24">
        <f t="shared" si="3"/>
        <v>-1.4392964937655827E-5</v>
      </c>
      <c r="BX18" s="24">
        <f t="shared" si="4"/>
        <v>-1.9378337815740221E-5</v>
      </c>
      <c r="BY18" s="24">
        <f t="shared" si="5"/>
        <v>-2.6893613560481628E-5</v>
      </c>
      <c r="BZ18" s="24">
        <f t="shared" si="6"/>
        <v>6.8777258508076025E-5</v>
      </c>
      <c r="CA18" s="24">
        <f t="shared" si="7"/>
        <v>-5.1440247245551163E-6</v>
      </c>
      <c r="CD18" s="24"/>
      <c r="CE18" s="24"/>
      <c r="CF18" s="24"/>
      <c r="CG18" s="24"/>
      <c r="CH18" s="24"/>
      <c r="CI18" s="24"/>
      <c r="CJ18" s="24"/>
      <c r="CK18" s="29"/>
    </row>
    <row r="19" spans="1:89" x14ac:dyDescent="0.25">
      <c r="A19" s="21" t="s">
        <v>92</v>
      </c>
      <c r="B19" s="27">
        <v>15163.665625466199</v>
      </c>
      <c r="C19" s="27">
        <v>433.39906001877301</v>
      </c>
      <c r="D19" s="27">
        <v>108686.91760244399</v>
      </c>
      <c r="E19" s="27">
        <v>10687.279473586999</v>
      </c>
      <c r="F19" s="27">
        <v>9482.3713025693705</v>
      </c>
      <c r="G19" s="27">
        <v>621510.85447316396</v>
      </c>
      <c r="H19" s="27">
        <v>6021.1289179956502</v>
      </c>
      <c r="I19" s="27"/>
      <c r="J19" s="27"/>
      <c r="K19" s="27"/>
      <c r="L19" s="27"/>
      <c r="M19" s="27" t="s">
        <v>183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T19" s="36" t="e">
        <f t="shared" si="0"/>
        <v>#DIV/0!</v>
      </c>
      <c r="BU19" s="24">
        <f t="shared" si="1"/>
        <v>-1</v>
      </c>
      <c r="BV19" s="24">
        <f t="shared" si="2"/>
        <v>-1</v>
      </c>
      <c r="BW19" s="24">
        <f t="shared" si="3"/>
        <v>-1</v>
      </c>
      <c r="BX19" s="24">
        <f t="shared" si="4"/>
        <v>-1</v>
      </c>
      <c r="BY19" s="24">
        <f t="shared" si="5"/>
        <v>-1</v>
      </c>
      <c r="BZ19" s="24">
        <f t="shared" si="6"/>
        <v>-1</v>
      </c>
      <c r="CA19" s="24">
        <f t="shared" si="7"/>
        <v>-1</v>
      </c>
      <c r="CD19" s="24"/>
      <c r="CE19" s="24"/>
      <c r="CF19" s="24"/>
      <c r="CG19" s="24"/>
      <c r="CH19" s="24"/>
      <c r="CI19" s="24"/>
      <c r="CJ19" s="24"/>
      <c r="CK19" s="29"/>
    </row>
    <row r="20" spans="1:89" x14ac:dyDescent="0.25">
      <c r="A20" s="57" t="s">
        <v>93</v>
      </c>
      <c r="B20" s="27">
        <v>35615.763808880103</v>
      </c>
      <c r="C20" s="27">
        <v>1574.27510236374</v>
      </c>
      <c r="D20" s="27">
        <v>247154.4026338</v>
      </c>
      <c r="E20" s="27">
        <v>28947.4750032103</v>
      </c>
      <c r="F20" s="27">
        <v>24017.732849635198</v>
      </c>
      <c r="G20" s="27">
        <v>293478.55810942501</v>
      </c>
      <c r="H20" s="27">
        <v>8050.1226207970203</v>
      </c>
      <c r="I20" s="27"/>
      <c r="J20" s="27"/>
      <c r="K20" s="27"/>
      <c r="L20" s="27"/>
      <c r="M20" s="27" t="s">
        <v>184</v>
      </c>
      <c r="N20" s="27">
        <v>636.76433937155502</v>
      </c>
      <c r="O20" s="27">
        <v>17.908240332907798</v>
      </c>
      <c r="P20" s="27">
        <v>17.616190802683398</v>
      </c>
      <c r="Q20" s="27">
        <v>13.2240131098894</v>
      </c>
      <c r="R20" s="27">
        <v>93.485131243681906</v>
      </c>
      <c r="S20" s="27">
        <v>696.78315799268296</v>
      </c>
      <c r="T20" s="27">
        <v>35615.877534524399</v>
      </c>
      <c r="U20" s="27">
        <v>73.151610077608694</v>
      </c>
      <c r="V20" s="27">
        <v>105.514804373193</v>
      </c>
      <c r="W20" s="27">
        <v>99.831205365568096</v>
      </c>
      <c r="X20" s="27">
        <v>12.844059843572399</v>
      </c>
      <c r="Y20" s="27">
        <v>255.18063381559099</v>
      </c>
      <c r="Z20" s="27">
        <v>255.18063381559099</v>
      </c>
      <c r="AA20" s="27">
        <v>0</v>
      </c>
      <c r="AB20" s="27">
        <v>43.758548209610403</v>
      </c>
      <c r="AC20" s="27">
        <v>2.03875078654541</v>
      </c>
      <c r="AD20" s="27">
        <v>201.516686256295</v>
      </c>
      <c r="AE20" s="27">
        <v>48.027739777861001</v>
      </c>
      <c r="AF20" s="27">
        <v>1.31242921801348</v>
      </c>
      <c r="AG20" s="27">
        <v>1574.08598566411</v>
      </c>
      <c r="AH20" s="27">
        <v>0</v>
      </c>
      <c r="AI20" s="27">
        <v>222439.017241956</v>
      </c>
      <c r="AJ20" s="27">
        <v>24715.428966236599</v>
      </c>
      <c r="AK20" s="27">
        <v>247154.44620819201</v>
      </c>
      <c r="AL20" s="27">
        <v>2.2970467612595198</v>
      </c>
      <c r="AM20" s="27">
        <v>107.782877954027</v>
      </c>
      <c r="AN20" s="27">
        <v>1100.24786497726</v>
      </c>
      <c r="AO20" s="27">
        <v>4469.1614965567196</v>
      </c>
      <c r="AP20" s="27">
        <v>727.42194132974601</v>
      </c>
      <c r="AQ20" s="27">
        <v>69.158754287162907</v>
      </c>
      <c r="AR20" s="27">
        <v>865.61757865991797</v>
      </c>
      <c r="AS20" s="27">
        <v>729.34878251841405</v>
      </c>
      <c r="AT20" s="27">
        <v>33.357460564824102</v>
      </c>
      <c r="AU20" s="27">
        <v>173.41330371050199</v>
      </c>
      <c r="AV20" s="27">
        <v>28947.858401316302</v>
      </c>
      <c r="AW20" s="27">
        <v>24018.030515075101</v>
      </c>
      <c r="AX20" s="27">
        <v>4929.8278862412799</v>
      </c>
      <c r="AY20" s="27">
        <v>4.8735248708256798</v>
      </c>
      <c r="AZ20" s="27">
        <v>16.2443730315095</v>
      </c>
      <c r="BA20" s="27">
        <v>12703.0029291067</v>
      </c>
      <c r="BB20" s="27">
        <v>43.309544163979702</v>
      </c>
      <c r="BC20" s="27">
        <v>574.76967141222497</v>
      </c>
      <c r="BD20" s="27">
        <v>106.56483896779601</v>
      </c>
      <c r="BE20" s="27">
        <v>63.394213903195002</v>
      </c>
      <c r="BF20" s="27">
        <v>1435.51806985951</v>
      </c>
      <c r="BG20" s="27">
        <v>51.478290981891597</v>
      </c>
      <c r="BH20" s="27">
        <v>1702.6013841132699</v>
      </c>
      <c r="BI20" s="27">
        <v>3538.7180414714699</v>
      </c>
      <c r="BJ20" s="27">
        <v>130.46823812674199</v>
      </c>
      <c r="BK20" s="27">
        <v>293479.28125325602</v>
      </c>
      <c r="BL20" s="27">
        <v>2591.9157466706301</v>
      </c>
      <c r="BM20" s="27">
        <v>6737.2719659863997</v>
      </c>
      <c r="BN20" s="27">
        <v>10.774914915317201</v>
      </c>
      <c r="BO20" s="27">
        <v>1100.7787477624599</v>
      </c>
      <c r="BP20" s="27">
        <v>653.72622408429595</v>
      </c>
      <c r="BQ20" s="27">
        <v>8050.1408086961301</v>
      </c>
      <c r="BR20" s="27">
        <v>736.97461023298501</v>
      </c>
      <c r="BT20" s="36">
        <f t="shared" si="0"/>
        <v>0</v>
      </c>
      <c r="BU20" s="24">
        <f t="shared" si="1"/>
        <v>3.1931266420812938E-6</v>
      </c>
      <c r="BV20" s="24">
        <f t="shared" si="2"/>
        <v>-1.2012938484893415E-4</v>
      </c>
      <c r="BW20" s="24">
        <f t="shared" si="3"/>
        <v>1.7630433261721811E-7</v>
      </c>
      <c r="BX20" s="24">
        <f t="shared" si="4"/>
        <v>1.3244613077963834E-5</v>
      </c>
      <c r="BY20" s="24">
        <f t="shared" si="5"/>
        <v>1.2393569441636593E-5</v>
      </c>
      <c r="BZ20" s="24">
        <f t="shared" si="6"/>
        <v>2.4640431507851801E-6</v>
      </c>
      <c r="CA20" s="24">
        <f t="shared" si="7"/>
        <v>2.2593319339974472E-6</v>
      </c>
      <c r="CD20" s="24"/>
      <c r="CE20" s="24"/>
      <c r="CF20" s="24"/>
      <c r="CG20" s="24"/>
      <c r="CH20" s="24"/>
      <c r="CI20" s="24"/>
      <c r="CJ20" s="24"/>
      <c r="CK20" s="29"/>
    </row>
    <row r="21" spans="1:89" x14ac:dyDescent="0.25">
      <c r="A21" s="21" t="s">
        <v>94</v>
      </c>
      <c r="B21" s="27">
        <v>14964.706297410699</v>
      </c>
      <c r="C21" s="27">
        <v>388.42280333455301</v>
      </c>
      <c r="D21" s="27">
        <v>39621.084516404699</v>
      </c>
      <c r="E21" s="27">
        <v>7610.9547317209699</v>
      </c>
      <c r="F21" s="27">
        <v>5120.0748445612398</v>
      </c>
      <c r="G21" s="27">
        <v>77725.369367823703</v>
      </c>
      <c r="H21" s="27">
        <v>3121.99439074052</v>
      </c>
      <c r="I21" s="27"/>
      <c r="J21" s="27"/>
      <c r="K21" s="27"/>
      <c r="L21" s="27"/>
      <c r="M21" s="27" t="s">
        <v>185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T21" s="36" t="e">
        <f t="shared" si="0"/>
        <v>#DIV/0!</v>
      </c>
      <c r="BU21" s="24">
        <f t="shared" si="1"/>
        <v>-1</v>
      </c>
      <c r="BV21" s="24">
        <f t="shared" si="2"/>
        <v>-1</v>
      </c>
      <c r="BW21" s="24">
        <f t="shared" si="3"/>
        <v>-1</v>
      </c>
      <c r="BX21" s="24">
        <f t="shared" si="4"/>
        <v>-1</v>
      </c>
      <c r="BY21" s="24">
        <f t="shared" si="5"/>
        <v>-1</v>
      </c>
      <c r="BZ21" s="24">
        <f t="shared" si="6"/>
        <v>-1</v>
      </c>
      <c r="CA21" s="24">
        <f t="shared" si="7"/>
        <v>-1</v>
      </c>
      <c r="CD21" s="24"/>
      <c r="CE21" s="24"/>
      <c r="CF21" s="24"/>
      <c r="CG21" s="24"/>
      <c r="CH21" s="24"/>
      <c r="CI21" s="24"/>
      <c r="CJ21" s="24"/>
      <c r="CK21" s="29"/>
    </row>
    <row r="22" spans="1:89" x14ac:dyDescent="0.25">
      <c r="A22" s="21" t="s">
        <v>95</v>
      </c>
      <c r="B22" s="27">
        <v>3059.5646246792498</v>
      </c>
      <c r="C22" s="27">
        <v>1167.4980495340801</v>
      </c>
      <c r="D22" s="27">
        <v>5921.8491657903996</v>
      </c>
      <c r="E22" s="27">
        <v>6464.8061547054504</v>
      </c>
      <c r="F22" s="27">
        <v>3883.7158851532299</v>
      </c>
      <c r="G22" s="27">
        <v>70153.197192383901</v>
      </c>
      <c r="H22" s="27">
        <v>4221.4094308829999</v>
      </c>
      <c r="I22" s="27"/>
      <c r="J22" s="27"/>
      <c r="K22" s="27"/>
      <c r="L22" s="27"/>
      <c r="M22" s="27" t="s">
        <v>186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T22" s="36" t="e">
        <f t="shared" si="0"/>
        <v>#DIV/0!</v>
      </c>
      <c r="BU22" s="24">
        <f t="shared" si="1"/>
        <v>-1</v>
      </c>
      <c r="BV22" s="24">
        <f t="shared" si="2"/>
        <v>-1</v>
      </c>
      <c r="BW22" s="24">
        <f t="shared" si="3"/>
        <v>-1</v>
      </c>
      <c r="BX22" s="24">
        <f t="shared" si="4"/>
        <v>-1</v>
      </c>
      <c r="BY22" s="24">
        <f t="shared" si="5"/>
        <v>-1</v>
      </c>
      <c r="BZ22" s="24">
        <f t="shared" si="6"/>
        <v>-1</v>
      </c>
      <c r="CA22" s="24">
        <f t="shared" si="7"/>
        <v>-1</v>
      </c>
      <c r="CD22" s="24"/>
      <c r="CE22" s="24"/>
      <c r="CF22" s="24"/>
      <c r="CG22" s="24"/>
      <c r="CH22" s="24"/>
      <c r="CI22" s="24"/>
      <c r="CJ22" s="24"/>
      <c r="CK22" s="29"/>
    </row>
    <row r="23" spans="1:89" x14ac:dyDescent="0.25">
      <c r="A23" s="57" t="s">
        <v>96</v>
      </c>
      <c r="B23" s="27">
        <v>12570.330345979301</v>
      </c>
      <c r="C23" s="27">
        <v>334.97059750508799</v>
      </c>
      <c r="D23" s="27">
        <v>12323.000647996299</v>
      </c>
      <c r="E23" s="27">
        <v>3426.8311271124298</v>
      </c>
      <c r="F23" s="27">
        <v>2768.4130921936598</v>
      </c>
      <c r="G23" s="27">
        <v>17963.492488120599</v>
      </c>
      <c r="H23" s="27">
        <v>6062.1316641398298</v>
      </c>
      <c r="I23" s="27"/>
      <c r="J23" s="27"/>
      <c r="K23" s="27"/>
      <c r="L23" s="27"/>
      <c r="M23" s="27" t="s">
        <v>187</v>
      </c>
      <c r="N23" s="27">
        <v>141.08471310456301</v>
      </c>
      <c r="O23" s="27">
        <v>22.125988316109702</v>
      </c>
      <c r="P23" s="27">
        <v>21.927731342449501</v>
      </c>
      <c r="Q23" s="27">
        <v>11.2884666807419</v>
      </c>
      <c r="R23" s="27">
        <v>151.701451864734</v>
      </c>
      <c r="S23" s="27">
        <v>1872.45526121081</v>
      </c>
      <c r="T23" s="27">
        <v>12569.435610553101</v>
      </c>
      <c r="U23" s="27">
        <v>142.08182606165801</v>
      </c>
      <c r="V23" s="27">
        <v>59.549953972486797</v>
      </c>
      <c r="W23" s="27">
        <v>59.021624055063299</v>
      </c>
      <c r="X23" s="27">
        <v>19.159107797529199</v>
      </c>
      <c r="Y23" s="27">
        <v>999.41179082326801</v>
      </c>
      <c r="Z23" s="27">
        <v>999.41179082326801</v>
      </c>
      <c r="AA23" s="27">
        <v>0</v>
      </c>
      <c r="AB23" s="27">
        <v>93.442613206109101</v>
      </c>
      <c r="AC23" s="27">
        <v>1.4166917698316199</v>
      </c>
      <c r="AD23" s="27">
        <v>58.741718675716498</v>
      </c>
      <c r="AE23" s="27">
        <v>17.3362932212723</v>
      </c>
      <c r="AF23" s="27">
        <v>1.39978453411134</v>
      </c>
      <c r="AG23" s="27">
        <v>334.95050335829899</v>
      </c>
      <c r="AH23" s="27">
        <v>0</v>
      </c>
      <c r="AI23" s="27">
        <v>11090.039798305699</v>
      </c>
      <c r="AJ23" s="27">
        <v>1232.2612577340799</v>
      </c>
      <c r="AK23" s="27">
        <v>12322.3010560398</v>
      </c>
      <c r="AL23" s="27">
        <v>2.6042892995888098</v>
      </c>
      <c r="AM23" s="27">
        <v>120.241641461626</v>
      </c>
      <c r="AN23" s="27">
        <v>23.1501155630604</v>
      </c>
      <c r="AO23" s="27">
        <v>2891.93615345533</v>
      </c>
      <c r="AP23" s="27">
        <v>102.175278376009</v>
      </c>
      <c r="AQ23" s="27">
        <v>54.835662946085797</v>
      </c>
      <c r="AR23" s="27">
        <v>127.108472272337</v>
      </c>
      <c r="AS23" s="27">
        <v>27.026825810831198</v>
      </c>
      <c r="AT23" s="27">
        <v>26.2791348363894</v>
      </c>
      <c r="AU23" s="27">
        <v>40.832357201855103</v>
      </c>
      <c r="AV23" s="27">
        <v>3426.6493430041701</v>
      </c>
      <c r="AW23" s="27">
        <v>2768.2347974127001</v>
      </c>
      <c r="AX23" s="27">
        <v>658.41454559147201</v>
      </c>
      <c r="AY23" s="27">
        <v>0.323946252285917</v>
      </c>
      <c r="AZ23" s="27">
        <v>0.54753936757111099</v>
      </c>
      <c r="BA23" s="27">
        <v>658.08365705550705</v>
      </c>
      <c r="BB23" s="27">
        <v>12.672630979271</v>
      </c>
      <c r="BC23" s="27">
        <v>279.20435431901899</v>
      </c>
      <c r="BD23" s="27">
        <v>69.812029885965998</v>
      </c>
      <c r="BE23" s="27">
        <v>54.811237929373704</v>
      </c>
      <c r="BF23" s="27">
        <v>698.24381116497796</v>
      </c>
      <c r="BG23" s="27">
        <v>50.920845569836999</v>
      </c>
      <c r="BH23" s="27">
        <v>66.314919943583703</v>
      </c>
      <c r="BI23" s="27">
        <v>515.31556609991299</v>
      </c>
      <c r="BJ23" s="27">
        <v>11.497257408666201</v>
      </c>
      <c r="BK23" s="27">
        <v>17965.192505917599</v>
      </c>
      <c r="BL23" s="27">
        <v>1862.1649992266</v>
      </c>
      <c r="BM23" s="27">
        <v>305.560646187423</v>
      </c>
      <c r="BN23" s="27">
        <v>18.140317759918801</v>
      </c>
      <c r="BO23" s="27">
        <v>592.91302148170701</v>
      </c>
      <c r="BP23" s="27">
        <v>294.707108536926</v>
      </c>
      <c r="BQ23" s="27">
        <v>6061.82634103297</v>
      </c>
      <c r="BR23" s="27">
        <v>527.06678736730601</v>
      </c>
      <c r="BT23" s="36">
        <f t="shared" si="0"/>
        <v>0</v>
      </c>
      <c r="BU23" s="24">
        <f t="shared" si="1"/>
        <v>-7.1178354233639778E-5</v>
      </c>
      <c r="BV23" s="24">
        <f t="shared" si="2"/>
        <v>-5.9987792775456657E-5</v>
      </c>
      <c r="BW23" s="24">
        <f t="shared" si="3"/>
        <v>-5.6771234254010133E-5</v>
      </c>
      <c r="BX23" s="24">
        <f t="shared" si="4"/>
        <v>-5.3047291073528977E-5</v>
      </c>
      <c r="BY23" s="24">
        <f t="shared" si="5"/>
        <v>-6.440324294899679E-5</v>
      </c>
      <c r="BZ23" s="24">
        <f t="shared" si="6"/>
        <v>9.4637376229848581E-5</v>
      </c>
      <c r="CA23" s="24">
        <f t="shared" si="7"/>
        <v>-5.0365634363549039E-5</v>
      </c>
      <c r="CD23" s="24"/>
      <c r="CE23" s="24"/>
      <c r="CF23" s="24"/>
      <c r="CG23" s="24"/>
      <c r="CH23" s="24"/>
      <c r="CI23" s="24"/>
      <c r="CJ23" s="24"/>
      <c r="CK23" s="29"/>
    </row>
    <row r="24" spans="1:89" x14ac:dyDescent="0.25">
      <c r="A24" s="21" t="s">
        <v>97</v>
      </c>
      <c r="B24" s="27">
        <v>974.64573187047699</v>
      </c>
      <c r="C24" s="27">
        <v>60.354238748795801</v>
      </c>
      <c r="D24" s="27">
        <v>2845.6736049874698</v>
      </c>
      <c r="E24" s="27">
        <v>1764.7792408738501</v>
      </c>
      <c r="F24" s="27">
        <v>998.74330372613497</v>
      </c>
      <c r="G24" s="27">
        <v>890.19602442044902</v>
      </c>
      <c r="H24" s="27">
        <v>28202.7618787559</v>
      </c>
      <c r="I24" s="27"/>
      <c r="J24" s="27"/>
      <c r="K24" s="27"/>
      <c r="L24" s="27"/>
      <c r="M24" s="27" t="s">
        <v>188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T24" s="36" t="e">
        <f t="shared" si="0"/>
        <v>#DIV/0!</v>
      </c>
      <c r="BU24" s="24">
        <f t="shared" si="1"/>
        <v>-1</v>
      </c>
      <c r="BV24" s="24">
        <f t="shared" si="2"/>
        <v>-1</v>
      </c>
      <c r="BW24" s="24">
        <f t="shared" si="3"/>
        <v>-1</v>
      </c>
      <c r="BX24" s="24">
        <f t="shared" si="4"/>
        <v>-1</v>
      </c>
      <c r="BY24" s="24">
        <f t="shared" si="5"/>
        <v>-1</v>
      </c>
      <c r="BZ24" s="24">
        <f t="shared" si="6"/>
        <v>-1</v>
      </c>
      <c r="CA24" s="24">
        <f t="shared" si="7"/>
        <v>-1</v>
      </c>
      <c r="CD24" s="24"/>
      <c r="CE24" s="24"/>
      <c r="CF24" s="24"/>
      <c r="CG24" s="24"/>
      <c r="CH24" s="24"/>
      <c r="CI24" s="24"/>
      <c r="CJ24" s="24"/>
      <c r="CK24" s="29"/>
    </row>
    <row r="25" spans="1:89" x14ac:dyDescent="0.25">
      <c r="A25" s="21" t="s">
        <v>98</v>
      </c>
      <c r="B25" s="27">
        <v>4004.0375921607701</v>
      </c>
      <c r="C25" s="27">
        <v>194.556172493574</v>
      </c>
      <c r="D25" s="27">
        <v>6942.1511707092504</v>
      </c>
      <c r="E25" s="27">
        <v>2685.6538185319901</v>
      </c>
      <c r="F25" s="27">
        <v>2203.2312323971601</v>
      </c>
      <c r="G25" s="27">
        <v>18143.66949131</v>
      </c>
      <c r="H25" s="27">
        <v>4109.3330891427204</v>
      </c>
      <c r="I25" s="27"/>
      <c r="J25" s="27"/>
      <c r="K25" s="27"/>
      <c r="L25" s="27"/>
      <c r="M25" s="27" t="s">
        <v>189</v>
      </c>
      <c r="N25" s="27">
        <v>28.743629593688102</v>
      </c>
      <c r="O25" s="27">
        <v>23.417762642371699</v>
      </c>
      <c r="P25" s="27">
        <v>22.639666844822099</v>
      </c>
      <c r="Q25" s="27">
        <v>25.595287785843102</v>
      </c>
      <c r="R25" s="27">
        <v>98.065288790636799</v>
      </c>
      <c r="S25" s="27">
        <v>1742.1877182340399</v>
      </c>
      <c r="T25" s="27">
        <v>3463.62966403986</v>
      </c>
      <c r="U25" s="27">
        <v>102.443460432546</v>
      </c>
      <c r="V25" s="27">
        <v>43.768337941620999</v>
      </c>
      <c r="W25" s="27">
        <v>46.680490692002401</v>
      </c>
      <c r="X25" s="27">
        <v>20.2813492255715</v>
      </c>
      <c r="Y25" s="27">
        <v>678.96554160793096</v>
      </c>
      <c r="Z25" s="27">
        <v>678.96554160793096</v>
      </c>
      <c r="AA25" s="27">
        <v>0</v>
      </c>
      <c r="AB25" s="27">
        <v>60.030200606270697</v>
      </c>
      <c r="AC25" s="27">
        <v>5.3904331654183197</v>
      </c>
      <c r="AD25" s="27">
        <v>13.935907608701701</v>
      </c>
      <c r="AE25" s="27">
        <v>18.784774156318498</v>
      </c>
      <c r="AF25" s="27">
        <v>2.9253817967228</v>
      </c>
      <c r="AG25" s="27">
        <v>168.17899438471699</v>
      </c>
      <c r="AH25" s="27">
        <v>0</v>
      </c>
      <c r="AI25" s="27">
        <v>5281.19256639384</v>
      </c>
      <c r="AJ25" s="27">
        <v>586.79932596041499</v>
      </c>
      <c r="AK25" s="27">
        <v>5867.99189235425</v>
      </c>
      <c r="AL25" s="27">
        <v>5.0972062640696301</v>
      </c>
      <c r="AM25" s="27">
        <v>103.81548098229101</v>
      </c>
      <c r="AN25" s="27">
        <v>8.3557992231903793</v>
      </c>
      <c r="AO25" s="27">
        <v>1151.6064293843699</v>
      </c>
      <c r="AP25" s="27">
        <v>11.896945472974</v>
      </c>
      <c r="AQ25" s="27">
        <v>31.8380396409772</v>
      </c>
      <c r="AR25" s="27">
        <v>73.662076405474195</v>
      </c>
      <c r="AS25" s="27">
        <v>17.081331999647201</v>
      </c>
      <c r="AT25" s="27">
        <v>1.14715467407419</v>
      </c>
      <c r="AU25" s="27">
        <v>6.4120174524931599</v>
      </c>
      <c r="AV25" s="27">
        <v>1984.2550603300699</v>
      </c>
      <c r="AW25" s="27">
        <v>1664.9112578509701</v>
      </c>
      <c r="AX25" s="27">
        <v>319.34380247909701</v>
      </c>
      <c r="AY25" s="27">
        <v>0.132716542711795</v>
      </c>
      <c r="AZ25" s="27">
        <v>0.10567285828138601</v>
      </c>
      <c r="BA25" s="27">
        <v>413.00204722763198</v>
      </c>
      <c r="BB25" s="27">
        <v>2.17853487061624</v>
      </c>
      <c r="BC25" s="27">
        <v>184.159593132602</v>
      </c>
      <c r="BD25" s="27">
        <v>44.1243565375309</v>
      </c>
      <c r="BE25" s="27">
        <v>24.341452824837301</v>
      </c>
      <c r="BF25" s="27">
        <v>460.40011024432698</v>
      </c>
      <c r="BG25" s="27">
        <v>36.439632300680898</v>
      </c>
      <c r="BH25" s="27">
        <v>26.2950174038372</v>
      </c>
      <c r="BI25" s="27">
        <v>358.37679162849798</v>
      </c>
      <c r="BJ25" s="27">
        <v>1.40159971126946</v>
      </c>
      <c r="BK25" s="27">
        <v>10423.0085457444</v>
      </c>
      <c r="BL25" s="27">
        <v>827.15521603984701</v>
      </c>
      <c r="BM25" s="27">
        <v>158.46875996847299</v>
      </c>
      <c r="BN25" s="27">
        <v>9.0391897607434792</v>
      </c>
      <c r="BO25" s="27">
        <v>251.27366425229599</v>
      </c>
      <c r="BP25" s="27">
        <v>183.19007912439301</v>
      </c>
      <c r="BQ25" s="27">
        <v>3141.2115700314698</v>
      </c>
      <c r="BR25" s="27">
        <v>241.268456624512</v>
      </c>
      <c r="BT25" s="36">
        <f t="shared" si="0"/>
        <v>0</v>
      </c>
      <c r="BU25" s="24">
        <f t="shared" si="1"/>
        <v>-0.13496574786883561</v>
      </c>
      <c r="BV25" s="24">
        <f t="shared" si="2"/>
        <v>-0.13557615659677014</v>
      </c>
      <c r="BW25" s="24">
        <f t="shared" si="3"/>
        <v>-0.15473003280123876</v>
      </c>
      <c r="BX25" s="24">
        <f t="shared" si="4"/>
        <v>-0.26116499206338994</v>
      </c>
      <c r="BY25" s="24">
        <f t="shared" si="5"/>
        <v>-0.24433203679692167</v>
      </c>
      <c r="BZ25" s="24">
        <f t="shared" si="6"/>
        <v>-0.42552918797729689</v>
      </c>
      <c r="CA25" s="24">
        <f t="shared" si="7"/>
        <v>-0.23559090930572821</v>
      </c>
      <c r="CD25" s="24"/>
      <c r="CE25" s="24"/>
      <c r="CF25" s="24"/>
      <c r="CG25" s="24"/>
      <c r="CH25" s="24"/>
      <c r="CI25" s="24"/>
      <c r="CJ25" s="24"/>
      <c r="CK25" s="29"/>
    </row>
    <row r="26" spans="1:89" x14ac:dyDescent="0.25">
      <c r="A26" s="21" t="s">
        <v>99</v>
      </c>
      <c r="B26" s="27">
        <v>79269.639267437902</v>
      </c>
      <c r="C26" s="27">
        <v>1491.4392177495299</v>
      </c>
      <c r="D26" s="27">
        <v>9353.6399436208794</v>
      </c>
      <c r="E26" s="27">
        <v>4260.9164419319404</v>
      </c>
      <c r="F26" s="27">
        <v>3167.6760043384202</v>
      </c>
      <c r="G26" s="27">
        <v>38834.794670084702</v>
      </c>
      <c r="H26" s="27">
        <v>11758.6816969797</v>
      </c>
      <c r="I26" s="27"/>
      <c r="J26" s="27"/>
      <c r="K26" s="27"/>
      <c r="L26" s="27"/>
      <c r="M26" s="27" t="s">
        <v>190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T26" s="36" t="e">
        <f t="shared" si="0"/>
        <v>#DIV/0!</v>
      </c>
      <c r="BU26" s="24">
        <f t="shared" si="1"/>
        <v>-1</v>
      </c>
      <c r="BV26" s="24">
        <f t="shared" si="2"/>
        <v>-1</v>
      </c>
      <c r="BW26" s="24">
        <f t="shared" si="3"/>
        <v>-1</v>
      </c>
      <c r="BX26" s="24">
        <f t="shared" si="4"/>
        <v>-1</v>
      </c>
      <c r="BY26" s="24">
        <f t="shared" si="5"/>
        <v>-1</v>
      </c>
      <c r="BZ26" s="24">
        <f t="shared" si="6"/>
        <v>-1</v>
      </c>
      <c r="CA26" s="24">
        <f t="shared" si="7"/>
        <v>-1</v>
      </c>
      <c r="CD26" s="24"/>
      <c r="CE26" s="24"/>
      <c r="CF26" s="24"/>
      <c r="CG26" s="24"/>
      <c r="CH26" s="24"/>
      <c r="CI26" s="24"/>
      <c r="CJ26" s="24"/>
      <c r="CK26" s="29"/>
    </row>
    <row r="27" spans="1:89" x14ac:dyDescent="0.25">
      <c r="A27" s="21" t="s">
        <v>100</v>
      </c>
      <c r="B27" s="27">
        <v>3732.2654233446601</v>
      </c>
      <c r="C27" s="27">
        <v>65.932413505542698</v>
      </c>
      <c r="D27" s="27">
        <v>17147.9684442742</v>
      </c>
      <c r="E27" s="27">
        <v>12196.9019329604</v>
      </c>
      <c r="F27" s="27">
        <v>11702.762035788999</v>
      </c>
      <c r="G27" s="27">
        <v>149931.67017910501</v>
      </c>
      <c r="H27" s="27">
        <v>848.93819696995899</v>
      </c>
      <c r="I27" s="27"/>
      <c r="J27" s="27"/>
      <c r="K27" s="27"/>
      <c r="L27" s="27"/>
      <c r="M27" s="27" t="s">
        <v>191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7">
        <v>0</v>
      </c>
      <c r="BT27" s="36" t="e">
        <f t="shared" si="0"/>
        <v>#DIV/0!</v>
      </c>
      <c r="BU27" s="24">
        <f t="shared" si="1"/>
        <v>-1</v>
      </c>
      <c r="BV27" s="24">
        <f t="shared" si="2"/>
        <v>-1</v>
      </c>
      <c r="BW27" s="24">
        <f t="shared" si="3"/>
        <v>-1</v>
      </c>
      <c r="BX27" s="24">
        <f t="shared" si="4"/>
        <v>-1</v>
      </c>
      <c r="BY27" s="24">
        <f t="shared" si="5"/>
        <v>-1</v>
      </c>
      <c r="BZ27" s="24">
        <f t="shared" si="6"/>
        <v>-1</v>
      </c>
      <c r="CA27" s="24">
        <f t="shared" si="7"/>
        <v>-1</v>
      </c>
      <c r="CD27" s="24"/>
      <c r="CE27" s="24"/>
      <c r="CF27" s="24"/>
      <c r="CG27" s="24"/>
      <c r="CH27" s="24"/>
      <c r="CI27" s="24"/>
      <c r="CJ27" s="24"/>
      <c r="CK27" s="29"/>
    </row>
    <row r="28" spans="1:89" x14ac:dyDescent="0.25">
      <c r="A28" s="21" t="s">
        <v>101</v>
      </c>
      <c r="B28" s="27">
        <v>126571.32487521</v>
      </c>
      <c r="C28" s="27">
        <v>366.85096797298598</v>
      </c>
      <c r="D28" s="27">
        <v>37657.2499214579</v>
      </c>
      <c r="E28" s="27">
        <v>13759.5522345642</v>
      </c>
      <c r="F28" s="27">
        <v>9919.45429392603</v>
      </c>
      <c r="G28" s="27">
        <v>214990.51426184899</v>
      </c>
      <c r="H28" s="27">
        <v>8677.8429114543396</v>
      </c>
      <c r="I28" s="27"/>
      <c r="J28" s="27"/>
      <c r="K28" s="27"/>
      <c r="L28" s="27"/>
      <c r="M28" s="27" t="s">
        <v>192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T28" s="36" t="e">
        <f t="shared" si="0"/>
        <v>#DIV/0!</v>
      </c>
      <c r="BU28" s="24">
        <f t="shared" si="1"/>
        <v>-1</v>
      </c>
      <c r="BV28" s="24">
        <f t="shared" si="2"/>
        <v>-1</v>
      </c>
      <c r="BW28" s="24">
        <f t="shared" si="3"/>
        <v>-1</v>
      </c>
      <c r="BX28" s="24">
        <f t="shared" si="4"/>
        <v>-1</v>
      </c>
      <c r="BY28" s="24">
        <f t="shared" si="5"/>
        <v>-1</v>
      </c>
      <c r="BZ28" s="24">
        <f t="shared" si="6"/>
        <v>-1</v>
      </c>
      <c r="CA28" s="24">
        <f t="shared" si="7"/>
        <v>-1</v>
      </c>
      <c r="CD28" s="24"/>
      <c r="CE28" s="24"/>
      <c r="CF28" s="24"/>
      <c r="CG28" s="24"/>
      <c r="CH28" s="24"/>
      <c r="CI28" s="24"/>
      <c r="CJ28" s="24"/>
      <c r="CK28" s="29"/>
    </row>
    <row r="29" spans="1:89" x14ac:dyDescent="0.25">
      <c r="A29" s="21" t="s">
        <v>102</v>
      </c>
      <c r="B29" s="27">
        <v>4123.2675073295404</v>
      </c>
      <c r="C29" s="27">
        <v>2544.3196869713202</v>
      </c>
      <c r="D29" s="27">
        <v>8103.6101376005299</v>
      </c>
      <c r="E29" s="27">
        <v>11243.8378430434</v>
      </c>
      <c r="F29" s="27">
        <v>6920.3171374798103</v>
      </c>
      <c r="G29" s="27">
        <v>30687.765287011</v>
      </c>
      <c r="H29" s="27">
        <v>20059.792832644998</v>
      </c>
      <c r="I29" s="27"/>
      <c r="J29" s="27"/>
      <c r="K29" s="27"/>
      <c r="L29" s="27"/>
      <c r="M29" s="27" t="s">
        <v>193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T29" s="36" t="e">
        <f t="shared" si="0"/>
        <v>#DIV/0!</v>
      </c>
      <c r="BU29" s="24">
        <f t="shared" si="1"/>
        <v>-1</v>
      </c>
      <c r="BV29" s="24">
        <f t="shared" si="2"/>
        <v>-1</v>
      </c>
      <c r="BW29" s="24">
        <f t="shared" si="3"/>
        <v>-1</v>
      </c>
      <c r="BX29" s="24">
        <f t="shared" si="4"/>
        <v>-1</v>
      </c>
      <c r="BY29" s="24">
        <f t="shared" si="5"/>
        <v>-1</v>
      </c>
      <c r="BZ29" s="24">
        <f t="shared" si="6"/>
        <v>-1</v>
      </c>
      <c r="CA29" s="24">
        <f t="shared" si="7"/>
        <v>-1</v>
      </c>
      <c r="CD29" s="24"/>
      <c r="CE29" s="24"/>
      <c r="CF29" s="24"/>
      <c r="CG29" s="24"/>
      <c r="CH29" s="24"/>
      <c r="CI29" s="24"/>
      <c r="CJ29" s="24"/>
      <c r="CK29" s="29"/>
    </row>
    <row r="30" spans="1:89" x14ac:dyDescent="0.25">
      <c r="A30" s="21" t="s">
        <v>103</v>
      </c>
      <c r="B30" s="27">
        <v>8662.5355674678704</v>
      </c>
      <c r="C30" s="27">
        <v>322.91880835481999</v>
      </c>
      <c r="D30" s="27">
        <v>21006.689590310802</v>
      </c>
      <c r="E30" s="27">
        <v>6701.8118359580503</v>
      </c>
      <c r="F30" s="27">
        <v>4804.6932479471798</v>
      </c>
      <c r="G30" s="27">
        <v>8069.3752345331104</v>
      </c>
      <c r="H30" s="27">
        <v>61918.891606458499</v>
      </c>
      <c r="I30" s="27"/>
      <c r="J30" s="27"/>
      <c r="K30" s="27"/>
      <c r="L30" s="27"/>
      <c r="M30" s="27" t="s">
        <v>194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T30" s="36" t="e">
        <f t="shared" si="0"/>
        <v>#DIV/0!</v>
      </c>
      <c r="BU30" s="24">
        <f t="shared" si="1"/>
        <v>-1</v>
      </c>
      <c r="BV30" s="24">
        <f t="shared" si="2"/>
        <v>-1</v>
      </c>
      <c r="BW30" s="24">
        <f t="shared" si="3"/>
        <v>-1</v>
      </c>
      <c r="BX30" s="24">
        <f t="shared" si="4"/>
        <v>-1</v>
      </c>
      <c r="BY30" s="24">
        <f t="shared" si="5"/>
        <v>-1</v>
      </c>
      <c r="BZ30" s="24">
        <f t="shared" si="6"/>
        <v>-1</v>
      </c>
      <c r="CA30" s="24">
        <f t="shared" si="7"/>
        <v>-1</v>
      </c>
      <c r="CD30" s="24"/>
      <c r="CE30" s="24"/>
      <c r="CF30" s="24"/>
      <c r="CG30" s="24"/>
      <c r="CH30" s="24"/>
      <c r="CI30" s="24"/>
      <c r="CJ30" s="24"/>
      <c r="CK30" s="29"/>
    </row>
    <row r="31" spans="1:89" x14ac:dyDescent="0.25">
      <c r="A31" s="21" t="s">
        <v>104</v>
      </c>
      <c r="B31" s="27">
        <v>9901.4484523698993</v>
      </c>
      <c r="C31" s="27">
        <v>2509.7704009117401</v>
      </c>
      <c r="D31" s="27">
        <v>18849.488400022499</v>
      </c>
      <c r="E31" s="27">
        <v>7523.9182977091696</v>
      </c>
      <c r="F31" s="27">
        <v>5380.8309433158602</v>
      </c>
      <c r="G31" s="27">
        <v>22846.0658869785</v>
      </c>
      <c r="H31" s="27">
        <v>7568.36822182788</v>
      </c>
      <c r="I31" s="27"/>
      <c r="J31" s="27"/>
      <c r="K31" s="27"/>
      <c r="L31" s="27"/>
      <c r="M31" s="27" t="s">
        <v>195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T31" s="36" t="e">
        <f t="shared" si="0"/>
        <v>#DIV/0!</v>
      </c>
      <c r="BU31" s="24">
        <f t="shared" si="1"/>
        <v>-1</v>
      </c>
      <c r="BV31" s="24">
        <f t="shared" si="2"/>
        <v>-1</v>
      </c>
      <c r="BW31" s="24">
        <f t="shared" si="3"/>
        <v>-1</v>
      </c>
      <c r="BX31" s="24">
        <f t="shared" si="4"/>
        <v>-1</v>
      </c>
      <c r="BY31" s="24">
        <f t="shared" si="5"/>
        <v>-1</v>
      </c>
      <c r="BZ31" s="24">
        <f t="shared" si="6"/>
        <v>-1</v>
      </c>
      <c r="CA31" s="24">
        <f t="shared" si="7"/>
        <v>-1</v>
      </c>
      <c r="CD31" s="24"/>
      <c r="CE31" s="24"/>
      <c r="CF31" s="24"/>
      <c r="CG31" s="24"/>
      <c r="CH31" s="24"/>
      <c r="CI31" s="24"/>
      <c r="CJ31" s="24"/>
      <c r="CK31" s="29"/>
    </row>
    <row r="32" spans="1:89" x14ac:dyDescent="0.25">
      <c r="A32" s="21" t="s">
        <v>105</v>
      </c>
      <c r="B32" s="27">
        <v>1701.2999532010499</v>
      </c>
      <c r="C32" s="27">
        <v>621.30091993613996</v>
      </c>
      <c r="D32" s="27">
        <v>4654.6103512834397</v>
      </c>
      <c r="E32" s="27">
        <v>4021.6322450470102</v>
      </c>
      <c r="F32" s="27">
        <v>2376.8043791509799</v>
      </c>
      <c r="G32" s="27">
        <v>13023.168356023099</v>
      </c>
      <c r="H32" s="27">
        <v>3704.0613898105398</v>
      </c>
      <c r="I32" s="27"/>
      <c r="J32" s="27"/>
      <c r="K32" s="27"/>
      <c r="L32" s="27"/>
      <c r="M32" s="27" t="s">
        <v>196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T32" s="36" t="e">
        <f t="shared" si="0"/>
        <v>#DIV/0!</v>
      </c>
      <c r="BU32" s="24">
        <f t="shared" si="1"/>
        <v>-1</v>
      </c>
      <c r="BV32" s="24">
        <f t="shared" si="2"/>
        <v>-1</v>
      </c>
      <c r="BW32" s="24">
        <f t="shared" si="3"/>
        <v>-1</v>
      </c>
      <c r="BX32" s="24">
        <f t="shared" si="4"/>
        <v>-1</v>
      </c>
      <c r="BY32" s="24">
        <f t="shared" si="5"/>
        <v>-1</v>
      </c>
      <c r="BZ32" s="24">
        <f t="shared" si="6"/>
        <v>-1</v>
      </c>
      <c r="CA32" s="24">
        <f t="shared" si="7"/>
        <v>-1</v>
      </c>
      <c r="CD32" s="24"/>
      <c r="CE32" s="24"/>
      <c r="CF32" s="24"/>
      <c r="CG32" s="24"/>
      <c r="CH32" s="24"/>
      <c r="CI32" s="24"/>
      <c r="CJ32" s="24"/>
      <c r="CK32" s="29"/>
    </row>
    <row r="33" spans="1:89" x14ac:dyDescent="0.25">
      <c r="A33" s="21" t="s">
        <v>106</v>
      </c>
      <c r="B33" s="27">
        <v>605.69638372512895</v>
      </c>
      <c r="C33" s="27">
        <v>687.96907628773704</v>
      </c>
      <c r="D33" s="27">
        <v>412.741619457024</v>
      </c>
      <c r="E33" s="27">
        <v>3740.6404235255</v>
      </c>
      <c r="F33" s="27">
        <v>2118.5833769129799</v>
      </c>
      <c r="G33" s="27">
        <v>367.27615858056703</v>
      </c>
      <c r="H33" s="27">
        <v>1832.6998196803499</v>
      </c>
      <c r="I33" s="27"/>
      <c r="J33" s="27"/>
      <c r="K33" s="27"/>
      <c r="L33" s="27"/>
      <c r="M33" s="27" t="s">
        <v>197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7">
        <v>0</v>
      </c>
      <c r="BT33" s="36" t="e">
        <f t="shared" si="0"/>
        <v>#DIV/0!</v>
      </c>
      <c r="BU33" s="24">
        <f t="shared" si="1"/>
        <v>-1</v>
      </c>
      <c r="BV33" s="24">
        <f t="shared" si="2"/>
        <v>-1</v>
      </c>
      <c r="BW33" s="24">
        <f t="shared" si="3"/>
        <v>-1</v>
      </c>
      <c r="BX33" s="24">
        <f t="shared" si="4"/>
        <v>-1</v>
      </c>
      <c r="BY33" s="24">
        <f t="shared" si="5"/>
        <v>-1</v>
      </c>
      <c r="BZ33" s="24">
        <f t="shared" si="6"/>
        <v>-1</v>
      </c>
      <c r="CA33" s="24">
        <f t="shared" si="7"/>
        <v>-1</v>
      </c>
      <c r="CD33" s="24"/>
      <c r="CE33" s="24"/>
      <c r="CF33" s="24"/>
      <c r="CG33" s="24"/>
      <c r="CH33" s="24"/>
      <c r="CI33" s="24"/>
      <c r="CJ33" s="24"/>
      <c r="CK33" s="29"/>
    </row>
    <row r="34" spans="1:89" x14ac:dyDescent="0.25">
      <c r="A34" s="21" t="s">
        <v>107</v>
      </c>
      <c r="B34" s="27">
        <v>86544.469663358206</v>
      </c>
      <c r="C34" s="27">
        <v>688.11816660690499</v>
      </c>
      <c r="D34" s="27">
        <v>47101.1416222966</v>
      </c>
      <c r="E34" s="27">
        <v>12455.0402523627</v>
      </c>
      <c r="F34" s="27">
        <v>9129.6224257447102</v>
      </c>
      <c r="G34" s="27">
        <v>37883.391641673603</v>
      </c>
      <c r="H34" s="27">
        <v>17189.702664037301</v>
      </c>
      <c r="I34" s="27"/>
      <c r="J34" s="27"/>
      <c r="K34" s="27"/>
      <c r="L34" s="27"/>
      <c r="M34" s="27" t="s">
        <v>198</v>
      </c>
      <c r="N34" s="27">
        <v>433.46335612024097</v>
      </c>
      <c r="O34" s="27">
        <v>102.52553931665599</v>
      </c>
      <c r="P34" s="27">
        <v>98.791112053061596</v>
      </c>
      <c r="Q34" s="27">
        <v>184.266032859521</v>
      </c>
      <c r="R34" s="27">
        <v>466.45401194824899</v>
      </c>
      <c r="S34" s="27">
        <v>4661.3426911923598</v>
      </c>
      <c r="T34" s="27">
        <v>86544.208631447793</v>
      </c>
      <c r="U34" s="27">
        <v>426.87050444363302</v>
      </c>
      <c r="V34" s="27">
        <v>216.73682905102501</v>
      </c>
      <c r="W34" s="27">
        <v>140.546881653697</v>
      </c>
      <c r="X34" s="27">
        <v>253.07082496535699</v>
      </c>
      <c r="Y34" s="27">
        <v>1495.8405995857299</v>
      </c>
      <c r="Z34" s="27">
        <v>1495.8405995857299</v>
      </c>
      <c r="AA34" s="27">
        <v>0</v>
      </c>
      <c r="AB34" s="27">
        <v>192.445998431433</v>
      </c>
      <c r="AC34" s="27">
        <v>25.8945929166821</v>
      </c>
      <c r="AD34" s="27">
        <v>240.54642291604901</v>
      </c>
      <c r="AE34" s="27">
        <v>173.89020137507899</v>
      </c>
      <c r="AF34" s="27">
        <v>12.8769244714588</v>
      </c>
      <c r="AG34" s="27">
        <v>688.11143953658802</v>
      </c>
      <c r="AH34" s="27">
        <v>0</v>
      </c>
      <c r="AI34" s="27">
        <v>42390.618190969799</v>
      </c>
      <c r="AJ34" s="27">
        <v>4710.0782336394504</v>
      </c>
      <c r="AK34" s="27">
        <v>47100.696424609298</v>
      </c>
      <c r="AL34" s="27">
        <v>28.9498288476398</v>
      </c>
      <c r="AM34" s="27">
        <v>543.74756963966502</v>
      </c>
      <c r="AN34" s="27">
        <v>135.71566351372601</v>
      </c>
      <c r="AO34" s="27">
        <v>6859.12518556553</v>
      </c>
      <c r="AP34" s="27">
        <v>216.506461486576</v>
      </c>
      <c r="AQ34" s="27">
        <v>132.435107133385</v>
      </c>
      <c r="AR34" s="27">
        <v>303.85952567337398</v>
      </c>
      <c r="AS34" s="27">
        <v>189.96998186345601</v>
      </c>
      <c r="AT34" s="27">
        <v>33.957931843118999</v>
      </c>
      <c r="AU34" s="27">
        <v>65.705329042918393</v>
      </c>
      <c r="AV34" s="27">
        <v>12454.973979177999</v>
      </c>
      <c r="AW34" s="27">
        <v>9129.5298169658108</v>
      </c>
      <c r="AX34" s="27">
        <v>3325.4441622122299</v>
      </c>
      <c r="AY34" s="27">
        <v>18.7771704833082</v>
      </c>
      <c r="AZ34" s="27">
        <v>9.3556643070420993</v>
      </c>
      <c r="BA34" s="27">
        <v>3182.4687981448101</v>
      </c>
      <c r="BB34" s="27">
        <v>192.26985961702201</v>
      </c>
      <c r="BC34" s="27">
        <v>736.35880286159602</v>
      </c>
      <c r="BD34" s="27">
        <v>159.43940337902299</v>
      </c>
      <c r="BE34" s="27">
        <v>92.977510501386206</v>
      </c>
      <c r="BF34" s="27">
        <v>1841.3320094082201</v>
      </c>
      <c r="BG34" s="27">
        <v>375.86849598369298</v>
      </c>
      <c r="BH34" s="27">
        <v>367.38087168328298</v>
      </c>
      <c r="BI34" s="27">
        <v>1346.02440495819</v>
      </c>
      <c r="BJ34" s="27">
        <v>104.99532106536699</v>
      </c>
      <c r="BK34" s="27">
        <v>37884.770664355499</v>
      </c>
      <c r="BL34" s="27">
        <v>4789.3793459930303</v>
      </c>
      <c r="BM34" s="27">
        <v>307.01560007694098</v>
      </c>
      <c r="BN34" s="27">
        <v>148.92665734170899</v>
      </c>
      <c r="BO34" s="27">
        <v>2319.0304417656298</v>
      </c>
      <c r="BP34" s="27">
        <v>1558.8076737132401</v>
      </c>
      <c r="BQ34" s="27">
        <v>17189.594064042602</v>
      </c>
      <c r="BR34" s="27">
        <v>1116.3100268226499</v>
      </c>
      <c r="BT34" s="36">
        <f t="shared" si="0"/>
        <v>0</v>
      </c>
      <c r="BU34" s="24">
        <f t="shared" si="1"/>
        <v>-3.0161593389925364E-6</v>
      </c>
      <c r="BV34" s="24">
        <f t="shared" si="2"/>
        <v>-9.7760394121561415E-6</v>
      </c>
      <c r="BW34" s="24">
        <f t="shared" si="3"/>
        <v>-9.4519510986051904E-6</v>
      </c>
      <c r="BX34" s="24">
        <f t="shared" si="4"/>
        <v>-5.3209932170212756E-6</v>
      </c>
      <c r="BY34" s="24">
        <f t="shared" si="5"/>
        <v>-1.0143768776047854E-5</v>
      </c>
      <c r="BZ34" s="24">
        <f t="shared" si="6"/>
        <v>3.6401774554405666E-5</v>
      </c>
      <c r="CA34" s="24">
        <f t="shared" si="7"/>
        <v>-6.3177354967423004E-6</v>
      </c>
      <c r="CD34" s="24"/>
      <c r="CE34" s="24"/>
      <c r="CF34" s="24"/>
      <c r="CG34" s="24"/>
      <c r="CH34" s="24"/>
      <c r="CI34" s="24"/>
      <c r="CJ34" s="24"/>
      <c r="CK34" s="29"/>
    </row>
    <row r="35" spans="1:89" x14ac:dyDescent="0.25">
      <c r="A35" s="21" t="s">
        <v>108</v>
      </c>
      <c r="B35" s="27">
        <v>126927.068447374</v>
      </c>
      <c r="C35" s="27">
        <v>3896.4600181832802</v>
      </c>
      <c r="D35" s="27">
        <v>33661.710686725899</v>
      </c>
      <c r="E35" s="27">
        <v>12902.125258476701</v>
      </c>
      <c r="F35" s="27">
        <v>8673.9737942699303</v>
      </c>
      <c r="G35" s="27">
        <v>136588.822827197</v>
      </c>
      <c r="H35" s="27">
        <v>9847.5600928346594</v>
      </c>
      <c r="I35" s="27"/>
      <c r="J35" s="27"/>
      <c r="K35" s="27"/>
      <c r="L35" s="27"/>
      <c r="M35" s="27" t="s">
        <v>199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T35" s="36" t="e">
        <f t="shared" si="0"/>
        <v>#DIV/0!</v>
      </c>
      <c r="BU35" s="24">
        <f t="shared" ref="BU35:BU51" si="9">IF(B35=0,"",(T35-B35)/B35)</f>
        <v>-1</v>
      </c>
      <c r="BV35" s="24">
        <f t="shared" ref="BV35:BV51" si="10">IF(C35=0,"",(AG35-C35)/C35)</f>
        <v>-1</v>
      </c>
      <c r="BW35" s="24">
        <f t="shared" ref="BW35:BW51" si="11">IF(D35=0,"",(AK35-D35)/D35)</f>
        <v>-1</v>
      </c>
      <c r="BX35" s="24">
        <f t="shared" ref="BX35:BX51" si="12">IF(E35=0,"",(AV35-E35)/E35)</f>
        <v>-1</v>
      </c>
      <c r="BY35" s="24">
        <f t="shared" ref="BY35:BY51" si="13">IF(F35=0,"",(AW35-F35)/F35)</f>
        <v>-1</v>
      </c>
      <c r="BZ35" s="24">
        <f t="shared" ref="BZ35:BZ51" si="14">IF(G35=0,"",(BK35-G35)/G35)</f>
        <v>-1</v>
      </c>
      <c r="CA35" s="24">
        <f t="shared" ref="CA35:CA51" si="15">IF(H35=0,"",(BQ35-H35)/H35)</f>
        <v>-1</v>
      </c>
      <c r="CD35" s="24"/>
      <c r="CE35" s="24"/>
      <c r="CF35" s="24"/>
      <c r="CG35" s="24"/>
      <c r="CH35" s="24"/>
      <c r="CI35" s="24"/>
      <c r="CJ35" s="24"/>
      <c r="CK35" s="29"/>
    </row>
    <row r="36" spans="1:89" x14ac:dyDescent="0.25">
      <c r="A36" s="21" t="s">
        <v>109</v>
      </c>
      <c r="B36" s="27">
        <v>3325.8550511588401</v>
      </c>
      <c r="C36" s="27">
        <v>69.094672984811098</v>
      </c>
      <c r="D36" s="27">
        <v>8068.6301541163702</v>
      </c>
      <c r="E36" s="27">
        <v>5861.2196295066497</v>
      </c>
      <c r="F36" s="27">
        <v>3433.6944988311898</v>
      </c>
      <c r="G36" s="27">
        <v>5812.3185338962003</v>
      </c>
      <c r="H36" s="27">
        <v>4727.5465151195503</v>
      </c>
      <c r="I36" s="27"/>
      <c r="J36" s="27"/>
      <c r="K36" s="27"/>
      <c r="L36" s="27"/>
      <c r="M36" s="27" t="s">
        <v>200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T36" s="36" t="e">
        <f t="shared" si="0"/>
        <v>#DIV/0!</v>
      </c>
      <c r="BU36" s="24">
        <f t="shared" si="9"/>
        <v>-1</v>
      </c>
      <c r="BV36" s="24">
        <f t="shared" si="10"/>
        <v>-1</v>
      </c>
      <c r="BW36" s="24">
        <f t="shared" si="11"/>
        <v>-1</v>
      </c>
      <c r="BX36" s="24">
        <f t="shared" si="12"/>
        <v>-1</v>
      </c>
      <c r="BY36" s="24">
        <f t="shared" si="13"/>
        <v>-1</v>
      </c>
      <c r="BZ36" s="24">
        <f t="shared" si="14"/>
        <v>-1</v>
      </c>
      <c r="CA36" s="24">
        <f t="shared" si="15"/>
        <v>-1</v>
      </c>
      <c r="CD36" s="24"/>
      <c r="CE36" s="24"/>
      <c r="CF36" s="24"/>
      <c r="CG36" s="24"/>
      <c r="CH36" s="24"/>
      <c r="CI36" s="24"/>
      <c r="CJ36" s="24"/>
      <c r="CK36" s="29"/>
    </row>
    <row r="37" spans="1:89" x14ac:dyDescent="0.25">
      <c r="A37" s="21" t="s">
        <v>110</v>
      </c>
      <c r="B37" s="27">
        <v>3894.9692209411701</v>
      </c>
      <c r="C37" s="27">
        <v>162.294668018149</v>
      </c>
      <c r="D37" s="27">
        <v>12458.5766494292</v>
      </c>
      <c r="E37" s="27">
        <v>2261.6336319986599</v>
      </c>
      <c r="F37" s="27">
        <v>1801.1788086312999</v>
      </c>
      <c r="G37" s="27">
        <v>5710.6435570473705</v>
      </c>
      <c r="H37" s="27">
        <v>7745.5811114866501</v>
      </c>
      <c r="I37" s="27"/>
      <c r="J37" s="27"/>
      <c r="K37" s="27"/>
      <c r="L37" s="27"/>
      <c r="M37" s="27" t="s">
        <v>201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T37" s="36" t="e">
        <f t="shared" si="0"/>
        <v>#DIV/0!</v>
      </c>
      <c r="BU37" s="24">
        <f t="shared" si="9"/>
        <v>-1</v>
      </c>
      <c r="BV37" s="24">
        <f t="shared" si="10"/>
        <v>-1</v>
      </c>
      <c r="BW37" s="24">
        <f t="shared" si="11"/>
        <v>-1</v>
      </c>
      <c r="BX37" s="24">
        <f t="shared" si="12"/>
        <v>-1</v>
      </c>
      <c r="BY37" s="24">
        <f t="shared" si="13"/>
        <v>-1</v>
      </c>
      <c r="BZ37" s="24">
        <f t="shared" si="14"/>
        <v>-1</v>
      </c>
      <c r="CA37" s="24">
        <f t="shared" si="15"/>
        <v>-1</v>
      </c>
      <c r="CD37" s="24"/>
      <c r="CE37" s="24"/>
      <c r="CF37" s="24"/>
      <c r="CG37" s="24"/>
      <c r="CH37" s="24"/>
      <c r="CI37" s="24"/>
      <c r="CJ37" s="24"/>
      <c r="CK37" s="29"/>
    </row>
    <row r="38" spans="1:89" x14ac:dyDescent="0.25">
      <c r="A38" s="21" t="s">
        <v>111</v>
      </c>
      <c r="B38" s="27">
        <v>7199.0352590637603</v>
      </c>
      <c r="C38" s="27">
        <v>494.45921136860801</v>
      </c>
      <c r="D38" s="27">
        <v>16236.391147373401</v>
      </c>
      <c r="E38" s="27">
        <v>3909.8452183965701</v>
      </c>
      <c r="F38" s="27">
        <v>2695.6222581534798</v>
      </c>
      <c r="G38" s="27">
        <v>8720.7405734540007</v>
      </c>
      <c r="H38" s="27">
        <v>1862.09566009543</v>
      </c>
      <c r="I38" s="27"/>
      <c r="J38" s="27"/>
      <c r="K38" s="27"/>
      <c r="L38" s="27"/>
      <c r="M38" s="27" t="s">
        <v>202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T38" s="36" t="e">
        <f t="shared" si="0"/>
        <v>#DIV/0!</v>
      </c>
      <c r="BU38" s="24">
        <f t="shared" si="9"/>
        <v>-1</v>
      </c>
      <c r="BV38" s="24">
        <f t="shared" si="10"/>
        <v>-1</v>
      </c>
      <c r="BW38" s="24">
        <f t="shared" si="11"/>
        <v>-1</v>
      </c>
      <c r="BX38" s="24">
        <f t="shared" si="12"/>
        <v>-1</v>
      </c>
      <c r="BY38" s="24">
        <f t="shared" si="13"/>
        <v>-1</v>
      </c>
      <c r="BZ38" s="24">
        <f t="shared" si="14"/>
        <v>-1</v>
      </c>
      <c r="CA38" s="24">
        <f t="shared" si="15"/>
        <v>-1</v>
      </c>
      <c r="CD38" s="24"/>
      <c r="CE38" s="24"/>
      <c r="CF38" s="24"/>
      <c r="CG38" s="24"/>
      <c r="CH38" s="24"/>
      <c r="CI38" s="24"/>
      <c r="CJ38" s="24"/>
      <c r="CK38" s="29"/>
    </row>
    <row r="39" spans="1:89" x14ac:dyDescent="0.25">
      <c r="A39" s="21" t="s">
        <v>112</v>
      </c>
      <c r="B39" s="27">
        <v>8273.9894382186903</v>
      </c>
      <c r="C39" s="27">
        <v>2407.8524086980001</v>
      </c>
      <c r="D39" s="27">
        <v>24148.495161782001</v>
      </c>
      <c r="E39" s="27">
        <v>17007.582032895702</v>
      </c>
      <c r="F39" s="27">
        <v>11215.7412018081</v>
      </c>
      <c r="G39" s="27">
        <v>65470.673784010301</v>
      </c>
      <c r="H39" s="27">
        <v>8437.0967944038803</v>
      </c>
      <c r="I39" s="27"/>
      <c r="J39" s="27"/>
      <c r="K39" s="27"/>
      <c r="L39" s="27"/>
      <c r="M39" s="27" t="s">
        <v>203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T39" s="36" t="e">
        <f t="shared" si="0"/>
        <v>#DIV/0!</v>
      </c>
      <c r="BU39" s="24">
        <f t="shared" si="9"/>
        <v>-1</v>
      </c>
      <c r="BV39" s="24">
        <f t="shared" si="10"/>
        <v>-1</v>
      </c>
      <c r="BW39" s="24">
        <f t="shared" si="11"/>
        <v>-1</v>
      </c>
      <c r="BX39" s="24">
        <f t="shared" si="12"/>
        <v>-1</v>
      </c>
      <c r="BY39" s="24">
        <f t="shared" si="13"/>
        <v>-1</v>
      </c>
      <c r="BZ39" s="24">
        <f t="shared" si="14"/>
        <v>-1</v>
      </c>
      <c r="CA39" s="24">
        <f t="shared" si="15"/>
        <v>-1</v>
      </c>
      <c r="CD39" s="24"/>
      <c r="CE39" s="24"/>
      <c r="CF39" s="24"/>
      <c r="CG39" s="24"/>
      <c r="CH39" s="24"/>
      <c r="CI39" s="24"/>
      <c r="CJ39" s="24"/>
      <c r="CK39" s="29"/>
    </row>
    <row r="40" spans="1:89" x14ac:dyDescent="0.25">
      <c r="A40" s="21" t="s">
        <v>113</v>
      </c>
      <c r="B40" s="27">
        <v>7679.8681070613902</v>
      </c>
      <c r="C40" s="27">
        <v>925.46635711106205</v>
      </c>
      <c r="D40" s="27">
        <v>21968.5302989507</v>
      </c>
      <c r="E40" s="27">
        <v>8392.80187092302</v>
      </c>
      <c r="F40" s="27">
        <v>5547.91028748389</v>
      </c>
      <c r="G40" s="27">
        <v>83257.896859504806</v>
      </c>
      <c r="H40" s="27">
        <v>4637.6292019040902</v>
      </c>
      <c r="I40" s="27"/>
      <c r="J40" s="27"/>
      <c r="K40" s="27"/>
      <c r="L40" s="27"/>
      <c r="M40" s="27" t="s">
        <v>204</v>
      </c>
      <c r="N40" s="27">
        <v>16.074930887156299</v>
      </c>
      <c r="O40" s="27">
        <v>12.859982846468901</v>
      </c>
      <c r="P40" s="27">
        <v>12.733769963498</v>
      </c>
      <c r="Q40" s="27">
        <v>6.7278231427437403</v>
      </c>
      <c r="R40" s="27">
        <v>719.82321080717202</v>
      </c>
      <c r="S40" s="27">
        <v>1491.4839197113699</v>
      </c>
      <c r="T40" s="27">
        <v>4938.4472911964003</v>
      </c>
      <c r="U40" s="27">
        <v>636.432130666842</v>
      </c>
      <c r="V40" s="27">
        <v>215.08450180932201</v>
      </c>
      <c r="W40" s="27">
        <v>41.2458931017376</v>
      </c>
      <c r="X40" s="27">
        <v>571.29738879933802</v>
      </c>
      <c r="Y40" s="27">
        <v>34.4204084071011</v>
      </c>
      <c r="Z40" s="27">
        <v>34.4204084071011</v>
      </c>
      <c r="AA40" s="27">
        <v>68.962482404360799</v>
      </c>
      <c r="AB40" s="27">
        <v>47.401855035090897</v>
      </c>
      <c r="AC40" s="27">
        <v>3.3589637425412699</v>
      </c>
      <c r="AD40" s="27">
        <v>3.1597992771044598</v>
      </c>
      <c r="AE40" s="27">
        <v>3.0472855558237799</v>
      </c>
      <c r="AF40" s="27">
        <v>0.88489559714446098</v>
      </c>
      <c r="AG40" s="27">
        <v>883.26001454902598</v>
      </c>
      <c r="AH40" s="27">
        <v>0</v>
      </c>
      <c r="AI40" s="27">
        <v>10321.9318224368</v>
      </c>
      <c r="AJ40" s="27">
        <v>1077.91999177918</v>
      </c>
      <c r="AK40" s="27">
        <v>11468.8142966204</v>
      </c>
      <c r="AL40" s="27">
        <v>0.82712713308751495</v>
      </c>
      <c r="AM40" s="27">
        <v>118.911667995502</v>
      </c>
      <c r="AN40" s="27">
        <v>4.6295633707567903E-2</v>
      </c>
      <c r="AO40" s="27">
        <v>1006.00013038288</v>
      </c>
      <c r="AP40" s="27">
        <v>17.180037439404199</v>
      </c>
      <c r="AQ40" s="27">
        <v>16.095574350771901</v>
      </c>
      <c r="AR40" s="27">
        <v>596.71583819066598</v>
      </c>
      <c r="AS40" s="27">
        <v>0.405715995050624</v>
      </c>
      <c r="AT40" s="27">
        <v>1.5172654860915701E-2</v>
      </c>
      <c r="AU40" s="27">
        <v>229.4755473992</v>
      </c>
      <c r="AV40" s="27">
        <v>6220.3199423608203</v>
      </c>
      <c r="AW40" s="27">
        <v>3902.1091309610501</v>
      </c>
      <c r="AX40" s="27">
        <v>2318.2108113997601</v>
      </c>
      <c r="AY40" s="27">
        <v>3.7122392954028198</v>
      </c>
      <c r="AZ40" s="27">
        <v>2.7124688349123901E-2</v>
      </c>
      <c r="BA40" s="27">
        <v>797.67747839817605</v>
      </c>
      <c r="BB40" s="27">
        <v>3.9019454536836502</v>
      </c>
      <c r="BC40" s="27">
        <v>394.23460048942599</v>
      </c>
      <c r="BD40" s="27">
        <v>7.2230353015095602E-2</v>
      </c>
      <c r="BE40" s="27">
        <v>0.76153232719896602</v>
      </c>
      <c r="BF40" s="27">
        <v>1028.0296952342601</v>
      </c>
      <c r="BG40" s="27">
        <v>64.828003130969407</v>
      </c>
      <c r="BH40" s="27">
        <v>351.45766549419398</v>
      </c>
      <c r="BI40" s="27">
        <v>461.87290315431699</v>
      </c>
      <c r="BJ40" s="27">
        <v>0.427534409358862</v>
      </c>
      <c r="BK40" s="27">
        <v>33213.984794244599</v>
      </c>
      <c r="BL40" s="27">
        <v>594.51911759546101</v>
      </c>
      <c r="BM40" s="27">
        <v>445.58631973632703</v>
      </c>
      <c r="BN40" s="27">
        <v>1.4375964133622099</v>
      </c>
      <c r="BO40" s="27">
        <v>215.80435353050601</v>
      </c>
      <c r="BP40" s="27">
        <v>112.17310724293399</v>
      </c>
      <c r="BQ40" s="27">
        <v>3838.73606936842</v>
      </c>
      <c r="BR40" s="27">
        <v>243.10313457617701</v>
      </c>
      <c r="BT40" s="36">
        <f t="shared" si="0"/>
        <v>6.0130437742533229E-3</v>
      </c>
      <c r="BU40" s="24">
        <f t="shared" si="9"/>
        <v>-0.35696196570672123</v>
      </c>
      <c r="BV40" s="24">
        <f t="shared" si="10"/>
        <v>-4.5605485534652483E-2</v>
      </c>
      <c r="BW40" s="24">
        <f t="shared" si="11"/>
        <v>-0.4779434882283321</v>
      </c>
      <c r="BX40" s="24">
        <f t="shared" si="12"/>
        <v>-0.25885061532177878</v>
      </c>
      <c r="BY40" s="24">
        <f t="shared" si="13"/>
        <v>-0.29665244591928147</v>
      </c>
      <c r="BZ40" s="24">
        <f t="shared" si="14"/>
        <v>-0.60107105695580809</v>
      </c>
      <c r="CA40" s="24">
        <f t="shared" si="15"/>
        <v>-0.17226326162679531</v>
      </c>
      <c r="CD40" s="24"/>
      <c r="CE40" s="24"/>
      <c r="CF40" s="24"/>
      <c r="CG40" s="24"/>
      <c r="CH40" s="24"/>
      <c r="CI40" s="24"/>
      <c r="CJ40" s="24"/>
      <c r="CK40" s="29"/>
    </row>
    <row r="41" spans="1:89" x14ac:dyDescent="0.25">
      <c r="A41" s="57" t="s">
        <v>114</v>
      </c>
      <c r="B41" s="27">
        <v>9574.6596662747106</v>
      </c>
      <c r="C41" s="27">
        <v>397.12355533744199</v>
      </c>
      <c r="D41" s="27">
        <v>25149.572867585099</v>
      </c>
      <c r="E41" s="27">
        <v>9423.9770608987092</v>
      </c>
      <c r="F41" s="27">
        <v>6217.1542191279495</v>
      </c>
      <c r="G41" s="27">
        <v>59340.119333851202</v>
      </c>
      <c r="H41" s="27">
        <v>5770.4033489201902</v>
      </c>
      <c r="I41" s="27"/>
      <c r="J41" s="27"/>
      <c r="K41" s="27"/>
      <c r="L41" s="27"/>
      <c r="M41" s="27" t="s">
        <v>205</v>
      </c>
      <c r="N41" s="27">
        <v>68.767023655570696</v>
      </c>
      <c r="O41" s="27">
        <v>36.757857139661702</v>
      </c>
      <c r="P41" s="27">
        <v>35.292185827954299</v>
      </c>
      <c r="Q41" s="27">
        <v>47.5770791794966</v>
      </c>
      <c r="R41" s="27">
        <v>259.54989112149502</v>
      </c>
      <c r="S41" s="27">
        <v>2819.7639700334498</v>
      </c>
      <c r="T41" s="27">
        <v>9574.7495042867795</v>
      </c>
      <c r="U41" s="27">
        <v>163.44073883244201</v>
      </c>
      <c r="V41" s="27">
        <v>77.980250616753807</v>
      </c>
      <c r="W41" s="27">
        <v>70.851963053302896</v>
      </c>
      <c r="X41" s="27">
        <v>40.1042302650864</v>
      </c>
      <c r="Y41" s="27">
        <v>683.01914326288897</v>
      </c>
      <c r="Z41" s="27">
        <v>683.01914326288897</v>
      </c>
      <c r="AA41" s="27">
        <v>83.723080915138695</v>
      </c>
      <c r="AB41" s="27">
        <v>89.912897844750205</v>
      </c>
      <c r="AC41" s="27">
        <v>13.148308724067601</v>
      </c>
      <c r="AD41" s="27">
        <v>26.384178428675401</v>
      </c>
      <c r="AE41" s="27">
        <v>36.216758746034202</v>
      </c>
      <c r="AF41" s="27">
        <v>5.1659485151662903</v>
      </c>
      <c r="AG41" s="27">
        <v>397.13521510810699</v>
      </c>
      <c r="AH41" s="27">
        <v>0</v>
      </c>
      <c r="AI41" s="27">
        <v>22635.2432914091</v>
      </c>
      <c r="AJ41" s="27">
        <v>2431.3044934909599</v>
      </c>
      <c r="AK41" s="27">
        <v>25150.270865815201</v>
      </c>
      <c r="AL41" s="27">
        <v>10.1420064846979</v>
      </c>
      <c r="AM41" s="27">
        <v>172.70018340402399</v>
      </c>
      <c r="AN41" s="27">
        <v>33.864156091723302</v>
      </c>
      <c r="AO41" s="27">
        <v>2583.6278912282601</v>
      </c>
      <c r="AP41" s="27">
        <v>164.36884863776399</v>
      </c>
      <c r="AQ41" s="27">
        <v>84.277820478546303</v>
      </c>
      <c r="AR41" s="27">
        <v>802.66371869602995</v>
      </c>
      <c r="AS41" s="27">
        <v>48.0299665974634</v>
      </c>
      <c r="AT41" s="27">
        <v>8.9359604992256294</v>
      </c>
      <c r="AU41" s="27">
        <v>29.674914934416901</v>
      </c>
      <c r="AV41" s="27">
        <v>9424.2539716310603</v>
      </c>
      <c r="AW41" s="27">
        <v>6217.3321838951497</v>
      </c>
      <c r="AX41" s="27">
        <v>3206.9217877359101</v>
      </c>
      <c r="AY41" s="27">
        <v>18.073636306012499</v>
      </c>
      <c r="AZ41" s="27">
        <v>0.76775680190920204</v>
      </c>
      <c r="BA41" s="27">
        <v>1755.6251802478</v>
      </c>
      <c r="BB41" s="27">
        <v>53.5098223055939</v>
      </c>
      <c r="BC41" s="27">
        <v>510.49015693006299</v>
      </c>
      <c r="BD41" s="27">
        <v>114.252631357049</v>
      </c>
      <c r="BE41" s="27">
        <v>71.264203971031293</v>
      </c>
      <c r="BF41" s="27">
        <v>1327.6138620802201</v>
      </c>
      <c r="BG41" s="27">
        <v>183.71106548869901</v>
      </c>
      <c r="BH41" s="27">
        <v>118.426819431493</v>
      </c>
      <c r="BI41" s="27">
        <v>1062.5723851151599</v>
      </c>
      <c r="BJ41" s="27">
        <v>12.9203434136406</v>
      </c>
      <c r="BK41" s="27">
        <v>59347.467925803598</v>
      </c>
      <c r="BL41" s="27">
        <v>1889.1870721012499</v>
      </c>
      <c r="BM41" s="27">
        <v>812.65181130230201</v>
      </c>
      <c r="BN41" s="27">
        <v>18.8521252252532</v>
      </c>
      <c r="BO41" s="27">
        <v>449.68072653589297</v>
      </c>
      <c r="BP41" s="27">
        <v>365.82021445407702</v>
      </c>
      <c r="BQ41" s="27">
        <v>5770.4444055674703</v>
      </c>
      <c r="BR41" s="27">
        <v>389.75156271225399</v>
      </c>
      <c r="BT41" s="36">
        <f t="shared" si="0"/>
        <v>3.3289136869272028E-3</v>
      </c>
      <c r="BU41" s="24">
        <f t="shared" si="9"/>
        <v>9.3828935126861905E-6</v>
      </c>
      <c r="BV41" s="24">
        <f t="shared" si="10"/>
        <v>2.9360561740282484E-5</v>
      </c>
      <c r="BW41" s="24">
        <f t="shared" si="11"/>
        <v>2.7753880106705186E-5</v>
      </c>
      <c r="BX41" s="24">
        <f t="shared" si="12"/>
        <v>2.9383638198785112E-5</v>
      </c>
      <c r="BY41" s="24">
        <f t="shared" si="13"/>
        <v>2.8624795352929126E-5</v>
      </c>
      <c r="BZ41" s="24">
        <f t="shared" si="14"/>
        <v>1.2383850984612742E-4</v>
      </c>
      <c r="CA41" s="24">
        <f t="shared" si="15"/>
        <v>7.1150394170993517E-6</v>
      </c>
      <c r="CD41" s="24"/>
      <c r="CE41" s="24"/>
      <c r="CF41" s="24"/>
      <c r="CG41" s="24"/>
      <c r="CH41" s="24"/>
      <c r="CI41" s="24"/>
      <c r="CJ41" s="24"/>
      <c r="CK41" s="29"/>
    </row>
    <row r="42" spans="1:89" x14ac:dyDescent="0.25">
      <c r="A42" s="21" t="s">
        <v>115</v>
      </c>
      <c r="B42" s="27">
        <v>15200.7969275952</v>
      </c>
      <c r="C42" s="27">
        <v>762.37003684913805</v>
      </c>
      <c r="D42" s="27">
        <v>39528.4643065563</v>
      </c>
      <c r="E42" s="27">
        <v>5732.6933111537801</v>
      </c>
      <c r="F42" s="27">
        <v>4218.0740188107902</v>
      </c>
      <c r="G42" s="27">
        <v>25478.88106399</v>
      </c>
      <c r="H42" s="27">
        <v>7581.1858774676002</v>
      </c>
      <c r="I42" s="27"/>
      <c r="J42" s="27"/>
      <c r="K42" s="27"/>
      <c r="L42" s="27"/>
      <c r="M42" s="27" t="s">
        <v>206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7">
        <v>0</v>
      </c>
      <c r="BT42" s="36" t="e">
        <f t="shared" si="0"/>
        <v>#DIV/0!</v>
      </c>
      <c r="BU42" s="24">
        <f t="shared" si="9"/>
        <v>-1</v>
      </c>
      <c r="BV42" s="24">
        <f t="shared" si="10"/>
        <v>-1</v>
      </c>
      <c r="BW42" s="24">
        <f t="shared" si="11"/>
        <v>-1</v>
      </c>
      <c r="BX42" s="24">
        <f t="shared" si="12"/>
        <v>-1</v>
      </c>
      <c r="BY42" s="24">
        <f t="shared" si="13"/>
        <v>-1</v>
      </c>
      <c r="BZ42" s="24">
        <f t="shared" si="14"/>
        <v>-1</v>
      </c>
      <c r="CA42" s="24">
        <f t="shared" si="15"/>
        <v>-1</v>
      </c>
      <c r="CD42" s="24"/>
      <c r="CE42" s="24"/>
      <c r="CF42" s="24"/>
      <c r="CG42" s="24"/>
      <c r="CH42" s="24"/>
      <c r="CI42" s="24"/>
      <c r="CJ42" s="24"/>
      <c r="CK42" s="29"/>
    </row>
    <row r="43" spans="1:89" x14ac:dyDescent="0.25">
      <c r="A43" s="21" t="s">
        <v>116</v>
      </c>
      <c r="B43" s="27">
        <v>87605.746351791502</v>
      </c>
      <c r="C43" s="27">
        <v>2270.18820617966</v>
      </c>
      <c r="D43" s="27">
        <v>68597.349033303704</v>
      </c>
      <c r="E43" s="27">
        <v>11657.0521781345</v>
      </c>
      <c r="F43" s="27">
        <v>10116.9621200741</v>
      </c>
      <c r="G43" s="27">
        <v>60754.390620227598</v>
      </c>
      <c r="H43" s="27">
        <v>37934.718566707998</v>
      </c>
      <c r="I43" s="27"/>
      <c r="J43" s="27"/>
      <c r="K43" s="27"/>
      <c r="L43" s="27"/>
      <c r="M43" s="27" t="s">
        <v>207</v>
      </c>
      <c r="N43" s="27">
        <v>174.10804504234099</v>
      </c>
      <c r="O43" s="27">
        <v>32.738842362916003</v>
      </c>
      <c r="P43" s="27">
        <v>31.924855631118401</v>
      </c>
      <c r="Q43" s="27">
        <v>29.805876966384801</v>
      </c>
      <c r="R43" s="27">
        <v>169.13732691228401</v>
      </c>
      <c r="S43" s="27">
        <v>4988.6065527342098</v>
      </c>
      <c r="T43" s="27">
        <v>7655.2714869998899</v>
      </c>
      <c r="U43" s="27">
        <v>185.56048246720101</v>
      </c>
      <c r="V43" s="27">
        <v>588.83545390844199</v>
      </c>
      <c r="W43" s="27">
        <v>74.639875392186497</v>
      </c>
      <c r="X43" s="27">
        <v>36.6051059168257</v>
      </c>
      <c r="Y43" s="27">
        <v>677.46972439621004</v>
      </c>
      <c r="Z43" s="27">
        <v>677.46972439621004</v>
      </c>
      <c r="AA43" s="27">
        <v>0</v>
      </c>
      <c r="AB43" s="27">
        <v>94.316080600978395</v>
      </c>
      <c r="AC43" s="27">
        <v>5.6572976386007303</v>
      </c>
      <c r="AD43" s="27">
        <v>76.783650262620995</v>
      </c>
      <c r="AE43" s="27">
        <v>30.8206061549166</v>
      </c>
      <c r="AF43" s="27">
        <v>3.26684286612213</v>
      </c>
      <c r="AG43" s="27">
        <v>326.26333424185702</v>
      </c>
      <c r="AH43" s="27">
        <v>0</v>
      </c>
      <c r="AI43" s="27">
        <v>21484.188794200702</v>
      </c>
      <c r="AJ43" s="27">
        <v>2387.15024846397</v>
      </c>
      <c r="AK43" s="27">
        <v>23871.339042664698</v>
      </c>
      <c r="AL43" s="27">
        <v>6.4424603636538498</v>
      </c>
      <c r="AM43" s="27">
        <v>187.47078749086401</v>
      </c>
      <c r="AN43" s="27">
        <v>15.657981108566499</v>
      </c>
      <c r="AO43" s="27">
        <v>2756.5678378806701</v>
      </c>
      <c r="AP43" s="27">
        <v>21.004538492501499</v>
      </c>
      <c r="AQ43" s="27">
        <v>53.9374835229859</v>
      </c>
      <c r="AR43" s="27">
        <v>137.65955819452401</v>
      </c>
      <c r="AS43" s="27">
        <v>29.964833142429502</v>
      </c>
      <c r="AT43" s="27">
        <v>2.6646175423976302</v>
      </c>
      <c r="AU43" s="27">
        <v>7.7913139403814897</v>
      </c>
      <c r="AV43" s="27">
        <v>2162.5743799018001</v>
      </c>
      <c r="AW43" s="27">
        <v>2090.99334163507</v>
      </c>
      <c r="AX43" s="27">
        <v>71.581038266726097</v>
      </c>
      <c r="AY43" s="27">
        <v>1.3535086779433001E-2</v>
      </c>
      <c r="AZ43" s="27">
        <v>1.13635615668248E-2</v>
      </c>
      <c r="BA43" s="27">
        <v>219.54291946543401</v>
      </c>
      <c r="BB43" s="27">
        <v>1.25967292448618</v>
      </c>
      <c r="BC43" s="27">
        <v>346.92363934952601</v>
      </c>
      <c r="BD43" s="27">
        <v>85.118139541769494</v>
      </c>
      <c r="BE43" s="27">
        <v>46.074084387804099</v>
      </c>
      <c r="BF43" s="27">
        <v>868.07608022619297</v>
      </c>
      <c r="BG43" s="27">
        <v>162.36371635552399</v>
      </c>
      <c r="BH43" s="27">
        <v>47.697353266367898</v>
      </c>
      <c r="BI43" s="27">
        <v>203.589085580725</v>
      </c>
      <c r="BJ43" s="27">
        <v>4.00714230063328</v>
      </c>
      <c r="BK43" s="27">
        <v>3825.1906111684698</v>
      </c>
      <c r="BL43" s="27">
        <v>1711.49506331356</v>
      </c>
      <c r="BM43" s="27">
        <v>11.698180290935101</v>
      </c>
      <c r="BN43" s="27">
        <v>38.119024600959698</v>
      </c>
      <c r="BO43" s="27">
        <v>550.35792932687605</v>
      </c>
      <c r="BP43" s="27">
        <v>402.55600266482298</v>
      </c>
      <c r="BQ43" s="27">
        <v>6258.4128954446996</v>
      </c>
      <c r="BR43" s="27">
        <v>687.84682400162399</v>
      </c>
      <c r="BT43" s="36">
        <f t="shared" si="0"/>
        <v>0</v>
      </c>
      <c r="BU43" s="24">
        <f t="shared" si="9"/>
        <v>-0.91261678821547598</v>
      </c>
      <c r="BV43" s="24">
        <f t="shared" si="10"/>
        <v>-0.85628357448349945</v>
      </c>
      <c r="BW43" s="24">
        <f t="shared" si="11"/>
        <v>-0.6520078490048461</v>
      </c>
      <c r="BX43" s="24">
        <f t="shared" si="12"/>
        <v>-0.81448359783803581</v>
      </c>
      <c r="BY43" s="24">
        <f t="shared" si="13"/>
        <v>-0.79331806160605101</v>
      </c>
      <c r="BZ43" s="24">
        <f t="shared" si="14"/>
        <v>-0.93703844986151652</v>
      </c>
      <c r="CA43" s="24">
        <f t="shared" si="15"/>
        <v>-0.835021501887794</v>
      </c>
      <c r="CD43" s="24"/>
      <c r="CE43" s="24"/>
      <c r="CF43" s="24"/>
      <c r="CG43" s="24"/>
      <c r="CH43" s="24"/>
      <c r="CI43" s="24"/>
      <c r="CJ43" s="24"/>
      <c r="CK43" s="29"/>
    </row>
    <row r="44" spans="1:89" x14ac:dyDescent="0.25">
      <c r="A44" s="21" t="s">
        <v>117</v>
      </c>
      <c r="B44" s="27">
        <v>316.97351605470902</v>
      </c>
      <c r="C44" s="27">
        <v>12.5358428030047</v>
      </c>
      <c r="D44" s="27">
        <v>1079.1095965977399</v>
      </c>
      <c r="E44" s="27">
        <v>394.33930096920102</v>
      </c>
      <c r="F44" s="27">
        <v>271.09695876385098</v>
      </c>
      <c r="G44" s="27">
        <v>1868.06393778966</v>
      </c>
      <c r="H44" s="27">
        <v>1560.38721123358</v>
      </c>
      <c r="I44" s="27"/>
      <c r="J44" s="27"/>
      <c r="K44" s="27"/>
      <c r="L44" s="27"/>
      <c r="M44" s="27" t="s">
        <v>208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>
        <v>0</v>
      </c>
      <c r="BT44" s="36" t="e">
        <f t="shared" si="0"/>
        <v>#DIV/0!</v>
      </c>
      <c r="BU44" s="24">
        <f t="shared" si="9"/>
        <v>-1</v>
      </c>
      <c r="BV44" s="24">
        <f t="shared" si="10"/>
        <v>-1</v>
      </c>
      <c r="BW44" s="24">
        <f t="shared" si="11"/>
        <v>-1</v>
      </c>
      <c r="BX44" s="24">
        <f t="shared" si="12"/>
        <v>-1</v>
      </c>
      <c r="BY44" s="24">
        <f t="shared" si="13"/>
        <v>-1</v>
      </c>
      <c r="BZ44" s="24">
        <f t="shared" si="14"/>
        <v>-1</v>
      </c>
      <c r="CA44" s="24">
        <f t="shared" si="15"/>
        <v>-1</v>
      </c>
      <c r="CD44" s="24"/>
      <c r="CE44" s="24"/>
      <c r="CF44" s="24"/>
      <c r="CG44" s="24"/>
      <c r="CH44" s="24"/>
      <c r="CI44" s="24"/>
      <c r="CJ44" s="24"/>
      <c r="CK44" s="29"/>
    </row>
    <row r="45" spans="1:89" x14ac:dyDescent="0.25">
      <c r="A45" s="21" t="s">
        <v>118</v>
      </c>
      <c r="B45" s="27">
        <v>115920.63693535401</v>
      </c>
      <c r="C45" s="27">
        <v>9699.81574599954</v>
      </c>
      <c r="D45" s="27">
        <v>100003.72261501</v>
      </c>
      <c r="E45" s="27">
        <v>54105.681615187597</v>
      </c>
      <c r="F45" s="27">
        <v>34252.648076086203</v>
      </c>
      <c r="G45" s="27">
        <v>169637.49499056899</v>
      </c>
      <c r="H45" s="27">
        <v>34986.946103338101</v>
      </c>
      <c r="I45" s="27"/>
      <c r="J45" s="27"/>
      <c r="K45" s="27"/>
      <c r="L45" s="27"/>
      <c r="M45" s="27" t="s">
        <v>209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T45" s="36" t="e">
        <f t="shared" si="0"/>
        <v>#DIV/0!</v>
      </c>
      <c r="BU45" s="24">
        <f t="shared" si="9"/>
        <v>-1</v>
      </c>
      <c r="BV45" s="24">
        <f t="shared" si="10"/>
        <v>-1</v>
      </c>
      <c r="BW45" s="24">
        <f t="shared" si="11"/>
        <v>-1</v>
      </c>
      <c r="BX45" s="24">
        <f t="shared" si="12"/>
        <v>-1</v>
      </c>
      <c r="BY45" s="24">
        <f t="shared" si="13"/>
        <v>-1</v>
      </c>
      <c r="BZ45" s="24">
        <f t="shared" si="14"/>
        <v>-1</v>
      </c>
      <c r="CA45" s="24">
        <f t="shared" si="15"/>
        <v>-1</v>
      </c>
      <c r="CD45" s="24"/>
      <c r="CE45" s="24"/>
      <c r="CF45" s="24"/>
      <c r="CG45" s="24"/>
      <c r="CH45" s="24"/>
      <c r="CI45" s="24"/>
      <c r="CJ45" s="24"/>
      <c r="CK45" s="29"/>
    </row>
    <row r="46" spans="1:89" x14ac:dyDescent="0.25">
      <c r="A46" s="21" t="s">
        <v>119</v>
      </c>
      <c r="B46" s="27">
        <v>6595.7016266610599</v>
      </c>
      <c r="C46" s="27">
        <v>208.35475999603099</v>
      </c>
      <c r="D46" s="27">
        <v>18095.3038098301</v>
      </c>
      <c r="E46" s="27">
        <v>2681.13692029502</v>
      </c>
      <c r="F46" s="27">
        <v>2311.4641942467401</v>
      </c>
      <c r="G46" s="27">
        <v>19335.5990831075</v>
      </c>
      <c r="H46" s="27">
        <v>5187.8044018626497</v>
      </c>
      <c r="I46" s="27"/>
      <c r="J46" s="27"/>
      <c r="K46" s="27"/>
      <c r="L46" s="27"/>
      <c r="M46" s="27" t="s">
        <v>210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T46" s="36" t="e">
        <f t="shared" si="0"/>
        <v>#DIV/0!</v>
      </c>
      <c r="BU46" s="24">
        <f t="shared" si="9"/>
        <v>-1</v>
      </c>
      <c r="BV46" s="24">
        <f t="shared" si="10"/>
        <v>-1</v>
      </c>
      <c r="BW46" s="24">
        <f t="shared" si="11"/>
        <v>-1</v>
      </c>
      <c r="BX46" s="24">
        <f t="shared" si="12"/>
        <v>-1</v>
      </c>
      <c r="BY46" s="24">
        <f t="shared" si="13"/>
        <v>-1</v>
      </c>
      <c r="BZ46" s="24">
        <f t="shared" si="14"/>
        <v>-1</v>
      </c>
      <c r="CA46" s="24">
        <f t="shared" si="15"/>
        <v>-1</v>
      </c>
      <c r="CD46" s="24"/>
      <c r="CE46" s="24"/>
      <c r="CF46" s="24"/>
      <c r="CG46" s="24"/>
      <c r="CH46" s="24"/>
      <c r="CI46" s="24"/>
      <c r="CJ46" s="24"/>
      <c r="CK46" s="29"/>
    </row>
    <row r="47" spans="1:89" x14ac:dyDescent="0.25">
      <c r="A47" s="21" t="s">
        <v>120</v>
      </c>
      <c r="B47" s="27">
        <v>2.8855636329724601</v>
      </c>
      <c r="C47" s="27">
        <v>0.454431098761645</v>
      </c>
      <c r="D47" s="27">
        <v>11.890579860376301</v>
      </c>
      <c r="E47" s="27">
        <v>51.8395007609112</v>
      </c>
      <c r="F47" s="27">
        <v>18.680799456046302</v>
      </c>
      <c r="G47" s="27">
        <v>3.1464277545579402</v>
      </c>
      <c r="H47" s="27">
        <v>247.293890079422</v>
      </c>
      <c r="I47" s="27"/>
      <c r="J47" s="27"/>
      <c r="K47" s="27"/>
      <c r="L47" s="27"/>
      <c r="M47" s="27" t="s">
        <v>211</v>
      </c>
      <c r="N47" s="27">
        <v>0</v>
      </c>
      <c r="O47" s="27">
        <v>0</v>
      </c>
      <c r="P47" s="27">
        <v>0</v>
      </c>
      <c r="Q47" s="27">
        <v>0</v>
      </c>
      <c r="R47" s="27">
        <v>5.8487091196393201E-5</v>
      </c>
      <c r="S47" s="27">
        <v>8.1906267960779296E-4</v>
      </c>
      <c r="T47" s="27">
        <v>6.3583150074130804E-3</v>
      </c>
      <c r="U47" s="27">
        <v>0</v>
      </c>
      <c r="V47" s="27">
        <v>0</v>
      </c>
      <c r="W47" s="27">
        <v>0</v>
      </c>
      <c r="X47" s="27">
        <v>0</v>
      </c>
      <c r="Y47" s="27">
        <v>1.16978060340503E-4</v>
      </c>
      <c r="Z47" s="27">
        <v>1.16978060340503E-4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6.5128953851750304E-4</v>
      </c>
      <c r="AH47" s="27">
        <v>0</v>
      </c>
      <c r="AI47" s="27">
        <v>1.9718211831104001E-2</v>
      </c>
      <c r="AJ47" s="27">
        <v>2.1913237101583499E-3</v>
      </c>
      <c r="AK47" s="27">
        <v>2.19095355412623E-2</v>
      </c>
      <c r="AL47" s="27">
        <v>0</v>
      </c>
      <c r="AM47" s="27">
        <v>0</v>
      </c>
      <c r="AN47" s="27">
        <v>0.122892162072784</v>
      </c>
      <c r="AO47" s="27">
        <v>3.79352075927181E-4</v>
      </c>
      <c r="AP47" s="27">
        <v>4.9558612410919502E-2</v>
      </c>
      <c r="AQ47" s="27">
        <v>0.62992344681624901</v>
      </c>
      <c r="AR47" s="27">
        <v>6.4083125272132897E-3</v>
      </c>
      <c r="AS47" s="27">
        <v>0.29928303278823898</v>
      </c>
      <c r="AT47" s="27">
        <v>1.0183996648974599E-3</v>
      </c>
      <c r="AU47" s="27">
        <v>0.79217345315453302</v>
      </c>
      <c r="AV47" s="27">
        <v>19.755493318121498</v>
      </c>
      <c r="AW47" s="27">
        <v>5.1608372115941004</v>
      </c>
      <c r="AX47" s="27">
        <v>14.594656106527401</v>
      </c>
      <c r="AY47" s="27">
        <v>1.20068211004371E-2</v>
      </c>
      <c r="AZ47" s="27">
        <v>1.2322502025496399E-2</v>
      </c>
      <c r="BA47" s="27">
        <v>1.8897311805199599</v>
      </c>
      <c r="BB47" s="27">
        <v>0.48675330831087399</v>
      </c>
      <c r="BC47" s="27">
        <v>4.0333454587542499E-2</v>
      </c>
      <c r="BD47" s="27">
        <v>5.0453876552191399E-5</v>
      </c>
      <c r="BE47" s="27">
        <v>7.8746936953322298E-4</v>
      </c>
      <c r="BF47" s="27">
        <v>0.10101975506649601</v>
      </c>
      <c r="BG47" s="27">
        <v>5.8494515319367201E-5</v>
      </c>
      <c r="BH47" s="27">
        <v>0.32761223879363</v>
      </c>
      <c r="BI47" s="27">
        <v>0.38541550290183602</v>
      </c>
      <c r="BJ47" s="27">
        <v>3.5471056069048801E-3</v>
      </c>
      <c r="BK47" s="27">
        <v>6.6409210910674297E-7</v>
      </c>
      <c r="BL47" s="27">
        <v>3.1164162413399701E-4</v>
      </c>
      <c r="BM47" s="27">
        <v>0</v>
      </c>
      <c r="BN47" s="27">
        <v>0</v>
      </c>
      <c r="BO47" s="27">
        <v>2.9245411788113799E-5</v>
      </c>
      <c r="BP47" s="27">
        <v>8.1618173911606104E-7</v>
      </c>
      <c r="BQ47" s="27">
        <v>6.4338751191874105E-4</v>
      </c>
      <c r="BR47" s="27">
        <v>0</v>
      </c>
      <c r="BT47" s="36">
        <f t="shared" si="0"/>
        <v>0</v>
      </c>
      <c r="BU47" s="24">
        <f t="shared" si="9"/>
        <v>-0.99779650847593215</v>
      </c>
      <c r="BV47" s="24">
        <f t="shared" si="10"/>
        <v>-0.99856680244751661</v>
      </c>
      <c r="BW47" s="24">
        <f t="shared" si="11"/>
        <v>-0.998157403945095</v>
      </c>
      <c r="BX47" s="24">
        <f t="shared" si="12"/>
        <v>-0.61891042490482784</v>
      </c>
      <c r="BY47" s="24">
        <f t="shared" si="13"/>
        <v>-0.7237357414099469</v>
      </c>
      <c r="BZ47" s="24">
        <f t="shared" si="14"/>
        <v>-0.99999978893775388</v>
      </c>
      <c r="CA47" s="24">
        <f t="shared" si="15"/>
        <v>-0.99999739828787637</v>
      </c>
      <c r="CD47" s="24"/>
      <c r="CE47" s="24"/>
      <c r="CF47" s="24"/>
      <c r="CG47" s="24"/>
      <c r="CH47" s="24"/>
      <c r="CI47" s="24"/>
      <c r="CJ47" s="24"/>
      <c r="CK47" s="29"/>
    </row>
    <row r="48" spans="1:89" x14ac:dyDescent="0.25">
      <c r="BU48" s="24" t="str">
        <f t="shared" si="9"/>
        <v/>
      </c>
      <c r="BV48" s="24" t="str">
        <f t="shared" si="10"/>
        <v/>
      </c>
      <c r="BW48" s="24" t="str">
        <f t="shared" si="11"/>
        <v/>
      </c>
      <c r="BX48" s="24" t="str">
        <f t="shared" si="12"/>
        <v/>
      </c>
      <c r="BY48" s="24" t="str">
        <f t="shared" si="13"/>
        <v/>
      </c>
      <c r="BZ48" s="24" t="str">
        <f t="shared" si="14"/>
        <v/>
      </c>
      <c r="CA48" s="24" t="str">
        <f t="shared" si="15"/>
        <v/>
      </c>
    </row>
    <row r="49" spans="1:79" x14ac:dyDescent="0.25">
      <c r="A49" s="22" t="s">
        <v>55</v>
      </c>
      <c r="B49" s="1">
        <f t="shared" ref="B49:H49" si="16">SUM(B3:B47)</f>
        <v>2291071.9398167464</v>
      </c>
      <c r="C49" s="1">
        <f t="shared" si="16"/>
        <v>55472.987658262799</v>
      </c>
      <c r="D49" s="1">
        <f t="shared" si="16"/>
        <v>1839120.7697800244</v>
      </c>
      <c r="E49" s="1">
        <f t="shared" si="16"/>
        <v>392535.26613027818</v>
      </c>
      <c r="F49" s="1">
        <f t="shared" si="16"/>
        <v>259219.4249434908</v>
      </c>
      <c r="G49" s="1">
        <f t="shared" si="16"/>
        <v>3443462.0301994341</v>
      </c>
      <c r="H49" s="1">
        <f t="shared" si="16"/>
        <v>1319154.64152434</v>
      </c>
      <c r="I49" s="1"/>
      <c r="J49" s="1"/>
      <c r="K49" s="1"/>
      <c r="N49" s="1">
        <f t="shared" ref="N49:AT49" si="17">SUM(N3:N47)</f>
        <v>17081.542698298173</v>
      </c>
      <c r="O49" s="1">
        <f t="shared" si="17"/>
        <v>2498.6298850161684</v>
      </c>
      <c r="P49" s="1">
        <f t="shared" si="17"/>
        <v>2482.9838810037986</v>
      </c>
      <c r="Q49" s="1">
        <f t="shared" si="17"/>
        <v>761.58805673891152</v>
      </c>
      <c r="R49" s="1">
        <f t="shared" si="17"/>
        <v>54476.169396436111</v>
      </c>
      <c r="S49" s="1">
        <f t="shared" si="17"/>
        <v>1112142.030760943</v>
      </c>
      <c r="T49" s="1">
        <f t="shared" si="17"/>
        <v>1326594.1288763965</v>
      </c>
      <c r="U49" s="1">
        <f t="shared" si="17"/>
        <v>5498.4151405881903</v>
      </c>
      <c r="V49" s="1">
        <f t="shared" si="17"/>
        <v>158727.86089497706</v>
      </c>
      <c r="W49" s="1">
        <f t="shared" si="17"/>
        <v>1869.5296616265719</v>
      </c>
      <c r="X49" s="1">
        <f t="shared" si="17"/>
        <v>30085.819553216639</v>
      </c>
      <c r="Y49" s="1">
        <f t="shared" si="17"/>
        <v>14300.133153386754</v>
      </c>
      <c r="Z49" s="1">
        <f t="shared" si="17"/>
        <v>14300.133153386754</v>
      </c>
      <c r="AA49" s="1">
        <f t="shared" si="17"/>
        <v>655.28896942671793</v>
      </c>
      <c r="AB49" s="1">
        <f t="shared" si="17"/>
        <v>2886.8498594689818</v>
      </c>
      <c r="AC49" s="1">
        <f t="shared" si="17"/>
        <v>97.916468356427416</v>
      </c>
      <c r="AD49" s="1">
        <f t="shared" si="17"/>
        <v>2295.5652417840083</v>
      </c>
      <c r="AE49" s="1">
        <f t="shared" si="17"/>
        <v>37615.791017428317</v>
      </c>
      <c r="AF49" s="1">
        <f t="shared" ref="AF49" si="18">SUM(AF3:AF47)</f>
        <v>92.565965142294957</v>
      </c>
      <c r="AG49" s="1">
        <f t="shared" si="17"/>
        <v>23032.38142599463</v>
      </c>
      <c r="AH49" s="1">
        <f t="shared" si="17"/>
        <v>0</v>
      </c>
      <c r="AI49" s="1">
        <f t="shared" si="17"/>
        <v>952812.1022846892</v>
      </c>
      <c r="AJ49" s="1">
        <f t="shared" si="17"/>
        <v>105212.92653161305</v>
      </c>
      <c r="AK49" s="1">
        <f t="shared" si="17"/>
        <v>1058680.317785729</v>
      </c>
      <c r="AL49" s="1">
        <f t="shared" si="17"/>
        <v>134.67531015323195</v>
      </c>
      <c r="AM49" s="1">
        <f t="shared" si="17"/>
        <v>20470.634688029149</v>
      </c>
      <c r="AN49" s="1">
        <f t="shared" si="17"/>
        <v>3380.7708698159263</v>
      </c>
      <c r="AO49" s="1">
        <f t="shared" si="17"/>
        <v>422755.15972700465</v>
      </c>
      <c r="AP49" s="1">
        <f t="shared" si="17"/>
        <v>2050.1573793729549</v>
      </c>
      <c r="AQ49" s="1">
        <f t="shared" si="17"/>
        <v>1021.8353925959772</v>
      </c>
      <c r="AR49" s="1">
        <f t="shared" si="17"/>
        <v>8376.4551188935529</v>
      </c>
      <c r="AS49" s="1">
        <f t="shared" si="17"/>
        <v>1593.7060388580244</v>
      </c>
      <c r="AT49" s="1">
        <f t="shared" si="17"/>
        <v>433.19636354332312</v>
      </c>
      <c r="AU49" s="1">
        <f t="shared" ref="AU49:BR49" si="19">SUM(AU3:AU47)</f>
        <v>1124.5822996746117</v>
      </c>
      <c r="AV49" s="1">
        <f t="shared" si="19"/>
        <v>162074.66404347817</v>
      </c>
      <c r="AW49" s="1">
        <f t="shared" si="19"/>
        <v>104844.36989006209</v>
      </c>
      <c r="AX49" s="1">
        <f t="shared" si="19"/>
        <v>57230.294153416151</v>
      </c>
      <c r="AY49" s="1">
        <f t="shared" si="19"/>
        <v>279.24335568185376</v>
      </c>
      <c r="AZ49" s="1">
        <f t="shared" si="19"/>
        <v>46.837616518910579</v>
      </c>
      <c r="BA49" s="1">
        <f t="shared" si="19"/>
        <v>40521.586077742832</v>
      </c>
      <c r="BB49" s="1">
        <f t="shared" si="19"/>
        <v>802.39660271688365</v>
      </c>
      <c r="BC49" s="1">
        <f t="shared" si="19"/>
        <v>7798.1925561160642</v>
      </c>
      <c r="BD49" s="1">
        <f t="shared" si="19"/>
        <v>991.94418501120674</v>
      </c>
      <c r="BE49" s="1">
        <f t="shared" si="19"/>
        <v>878.92438559557525</v>
      </c>
      <c r="BF49" s="1">
        <f t="shared" si="19"/>
        <v>19902.839393677667</v>
      </c>
      <c r="BG49" s="1">
        <f t="shared" si="19"/>
        <v>150821.20601999256</v>
      </c>
      <c r="BH49" s="1">
        <f t="shared" si="19"/>
        <v>4885.4360223300118</v>
      </c>
      <c r="BI49" s="1">
        <f t="shared" si="19"/>
        <v>10231.581593042349</v>
      </c>
      <c r="BJ49" s="1">
        <f t="shared" si="19"/>
        <v>524.68463887435553</v>
      </c>
      <c r="BK49" s="1">
        <f t="shared" si="19"/>
        <v>1401276.4220541983</v>
      </c>
      <c r="BL49" s="1">
        <f t="shared" ref="BL49" si="20">SUM(BL3:BL47)</f>
        <v>246221.4076854575</v>
      </c>
      <c r="BM49" s="1">
        <f t="shared" si="19"/>
        <v>14573.941015210299</v>
      </c>
      <c r="BN49" s="1">
        <f t="shared" si="19"/>
        <v>12395.037552908796</v>
      </c>
      <c r="BO49" s="1">
        <f t="shared" si="19"/>
        <v>36959.526284977408</v>
      </c>
      <c r="BP49" s="1">
        <f t="shared" si="19"/>
        <v>34464.643660450885</v>
      </c>
      <c r="BQ49" s="1">
        <f t="shared" si="19"/>
        <v>855196.58432122518</v>
      </c>
      <c r="BR49" s="1">
        <f t="shared" si="19"/>
        <v>21279.737638659641</v>
      </c>
      <c r="BU49" s="24">
        <f t="shared" si="9"/>
        <v>-0.42097229431280742</v>
      </c>
      <c r="BV49" s="24">
        <f t="shared" si="10"/>
        <v>-0.58480005497659693</v>
      </c>
      <c r="BW49" s="24">
        <f t="shared" si="11"/>
        <v>-0.42435519451375847</v>
      </c>
      <c r="BX49" s="24">
        <f t="shared" si="12"/>
        <v>-0.58710801798458701</v>
      </c>
      <c r="BY49" s="24">
        <f t="shared" si="13"/>
        <v>-0.59553814335897892</v>
      </c>
      <c r="BZ49" s="24">
        <f t="shared" si="14"/>
        <v>-0.59306174722854688</v>
      </c>
      <c r="CA49" s="24">
        <f t="shared" si="15"/>
        <v>-0.35170861898874217</v>
      </c>
    </row>
    <row r="50" spans="1:79" x14ac:dyDescent="0.25">
      <c r="A50" s="22" t="s">
        <v>74</v>
      </c>
      <c r="B50" s="1">
        <f>SUM(B3:B15)</f>
        <v>1454740.0596020599</v>
      </c>
      <c r="C50" s="1">
        <f t="shared" ref="C50:H50" si="21">SUM(C3:C15)</f>
        <v>20190.4630782368</v>
      </c>
      <c r="D50" s="1">
        <f t="shared" si="21"/>
        <v>797964.8439755009</v>
      </c>
      <c r="E50" s="1">
        <f>SUM(E3:E15)</f>
        <v>111134.928998323</v>
      </c>
      <c r="F50" s="1">
        <f t="shared" si="21"/>
        <v>56063.824359537699</v>
      </c>
      <c r="G50" s="1">
        <f t="shared" si="21"/>
        <v>1129652.3078096602</v>
      </c>
      <c r="H50" s="1">
        <f t="shared" si="21"/>
        <v>974619.76579554391</v>
      </c>
      <c r="I50" s="1"/>
      <c r="J50" s="1"/>
      <c r="K50" s="1"/>
      <c r="N50" s="1">
        <f t="shared" ref="N50:BR50" si="22">SUM(N3:N15)</f>
        <v>15098.456746247903</v>
      </c>
      <c r="O50" s="1">
        <f t="shared" si="22"/>
        <v>2197.7414595044484</v>
      </c>
      <c r="P50" s="1">
        <f t="shared" si="22"/>
        <v>2197.4149795923395</v>
      </c>
      <c r="Q50" s="1">
        <f t="shared" si="22"/>
        <v>390.5220371901537</v>
      </c>
      <c r="R50" s="1">
        <f t="shared" si="22"/>
        <v>51991.380059996467</v>
      </c>
      <c r="S50" s="1">
        <f t="shared" si="22"/>
        <v>1087915.6486621571</v>
      </c>
      <c r="T50" s="1">
        <f t="shared" si="22"/>
        <v>1130184.5744731454</v>
      </c>
      <c r="U50" s="1">
        <f t="shared" si="22"/>
        <v>3426.383481544322</v>
      </c>
      <c r="V50" s="1">
        <f t="shared" si="22"/>
        <v>157253.16253930845</v>
      </c>
      <c r="W50" s="1">
        <f t="shared" si="22"/>
        <v>1202.0899054376289</v>
      </c>
      <c r="X50" s="1">
        <f t="shared" si="22"/>
        <v>28903.223622593625</v>
      </c>
      <c r="Y50" s="1">
        <f t="shared" si="22"/>
        <v>8201.3231438254315</v>
      </c>
      <c r="Z50" s="1">
        <f t="shared" si="22"/>
        <v>8201.3231438254315</v>
      </c>
      <c r="AA50" s="1">
        <f t="shared" si="22"/>
        <v>48.640733145474513</v>
      </c>
      <c r="AB50" s="1">
        <f t="shared" si="22"/>
        <v>1572.9959531329564</v>
      </c>
      <c r="AC50" s="1">
        <f t="shared" si="22"/>
        <v>13.778199941872213</v>
      </c>
      <c r="AD50" s="1">
        <f t="shared" si="22"/>
        <v>1385.2388913824359</v>
      </c>
      <c r="AE50" s="1">
        <f t="shared" si="22"/>
        <v>37189.539076100409</v>
      </c>
      <c r="AF50" s="1">
        <f t="shared" ref="AF50" si="23">SUM(AF3:AF15)</f>
        <v>59.259942983963278</v>
      </c>
      <c r="AG50" s="1">
        <f t="shared" si="22"/>
        <v>18181.400323157286</v>
      </c>
      <c r="AH50" s="1">
        <f t="shared" si="22"/>
        <v>0</v>
      </c>
      <c r="AI50" s="1">
        <f t="shared" si="22"/>
        <v>542213.77332614618</v>
      </c>
      <c r="AJ50" s="1">
        <f t="shared" si="22"/>
        <v>60197.486422800619</v>
      </c>
      <c r="AK50" s="1">
        <f t="shared" si="22"/>
        <v>602459.90048209263</v>
      </c>
      <c r="AL50" s="1">
        <f t="shared" si="22"/>
        <v>65.101676238895038</v>
      </c>
      <c r="AM50" s="1">
        <f t="shared" si="22"/>
        <v>18767.033425976151</v>
      </c>
      <c r="AN50" s="1">
        <f t="shared" si="22"/>
        <v>2038.2779056691206</v>
      </c>
      <c r="AO50" s="1">
        <f t="shared" si="22"/>
        <v>392693.41951913311</v>
      </c>
      <c r="AP50" s="1">
        <f t="shared" si="22"/>
        <v>752.7199287719086</v>
      </c>
      <c r="AQ50" s="1">
        <f t="shared" si="22"/>
        <v>510.36837307473331</v>
      </c>
      <c r="AR50" s="1">
        <f t="shared" si="22"/>
        <v>1853.8498211226131</v>
      </c>
      <c r="AS50" s="1">
        <f t="shared" si="22"/>
        <v>513.90743792973478</v>
      </c>
      <c r="AT50" s="1">
        <f t="shared" si="22"/>
        <v>324.82682481347217</v>
      </c>
      <c r="AU50" s="1">
        <f t="shared" si="22"/>
        <v>555.23246084165714</v>
      </c>
      <c r="AV50" s="1">
        <f t="shared" si="22"/>
        <v>89118.142511776867</v>
      </c>
      <c r="AW50" s="1">
        <f t="shared" si="22"/>
        <v>47466.307164345817</v>
      </c>
      <c r="AX50" s="1">
        <f t="shared" si="22"/>
        <v>41651.835347431057</v>
      </c>
      <c r="AY50" s="1">
        <f t="shared" si="22"/>
        <v>232.96649780701031</v>
      </c>
      <c r="AZ50" s="1">
        <f t="shared" si="22"/>
        <v>19.612790319156474</v>
      </c>
      <c r="BA50" s="1">
        <f t="shared" si="22"/>
        <v>20264.463939739278</v>
      </c>
      <c r="BB50" s="1">
        <f t="shared" si="22"/>
        <v>473.11163544306635</v>
      </c>
      <c r="BC50" s="1">
        <f t="shared" si="22"/>
        <v>4146.3873215361355</v>
      </c>
      <c r="BD50" s="1">
        <f t="shared" si="22"/>
        <v>313.46420860932238</v>
      </c>
      <c r="BE50" s="1">
        <f t="shared" si="22"/>
        <v>465.48817398571748</v>
      </c>
      <c r="BF50" s="1">
        <f t="shared" si="22"/>
        <v>10384.550363357461</v>
      </c>
      <c r="BG50" s="1">
        <f t="shared" si="22"/>
        <v>149579.55876538396</v>
      </c>
      <c r="BH50" s="1">
        <f t="shared" si="22"/>
        <v>2136.9158349676495</v>
      </c>
      <c r="BI50" s="1">
        <f t="shared" si="22"/>
        <v>2258.3280790948797</v>
      </c>
      <c r="BJ50" s="1">
        <f t="shared" si="22"/>
        <v>221.83556726294211</v>
      </c>
      <c r="BK50" s="1">
        <f t="shared" si="22"/>
        <v>892132.71400604234</v>
      </c>
      <c r="BL50" s="1">
        <f t="shared" ref="BL50" si="24">SUM(BL3:BL15)</f>
        <v>226688.90459459188</v>
      </c>
      <c r="BM50" s="1">
        <f t="shared" si="22"/>
        <v>5462.7412190728219</v>
      </c>
      <c r="BN50" s="1">
        <f t="shared" si="22"/>
        <v>12093.345669606688</v>
      </c>
      <c r="BO50" s="1">
        <f t="shared" si="22"/>
        <v>29106.17953839984</v>
      </c>
      <c r="BP50" s="1">
        <f t="shared" si="22"/>
        <v>29663.765110460994</v>
      </c>
      <c r="BQ50" s="1">
        <f t="shared" si="22"/>
        <v>786582.04899943445</v>
      </c>
      <c r="BR50" s="1">
        <f t="shared" si="22"/>
        <v>15618.799010689645</v>
      </c>
      <c r="BU50" s="24">
        <f t="shared" si="9"/>
        <v>-0.22310204698542208</v>
      </c>
      <c r="BV50" s="24">
        <f t="shared" si="10"/>
        <v>-9.9505531264662925E-2</v>
      </c>
      <c r="BW50" s="24">
        <f t="shared" si="11"/>
        <v>-0.24500445723823222</v>
      </c>
      <c r="BX50" s="24">
        <f t="shared" si="12"/>
        <v>-0.19810861162180937</v>
      </c>
      <c r="BY50" s="24">
        <f t="shared" si="13"/>
        <v>-0.15335231396374147</v>
      </c>
      <c r="BZ50" s="24">
        <f t="shared" si="14"/>
        <v>-0.21025902586270689</v>
      </c>
      <c r="CA50" s="24">
        <f t="shared" si="15"/>
        <v>-0.19293443801914034</v>
      </c>
    </row>
    <row r="51" spans="1:79" x14ac:dyDescent="0.25">
      <c r="A51" s="22" t="s">
        <v>127</v>
      </c>
      <c r="B51" s="1">
        <f>SUM(B16:B47)</f>
        <v>836331.88021468557</v>
      </c>
      <c r="C51" s="1">
        <f t="shared" ref="C51:H51" si="25">SUM(C16:C47)</f>
        <v>35282.524580025995</v>
      </c>
      <c r="D51" s="1">
        <f t="shared" si="25"/>
        <v>1041155.9258045236</v>
      </c>
      <c r="E51" s="1">
        <f>SUM(E16:E47)</f>
        <v>281400.33713195514</v>
      </c>
      <c r="F51" s="1">
        <f t="shared" si="25"/>
        <v>203155.60058395311</v>
      </c>
      <c r="G51" s="1">
        <f t="shared" si="25"/>
        <v>2313809.7223897739</v>
      </c>
      <c r="H51" s="1">
        <f t="shared" si="25"/>
        <v>344534.87572879618</v>
      </c>
      <c r="I51" s="1"/>
      <c r="J51" s="1"/>
      <c r="K51" s="1"/>
      <c r="N51" s="1">
        <f t="shared" ref="N51:BR51" si="26">SUM(N16:N47)</f>
        <v>1983.0859520502693</v>
      </c>
      <c r="O51" s="1">
        <f t="shared" si="26"/>
        <v>300.8884255117203</v>
      </c>
      <c r="P51" s="1">
        <f t="shared" si="26"/>
        <v>285.56890141145891</v>
      </c>
      <c r="Q51" s="1">
        <f t="shared" si="26"/>
        <v>371.06601954875771</v>
      </c>
      <c r="R51" s="1">
        <f t="shared" si="26"/>
        <v>2484.7893364396405</v>
      </c>
      <c r="S51" s="1">
        <f t="shared" si="26"/>
        <v>24226.382098785558</v>
      </c>
      <c r="T51" s="1">
        <f t="shared" si="26"/>
        <v>196409.55440325124</v>
      </c>
      <c r="U51" s="1">
        <f t="shared" si="26"/>
        <v>2072.0316590438692</v>
      </c>
      <c r="V51" s="1">
        <f t="shared" si="26"/>
        <v>1474.6983556685839</v>
      </c>
      <c r="W51" s="1">
        <f t="shared" si="26"/>
        <v>667.43975618894285</v>
      </c>
      <c r="X51" s="1">
        <f t="shared" si="26"/>
        <v>1182.5959306230159</v>
      </c>
      <c r="Y51" s="1">
        <f t="shared" si="26"/>
        <v>6098.8100095613236</v>
      </c>
      <c r="Z51" s="1">
        <f t="shared" si="26"/>
        <v>6098.8100095613236</v>
      </c>
      <c r="AA51" s="1">
        <f t="shared" si="26"/>
        <v>606.64823628124338</v>
      </c>
      <c r="AB51" s="1">
        <f t="shared" si="26"/>
        <v>1313.8539063360249</v>
      </c>
      <c r="AC51" s="1">
        <f t="shared" si="26"/>
        <v>84.138268414555199</v>
      </c>
      <c r="AD51" s="1">
        <f t="shared" si="26"/>
        <v>910.32635040157243</v>
      </c>
      <c r="AE51" s="1">
        <f t="shared" si="26"/>
        <v>426.25194132791074</v>
      </c>
      <c r="AF51" s="1">
        <f t="shared" ref="AF51" si="27">SUM(AF16:AF47)</f>
        <v>33.306022158331693</v>
      </c>
      <c r="AG51" s="1">
        <f t="shared" si="26"/>
        <v>4850.981102837347</v>
      </c>
      <c r="AH51" s="1">
        <f t="shared" si="26"/>
        <v>0</v>
      </c>
      <c r="AI51" s="1">
        <f t="shared" si="26"/>
        <v>410598.32895854308</v>
      </c>
      <c r="AJ51" s="1">
        <f t="shared" si="26"/>
        <v>45015.440108812429</v>
      </c>
      <c r="AK51" s="1">
        <f t="shared" si="26"/>
        <v>456220.41730363626</v>
      </c>
      <c r="AL51" s="1">
        <f t="shared" si="26"/>
        <v>69.573633914336909</v>
      </c>
      <c r="AM51" s="1">
        <f t="shared" si="26"/>
        <v>1703.6012620529964</v>
      </c>
      <c r="AN51" s="1">
        <f t="shared" si="26"/>
        <v>1342.4929641468054</v>
      </c>
      <c r="AO51" s="1">
        <f t="shared" si="26"/>
        <v>30061.740207871499</v>
      </c>
      <c r="AP51" s="1">
        <f t="shared" si="26"/>
        <v>1297.4374506010467</v>
      </c>
      <c r="AQ51" s="1">
        <f t="shared" si="26"/>
        <v>511.4670195212438</v>
      </c>
      <c r="AR51" s="1">
        <f t="shared" si="26"/>
        <v>6522.6052977709396</v>
      </c>
      <c r="AS51" s="1">
        <f t="shared" si="26"/>
        <v>1079.7986009282897</v>
      </c>
      <c r="AT51" s="1">
        <f t="shared" si="26"/>
        <v>108.36953872985089</v>
      </c>
      <c r="AU51" s="1">
        <f t="shared" si="26"/>
        <v>569.34983883295445</v>
      </c>
      <c r="AV51" s="1">
        <f t="shared" si="26"/>
        <v>72956.521531701277</v>
      </c>
      <c r="AW51" s="1">
        <f t="shared" si="26"/>
        <v>57378.062725716285</v>
      </c>
      <c r="AX51" s="1">
        <f t="shared" si="26"/>
        <v>15578.458805985096</v>
      </c>
      <c r="AY51" s="1">
        <f t="shared" si="26"/>
        <v>46.2768578748435</v>
      </c>
      <c r="AZ51" s="1">
        <f t="shared" si="26"/>
        <v>27.224826199754109</v>
      </c>
      <c r="BA51" s="1">
        <f t="shared" si="26"/>
        <v>20257.12213800356</v>
      </c>
      <c r="BB51" s="1">
        <f t="shared" si="26"/>
        <v>329.28496727381736</v>
      </c>
      <c r="BC51" s="1">
        <f t="shared" si="26"/>
        <v>3651.8052345799297</v>
      </c>
      <c r="BD51" s="1">
        <f t="shared" si="26"/>
        <v>678.4799764018843</v>
      </c>
      <c r="BE51" s="1">
        <f t="shared" si="26"/>
        <v>413.43621160985771</v>
      </c>
      <c r="BF51" s="1">
        <f t="shared" si="26"/>
        <v>9518.2890303201984</v>
      </c>
      <c r="BG51" s="1">
        <f t="shared" si="26"/>
        <v>1241.6472546085718</v>
      </c>
      <c r="BH51" s="1">
        <f t="shared" si="26"/>
        <v>2748.5201873623628</v>
      </c>
      <c r="BI51" s="1">
        <f t="shared" si="26"/>
        <v>7973.2535139474676</v>
      </c>
      <c r="BJ51" s="1">
        <f t="shared" si="26"/>
        <v>302.84907161141342</v>
      </c>
      <c r="BK51" s="1">
        <f t="shared" si="26"/>
        <v>509143.70804815611</v>
      </c>
      <c r="BL51" s="1">
        <f t="shared" ref="BL51" si="28">SUM(BL16:BL47)</f>
        <v>19532.50309086559</v>
      </c>
      <c r="BM51" s="1">
        <f t="shared" si="26"/>
        <v>9111.1997961374782</v>
      </c>
      <c r="BN51" s="1">
        <f t="shared" si="26"/>
        <v>301.6918833021071</v>
      </c>
      <c r="BO51" s="1">
        <f t="shared" si="26"/>
        <v>7853.3467465775711</v>
      </c>
      <c r="BP51" s="1">
        <f t="shared" si="26"/>
        <v>4800.8785499898941</v>
      </c>
      <c r="BQ51" s="1">
        <f t="shared" si="26"/>
        <v>68614.535321790667</v>
      </c>
      <c r="BR51" s="1">
        <f t="shared" si="26"/>
        <v>5660.9386279699993</v>
      </c>
      <c r="BU51" s="24">
        <f t="shared" si="9"/>
        <v>-0.76515357234399206</v>
      </c>
      <c r="BV51" s="24">
        <f t="shared" si="10"/>
        <v>-0.86251037417023257</v>
      </c>
      <c r="BW51" s="24">
        <f t="shared" si="11"/>
        <v>-0.56181355165307734</v>
      </c>
      <c r="BX51" s="24">
        <f t="shared" si="12"/>
        <v>-0.74073761859961718</v>
      </c>
      <c r="BY51" s="24">
        <f t="shared" si="13"/>
        <v>-0.71756593192219142</v>
      </c>
      <c r="BZ51" s="24">
        <f t="shared" si="14"/>
        <v>-0.77995437432845749</v>
      </c>
      <c r="CA51" s="24">
        <f t="shared" si="15"/>
        <v>-0.80084879599880843</v>
      </c>
    </row>
    <row r="53" spans="1:79" x14ac:dyDescent="0.25">
      <c r="A53" s="39"/>
    </row>
    <row r="54" spans="1:79" x14ac:dyDescent="0.25">
      <c r="A54" s="39"/>
    </row>
    <row r="56" spans="1:79" x14ac:dyDescent="0.25">
      <c r="E56" s="27"/>
    </row>
    <row r="57" spans="1:79" x14ac:dyDescent="0.25">
      <c r="E57" s="27"/>
    </row>
    <row r="58" spans="1:79" x14ac:dyDescent="0.25">
      <c r="E58" s="27"/>
    </row>
    <row r="59" spans="1:79" x14ac:dyDescent="0.25">
      <c r="E59" s="27"/>
    </row>
    <row r="60" spans="1:79" x14ac:dyDescent="0.25">
      <c r="E60" s="27"/>
    </row>
    <row r="61" spans="1:79" x14ac:dyDescent="0.25">
      <c r="E61" s="27"/>
    </row>
    <row r="62" spans="1:79" x14ac:dyDescent="0.25">
      <c r="E62" s="27"/>
    </row>
    <row r="63" spans="1:79" x14ac:dyDescent="0.25">
      <c r="E63" s="27"/>
    </row>
    <row r="64" spans="1:79" x14ac:dyDescent="0.25">
      <c r="E64" s="27"/>
    </row>
    <row r="65" spans="5:5" x14ac:dyDescent="0.25">
      <c r="E65" s="27"/>
    </row>
    <row r="66" spans="5:5" x14ac:dyDescent="0.25">
      <c r="E66" s="27"/>
    </row>
    <row r="67" spans="5:5" x14ac:dyDescent="0.25">
      <c r="E67" s="27"/>
    </row>
    <row r="68" spans="5:5" x14ac:dyDescent="0.25">
      <c r="E68" s="27"/>
    </row>
    <row r="69" spans="5:5" x14ac:dyDescent="0.25">
      <c r="E69" s="27"/>
    </row>
    <row r="70" spans="5:5" x14ac:dyDescent="0.25">
      <c r="E70" s="27"/>
    </row>
    <row r="71" spans="5:5" x14ac:dyDescent="0.25">
      <c r="E71" s="27"/>
    </row>
    <row r="72" spans="5:5" x14ac:dyDescent="0.25">
      <c r="E72" s="27"/>
    </row>
    <row r="73" spans="5:5" x14ac:dyDescent="0.25">
      <c r="E73" s="27"/>
    </row>
    <row r="74" spans="5:5" x14ac:dyDescent="0.25">
      <c r="E74" s="27"/>
    </row>
    <row r="75" spans="5:5" x14ac:dyDescent="0.25">
      <c r="E75" s="27"/>
    </row>
    <row r="76" spans="5:5" x14ac:dyDescent="0.25">
      <c r="E76" s="27"/>
    </row>
    <row r="77" spans="5:5" x14ac:dyDescent="0.25">
      <c r="E77" s="27"/>
    </row>
    <row r="78" spans="5:5" x14ac:dyDescent="0.25">
      <c r="E78" s="27"/>
    </row>
    <row r="79" spans="5:5" x14ac:dyDescent="0.25">
      <c r="E79" s="27"/>
    </row>
    <row r="80" spans="5:5" x14ac:dyDescent="0.25">
      <c r="E80" s="27"/>
    </row>
    <row r="81" spans="5:5" x14ac:dyDescent="0.25">
      <c r="E81" s="27"/>
    </row>
    <row r="82" spans="5:5" x14ac:dyDescent="0.25">
      <c r="E82" s="27"/>
    </row>
    <row r="83" spans="5:5" x14ac:dyDescent="0.25">
      <c r="E83" s="27"/>
    </row>
    <row r="84" spans="5:5" x14ac:dyDescent="0.25">
      <c r="E84" s="27"/>
    </row>
    <row r="85" spans="5:5" x14ac:dyDescent="0.25">
      <c r="E85" s="27"/>
    </row>
    <row r="86" spans="5:5" x14ac:dyDescent="0.25">
      <c r="E86" s="27"/>
    </row>
    <row r="87" spans="5:5" x14ac:dyDescent="0.25">
      <c r="E87" s="27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9.140625" defaultRowHeight="15" x14ac:dyDescent="0.25"/>
  <cols>
    <col min="1" max="1" width="19.7109375" style="29" customWidth="1"/>
    <col min="2" max="2" width="12.140625" style="29" customWidth="1"/>
    <col min="3" max="3" width="12.5703125" style="29" customWidth="1"/>
    <col min="4" max="4" width="9.140625" style="29"/>
    <col min="5" max="5" width="15.42578125" style="29" bestFit="1" customWidth="1"/>
    <col min="6" max="7" width="6.7109375" style="27" bestFit="1" customWidth="1"/>
    <col min="8" max="8" width="4.140625" style="27" bestFit="1" customWidth="1"/>
    <col min="9" max="9" width="5.7109375" style="27" bestFit="1" customWidth="1"/>
    <col min="10" max="10" width="6.7109375" style="27" bestFit="1" customWidth="1"/>
    <col min="11" max="11" width="5.85546875" style="27" bestFit="1" customWidth="1"/>
    <col min="12" max="12" width="5.7109375" style="27" bestFit="1" customWidth="1"/>
    <col min="13" max="13" width="9.28515625" style="27" bestFit="1" customWidth="1"/>
    <col min="14" max="14" width="7.7109375" style="27" bestFit="1" customWidth="1"/>
    <col min="15" max="15" width="9.28515625" style="27" bestFit="1" customWidth="1"/>
    <col min="16" max="16" width="5.7109375" style="27" bestFit="1" customWidth="1"/>
    <col min="17" max="17" width="5.28515625" style="27" bestFit="1" customWidth="1"/>
    <col min="18" max="18" width="8.7109375" style="27" bestFit="1" customWidth="1"/>
    <col min="19" max="19" width="4.85546875" style="27" bestFit="1" customWidth="1"/>
    <col min="20" max="20" width="7.85546875" style="27" bestFit="1" customWidth="1"/>
    <col min="21" max="21" width="5.85546875" style="27" bestFit="1" customWidth="1"/>
    <col min="22" max="22" width="6" style="27" bestFit="1" customWidth="1"/>
    <col min="23" max="24" width="6.7109375" style="27" bestFit="1" customWidth="1"/>
    <col min="25" max="26" width="5.7109375" style="27" bestFit="1" customWidth="1"/>
    <col min="27" max="27" width="12" style="27" customWidth="1"/>
    <col min="28" max="31" width="9.140625" style="27"/>
    <col min="32" max="32" width="12" style="27" customWidth="1"/>
    <col min="33" max="56" width="9.140625" style="27"/>
    <col min="57" max="16384" width="9.140625" style="29"/>
  </cols>
  <sheetData>
    <row r="1" spans="1:60" x14ac:dyDescent="0.25">
      <c r="B1" s="29" t="s">
        <v>494</v>
      </c>
      <c r="E1" s="29" t="s">
        <v>491</v>
      </c>
      <c r="AD1" s="27" t="s">
        <v>490</v>
      </c>
      <c r="AI1" s="29" t="s">
        <v>492</v>
      </c>
      <c r="BE1" s="29" t="s">
        <v>342</v>
      </c>
      <c r="BG1" s="29" t="s">
        <v>490</v>
      </c>
    </row>
    <row r="2" spans="1:60" x14ac:dyDescent="0.25">
      <c r="A2" s="29" t="s">
        <v>52</v>
      </c>
      <c r="B2" s="29" t="s">
        <v>312</v>
      </c>
      <c r="C2" s="29" t="s">
        <v>313</v>
      </c>
      <c r="E2" s="27" t="s">
        <v>227</v>
      </c>
      <c r="F2" s="27" t="s">
        <v>149</v>
      </c>
      <c r="G2" s="27" t="s">
        <v>151</v>
      </c>
      <c r="H2" s="27" t="s">
        <v>152</v>
      </c>
      <c r="I2" s="27" t="s">
        <v>153</v>
      </c>
      <c r="J2" s="27" t="s">
        <v>154</v>
      </c>
      <c r="K2" s="27" t="s">
        <v>155</v>
      </c>
      <c r="L2" s="27" t="s">
        <v>156</v>
      </c>
      <c r="M2" s="27" t="s">
        <v>54</v>
      </c>
      <c r="N2" s="27" t="s">
        <v>53</v>
      </c>
      <c r="O2" s="27" t="s">
        <v>157</v>
      </c>
      <c r="P2" s="27" t="s">
        <v>158</v>
      </c>
      <c r="Q2" s="27" t="s">
        <v>159</v>
      </c>
      <c r="R2" s="27" t="s">
        <v>160</v>
      </c>
      <c r="S2" s="27" t="s">
        <v>161</v>
      </c>
      <c r="T2" s="27" t="s">
        <v>162</v>
      </c>
      <c r="U2" s="27" t="s">
        <v>163</v>
      </c>
      <c r="V2" s="27" t="s">
        <v>164</v>
      </c>
      <c r="W2" s="29" t="s">
        <v>165</v>
      </c>
      <c r="X2" s="29" t="s">
        <v>166</v>
      </c>
      <c r="Y2" s="29" t="s">
        <v>167</v>
      </c>
      <c r="Z2" s="29" t="s">
        <v>168</v>
      </c>
      <c r="AA2" s="29"/>
      <c r="AB2" s="27" t="s">
        <v>54</v>
      </c>
      <c r="AC2" s="27" t="s">
        <v>53</v>
      </c>
      <c r="AD2" s="27" t="s">
        <v>54</v>
      </c>
      <c r="AE2" s="27" t="s">
        <v>53</v>
      </c>
      <c r="AF2" s="29"/>
      <c r="AG2" s="27" t="s">
        <v>314</v>
      </c>
      <c r="AH2" s="27" t="s">
        <v>177</v>
      </c>
      <c r="AI2" s="27" t="s">
        <v>149</v>
      </c>
      <c r="AJ2" s="27" t="s">
        <v>151</v>
      </c>
      <c r="AK2" s="27" t="s">
        <v>152</v>
      </c>
      <c r="AL2" s="27" t="s">
        <v>153</v>
      </c>
      <c r="AM2" s="27" t="s">
        <v>154</v>
      </c>
      <c r="AN2" s="27" t="s">
        <v>155</v>
      </c>
      <c r="AO2" s="27" t="s">
        <v>156</v>
      </c>
      <c r="AP2" s="27" t="s">
        <v>157</v>
      </c>
      <c r="AQ2" s="27" t="s">
        <v>158</v>
      </c>
      <c r="AR2" s="27" t="s">
        <v>159</v>
      </c>
      <c r="AS2" s="27" t="s">
        <v>160</v>
      </c>
      <c r="AT2" s="27" t="s">
        <v>161</v>
      </c>
      <c r="AU2" s="27" t="s">
        <v>162</v>
      </c>
      <c r="AV2" s="27" t="s">
        <v>163</v>
      </c>
      <c r="AW2" s="27" t="s">
        <v>164</v>
      </c>
      <c r="AX2" s="27" t="s">
        <v>165</v>
      </c>
      <c r="AY2" s="27" t="s">
        <v>166</v>
      </c>
      <c r="AZ2" s="27" t="s">
        <v>167</v>
      </c>
      <c r="BA2" s="27" t="s">
        <v>168</v>
      </c>
      <c r="BB2" s="27" t="s">
        <v>54</v>
      </c>
      <c r="BC2" s="27" t="s">
        <v>53</v>
      </c>
      <c r="BE2" s="27" t="s">
        <v>54</v>
      </c>
      <c r="BF2" s="27" t="s">
        <v>53</v>
      </c>
      <c r="BG2" s="27" t="s">
        <v>54</v>
      </c>
      <c r="BH2" s="27" t="s">
        <v>53</v>
      </c>
    </row>
    <row r="3" spans="1:60" x14ac:dyDescent="0.25">
      <c r="A3" s="26" t="s">
        <v>121</v>
      </c>
      <c r="B3" s="27">
        <v>71717.014171999996</v>
      </c>
      <c r="C3" s="27">
        <v>13470.997391000001</v>
      </c>
      <c r="E3" s="27" t="s">
        <v>121</v>
      </c>
      <c r="F3" s="27">
        <v>196.72438378059601</v>
      </c>
      <c r="G3" s="27">
        <v>251.54200499346899</v>
      </c>
      <c r="H3" s="27">
        <v>6.6420780766877803</v>
      </c>
      <c r="I3" s="27">
        <v>19.5242868874595</v>
      </c>
      <c r="J3" s="27">
        <v>169.24712434619099</v>
      </c>
      <c r="K3" s="27">
        <v>7.6886587630968304</v>
      </c>
      <c r="L3" s="27">
        <v>65.919228933458697</v>
      </c>
      <c r="M3" s="27">
        <v>23240.929419688298</v>
      </c>
      <c r="N3" s="27">
        <v>4100.9984375843896</v>
      </c>
      <c r="O3" s="27">
        <v>19139.930982103899</v>
      </c>
      <c r="P3" s="27">
        <v>26.5555454510381</v>
      </c>
      <c r="Q3" s="27">
        <v>4.3234168333912102</v>
      </c>
      <c r="R3" s="27">
        <v>2259.14151181952</v>
      </c>
      <c r="S3" s="27">
        <v>5.1229217855233502</v>
      </c>
      <c r="T3" s="27">
        <v>117.37638486086</v>
      </c>
      <c r="U3" s="27">
        <v>2.4865993154648698</v>
      </c>
      <c r="V3" s="27">
        <v>3.6990230217651199</v>
      </c>
      <c r="W3" s="27">
        <v>293.49363845301599</v>
      </c>
      <c r="X3" s="27">
        <v>627.417576569277</v>
      </c>
      <c r="Y3" s="27">
        <v>29.548420663921799</v>
      </c>
      <c r="Z3" s="27">
        <v>14.5456330296466</v>
      </c>
      <c r="AA3" s="29"/>
      <c r="AB3" s="51">
        <f t="shared" ref="AB3:AC3" si="0">(M3-B3)/(B3+1E-50)</f>
        <v>-0.67593562437012189</v>
      </c>
      <c r="AC3" s="51">
        <f t="shared" si="0"/>
        <v>-0.69556831476158743</v>
      </c>
      <c r="AD3" s="51">
        <v>-0.67908527834449328</v>
      </c>
      <c r="AE3" s="51">
        <v>-0.6987540195901295</v>
      </c>
      <c r="AF3" s="29"/>
      <c r="AG3" s="27">
        <v>110</v>
      </c>
      <c r="AH3" s="27" t="s">
        <v>121</v>
      </c>
      <c r="AI3" s="27">
        <v>19.335705123099999</v>
      </c>
      <c r="AJ3" s="27">
        <v>22.692969198</v>
      </c>
      <c r="AK3" s="27">
        <v>0.68674463525399998</v>
      </c>
      <c r="AL3" s="27">
        <v>2.4606932876799998</v>
      </c>
      <c r="AM3" s="27">
        <v>16.1826051267</v>
      </c>
      <c r="AN3" s="27">
        <v>0.72650902735900003</v>
      </c>
      <c r="AO3" s="27">
        <v>6.3301439694199999</v>
      </c>
      <c r="AP3" s="27">
        <v>1654.6220875399999</v>
      </c>
      <c r="AQ3" s="27">
        <v>2.5212513371199998</v>
      </c>
      <c r="AR3" s="27">
        <v>0.39816769849099998</v>
      </c>
      <c r="AS3" s="27">
        <v>211.13997455699999</v>
      </c>
      <c r="AT3" s="27">
        <v>0.62501019722100004</v>
      </c>
      <c r="AU3" s="27">
        <v>12.3069598873</v>
      </c>
      <c r="AV3" s="27">
        <v>0.24831909420500001</v>
      </c>
      <c r="AW3" s="27">
        <v>0.29196800939200002</v>
      </c>
      <c r="AX3" s="27">
        <v>30.758707394399998</v>
      </c>
      <c r="AY3" s="27">
        <v>61.436563958100002</v>
      </c>
      <c r="AZ3" s="27">
        <v>2.7788175154300001</v>
      </c>
      <c r="BA3" s="27">
        <v>1.40420442392</v>
      </c>
      <c r="BB3" s="27">
        <f t="shared" ref="BB3:BB12" si="1">BC3+AP3</f>
        <v>2046.9474019800919</v>
      </c>
      <c r="BC3" s="27">
        <f t="shared" ref="BC3:BC12" si="2">SUM(AI3:BA3)-AP3</f>
        <v>392.32531444009192</v>
      </c>
      <c r="BE3" s="24">
        <f t="shared" ref="BE3:BE5" si="3">BB3/M3</f>
        <v>8.8075109433706333E-2</v>
      </c>
      <c r="BF3" s="24">
        <f t="shared" ref="BF3:BF5" si="4">BC3/N3</f>
        <v>9.5665804415956623E-2</v>
      </c>
      <c r="BG3" s="24">
        <v>8.8126299639648353E-2</v>
      </c>
      <c r="BH3" s="24">
        <v>9.5712932222953573E-2</v>
      </c>
    </row>
    <row r="4" spans="1:60" x14ac:dyDescent="0.25">
      <c r="A4" s="6" t="s">
        <v>77</v>
      </c>
      <c r="B4" s="27">
        <v>20543.511686000002</v>
      </c>
      <c r="C4" s="27">
        <v>4444.8872154000001</v>
      </c>
      <c r="E4" s="27" t="s">
        <v>77</v>
      </c>
      <c r="F4" s="27">
        <v>271.58123624178</v>
      </c>
      <c r="G4" s="27">
        <v>213.4283543048</v>
      </c>
      <c r="H4" s="27">
        <v>7.2344117241797301</v>
      </c>
      <c r="I4" s="27">
        <v>18.8728472141845</v>
      </c>
      <c r="J4" s="27">
        <v>205.51370613491201</v>
      </c>
      <c r="K4" s="27">
        <v>6.4062041369731597</v>
      </c>
      <c r="L4" s="27">
        <v>77.618252506379605</v>
      </c>
      <c r="M4" s="27">
        <v>20542.497978141098</v>
      </c>
      <c r="N4" s="27">
        <v>4444.3711793074099</v>
      </c>
      <c r="O4" s="27">
        <v>16098.1267988337</v>
      </c>
      <c r="P4" s="27">
        <v>21.806777779614901</v>
      </c>
      <c r="Q4" s="27">
        <v>4.9354273935305297</v>
      </c>
      <c r="R4" s="27">
        <v>2355.6679188919502</v>
      </c>
      <c r="S4" s="27">
        <v>6.5586569442837002</v>
      </c>
      <c r="T4" s="27">
        <v>112.702679166873</v>
      </c>
      <c r="U4" s="27">
        <v>3.0012195968848601</v>
      </c>
      <c r="V4" s="27">
        <v>4.2992667427261297</v>
      </c>
      <c r="W4" s="27">
        <v>281.80684182388302</v>
      </c>
      <c r="X4" s="27">
        <v>811.25892260123396</v>
      </c>
      <c r="Y4" s="27">
        <v>23.691215352987498</v>
      </c>
      <c r="Z4" s="27">
        <v>17.9872407502328</v>
      </c>
      <c r="AA4" s="29"/>
      <c r="AB4" s="51">
        <f t="shared" ref="AB4:AB15" si="5">(M4-B4)/(B4+1E-50)</f>
        <v>-4.9344429248385955E-5</v>
      </c>
      <c r="AC4" s="51">
        <f t="shared" ref="AC4:AC15" si="6">(N4-C4)/(C4+1E-50)</f>
        <v>-1.1609655489171855E-4</v>
      </c>
      <c r="AD4" s="51">
        <v>-4.9911523685730811E-5</v>
      </c>
      <c r="AE4" s="51">
        <v>-1.1814271902565962E-4</v>
      </c>
      <c r="AF4" s="29"/>
      <c r="AG4" s="27">
        <v>111</v>
      </c>
      <c r="AH4" s="27" t="s">
        <v>77</v>
      </c>
      <c r="AI4" s="27">
        <v>91.238499424099999</v>
      </c>
      <c r="AJ4" s="27">
        <v>71.022530841600002</v>
      </c>
      <c r="AK4" s="27">
        <v>2.45473605903</v>
      </c>
      <c r="AL4" s="27">
        <v>6.6773036054899997</v>
      </c>
      <c r="AM4" s="27">
        <v>68.878965593100006</v>
      </c>
      <c r="AN4" s="27">
        <v>2.16089267097</v>
      </c>
      <c r="AO4" s="27">
        <v>26.044902006200001</v>
      </c>
      <c r="AP4" s="27">
        <v>5317.9874266300003</v>
      </c>
      <c r="AQ4" s="27">
        <v>7.31007551177</v>
      </c>
      <c r="AR4" s="27">
        <v>1.64686220344</v>
      </c>
      <c r="AS4" s="27">
        <v>787.81704387900004</v>
      </c>
      <c r="AT4" s="27">
        <v>2.2710951380800002</v>
      </c>
      <c r="AU4" s="27">
        <v>38.4717479766</v>
      </c>
      <c r="AV4" s="27">
        <v>1.0335578702599999</v>
      </c>
      <c r="AW4" s="27">
        <v>1.4690261926299999</v>
      </c>
      <c r="AX4" s="27">
        <v>96.189097105200005</v>
      </c>
      <c r="AY4" s="27">
        <v>272.558058104</v>
      </c>
      <c r="AZ4" s="27">
        <v>7.970134292</v>
      </c>
      <c r="BA4" s="27">
        <v>6.0353661168099997</v>
      </c>
      <c r="BB4" s="27">
        <f t="shared" si="1"/>
        <v>6809.237321220281</v>
      </c>
      <c r="BC4" s="27">
        <f t="shared" si="2"/>
        <v>1491.2498945902807</v>
      </c>
      <c r="BE4" s="24">
        <f t="shared" si="3"/>
        <v>0.33147075533198872</v>
      </c>
      <c r="BF4" s="24">
        <f t="shared" si="4"/>
        <v>0.33553675749077966</v>
      </c>
      <c r="BG4" s="24">
        <v>0.33155985570328167</v>
      </c>
      <c r="BH4" s="24">
        <v>0.33557036290202191</v>
      </c>
    </row>
    <row r="5" spans="1:60" x14ac:dyDescent="0.25">
      <c r="A5" s="6" t="s">
        <v>71</v>
      </c>
      <c r="B5" s="27">
        <v>94597.053429000007</v>
      </c>
      <c r="C5" s="27">
        <v>17708.018337000001</v>
      </c>
      <c r="E5" s="27" t="s">
        <v>71</v>
      </c>
      <c r="F5" s="27">
        <v>873.334694687411</v>
      </c>
      <c r="G5" s="27">
        <v>1023.779233012</v>
      </c>
      <c r="H5" s="27">
        <v>30.5121229958608</v>
      </c>
      <c r="I5" s="27">
        <v>103.272111201133</v>
      </c>
      <c r="J5" s="27">
        <v>734.81761691385896</v>
      </c>
      <c r="K5" s="27">
        <v>33.012286027656899</v>
      </c>
      <c r="L5" s="27">
        <v>285.92081262366497</v>
      </c>
      <c r="M5" s="27">
        <v>94572.236220836901</v>
      </c>
      <c r="N5" s="27">
        <v>17703.182169017298</v>
      </c>
      <c r="O5" s="27">
        <v>76869.054051819607</v>
      </c>
      <c r="P5" s="27">
        <v>116.794495389584</v>
      </c>
      <c r="Q5" s="27">
        <v>18.281995734056402</v>
      </c>
      <c r="R5" s="27">
        <v>9585.5847087418697</v>
      </c>
      <c r="S5" s="27">
        <v>26.1378964599282</v>
      </c>
      <c r="T5" s="27">
        <v>537.48732077801105</v>
      </c>
      <c r="U5" s="27">
        <v>11.3756430055611</v>
      </c>
      <c r="V5" s="27">
        <v>16.143095399505</v>
      </c>
      <c r="W5" s="27">
        <v>1343.64894326956</v>
      </c>
      <c r="X5" s="27">
        <v>2773.7198487629298</v>
      </c>
      <c r="Y5" s="27">
        <v>126.182409651835</v>
      </c>
      <c r="Z5" s="27">
        <v>63.1769343628917</v>
      </c>
      <c r="AA5" s="29"/>
      <c r="AB5" s="51">
        <f t="shared" si="5"/>
        <v>-2.6234652416242684E-4</v>
      </c>
      <c r="AC5" s="51">
        <f t="shared" si="6"/>
        <v>-2.7310610880711139E-4</v>
      </c>
      <c r="AD5" s="51">
        <v>-2.7117368660052013E-4</v>
      </c>
      <c r="AE5" s="51">
        <v>-3.0404535638240901E-4</v>
      </c>
      <c r="AF5" s="29"/>
      <c r="AG5" s="27">
        <v>112</v>
      </c>
      <c r="AH5" s="27" t="s">
        <v>71</v>
      </c>
      <c r="AI5" s="27">
        <v>126.351784233</v>
      </c>
      <c r="AJ5" s="27">
        <v>139.895047275</v>
      </c>
      <c r="AK5" s="27">
        <v>4.5546253651599997</v>
      </c>
      <c r="AL5" s="27">
        <v>17.088918276200001</v>
      </c>
      <c r="AM5" s="27">
        <v>104.52282031599999</v>
      </c>
      <c r="AN5" s="27">
        <v>4.6570247174399997</v>
      </c>
      <c r="AO5" s="27">
        <v>40.778751735299998</v>
      </c>
      <c r="AP5" s="27">
        <v>10285.019640300001</v>
      </c>
      <c r="AQ5" s="27">
        <v>16.587201729699999</v>
      </c>
      <c r="AR5" s="27">
        <v>2.5389643401300002</v>
      </c>
      <c r="AS5" s="27">
        <v>1342.4785547199999</v>
      </c>
      <c r="AT5" s="27">
        <v>4.2654552452700001</v>
      </c>
      <c r="AU5" s="27">
        <v>80.850434281099993</v>
      </c>
      <c r="AV5" s="27">
        <v>1.6767711108700001</v>
      </c>
      <c r="AW5" s="27">
        <v>2.10564201608</v>
      </c>
      <c r="AX5" s="27">
        <v>202.064558979</v>
      </c>
      <c r="AY5" s="27">
        <v>400.41769344900001</v>
      </c>
      <c r="AZ5" s="27">
        <v>17.728242228100001</v>
      </c>
      <c r="BA5" s="27">
        <v>9.0346300829199997</v>
      </c>
      <c r="BB5" s="27">
        <f t="shared" si="1"/>
        <v>12802.616760400273</v>
      </c>
      <c r="BC5" s="27">
        <f t="shared" si="2"/>
        <v>2517.5971201002722</v>
      </c>
      <c r="BE5" s="24">
        <f t="shared" si="3"/>
        <v>0.13537394558911253</v>
      </c>
      <c r="BF5" s="24">
        <f t="shared" si="4"/>
        <v>0.14221155812915773</v>
      </c>
      <c r="BG5" s="24">
        <v>0.13540341271695921</v>
      </c>
      <c r="BH5" s="24">
        <v>0.14224342023052336</v>
      </c>
    </row>
    <row r="6" spans="1:60" x14ac:dyDescent="0.25">
      <c r="A6" s="6" t="s">
        <v>122</v>
      </c>
      <c r="B6" s="27">
        <v>100578.7197</v>
      </c>
      <c r="C6" s="27">
        <v>18997.819259</v>
      </c>
      <c r="E6" s="27" t="s">
        <v>122</v>
      </c>
      <c r="F6" s="27">
        <v>962.73866565254195</v>
      </c>
      <c r="G6" s="27">
        <v>1083.5631325473801</v>
      </c>
      <c r="H6" s="27">
        <v>32.5303186229931</v>
      </c>
      <c r="I6" s="27">
        <v>105.432290657363</v>
      </c>
      <c r="J6" s="27">
        <v>799.43757579765997</v>
      </c>
      <c r="K6" s="27">
        <v>33.950244437463098</v>
      </c>
      <c r="L6" s="27">
        <v>310.04753131941101</v>
      </c>
      <c r="M6" s="27">
        <v>100551.378366595</v>
      </c>
      <c r="N6" s="27">
        <v>18992.0736602787</v>
      </c>
      <c r="O6" s="27">
        <v>81559.304706316703</v>
      </c>
      <c r="P6" s="27">
        <v>121.45837309920201</v>
      </c>
      <c r="Q6" s="27">
        <v>19.8079736768134</v>
      </c>
      <c r="R6" s="27">
        <v>10255.0693607147</v>
      </c>
      <c r="S6" s="27">
        <v>28.089435120730499</v>
      </c>
      <c r="T6" s="27">
        <v>565.50761818151796</v>
      </c>
      <c r="U6" s="27">
        <v>12.0581322442501</v>
      </c>
      <c r="V6" s="27">
        <v>16.520670535778201</v>
      </c>
      <c r="W6" s="27">
        <v>1413.7262336788999</v>
      </c>
      <c r="X6" s="27">
        <v>3033.77497919388</v>
      </c>
      <c r="Y6" s="27">
        <v>129.40066458329801</v>
      </c>
      <c r="Z6" s="27">
        <v>68.960460214840396</v>
      </c>
      <c r="AA6" s="29"/>
      <c r="AB6" s="51">
        <f t="shared" si="5"/>
        <v>-2.7184014159804717E-4</v>
      </c>
      <c r="AC6" s="51">
        <f t="shared" si="6"/>
        <v>-3.0243464489103638E-4</v>
      </c>
      <c r="AD6" s="51">
        <v>-2.7952687676752197E-4</v>
      </c>
      <c r="AE6" s="51">
        <v>-3.2748859108723094E-4</v>
      </c>
      <c r="AF6" s="29"/>
      <c r="AG6" s="27">
        <v>113</v>
      </c>
      <c r="AH6" s="27" t="s">
        <v>122</v>
      </c>
      <c r="AI6" s="27">
        <v>88.070772937900003</v>
      </c>
      <c r="AJ6" s="27">
        <v>94.626607722700001</v>
      </c>
      <c r="AK6" s="27">
        <v>3.0471457771799999</v>
      </c>
      <c r="AL6" s="27">
        <v>11.148484281</v>
      </c>
      <c r="AM6" s="27">
        <v>71.869293180100001</v>
      </c>
      <c r="AN6" s="27">
        <v>3.0686242952099998</v>
      </c>
      <c r="AO6" s="27">
        <v>28.0079627852</v>
      </c>
      <c r="AP6" s="27">
        <v>6790.8896475800002</v>
      </c>
      <c r="AQ6" s="27">
        <v>10.622410352099999</v>
      </c>
      <c r="AR6" s="27">
        <v>1.73941029144</v>
      </c>
      <c r="AS6" s="27">
        <v>912.41416050800001</v>
      </c>
      <c r="AT6" s="27">
        <v>2.9006294613899999</v>
      </c>
      <c r="AU6" s="27">
        <v>53.9197394073</v>
      </c>
      <c r="AV6" s="27">
        <v>1.1315649032399999</v>
      </c>
      <c r="AW6" s="27">
        <v>1.30269648505</v>
      </c>
      <c r="AX6" s="27">
        <v>134.75031094900001</v>
      </c>
      <c r="AY6" s="27">
        <v>276.67469046899998</v>
      </c>
      <c r="AZ6" s="27">
        <v>11.654424992399999</v>
      </c>
      <c r="BA6" s="27">
        <v>6.2625543606500003</v>
      </c>
      <c r="BB6" s="27">
        <f t="shared" si="1"/>
        <v>8504.1011307388635</v>
      </c>
      <c r="BC6" s="27">
        <f t="shared" si="2"/>
        <v>1713.2114831588633</v>
      </c>
      <c r="BE6" s="24">
        <f>BB6/M6</f>
        <v>8.4574684791830571E-2</v>
      </c>
      <c r="BF6" s="24">
        <f>BC6/N6</f>
        <v>9.0206657461633005E-2</v>
      </c>
      <c r="BG6" s="24">
        <v>8.460721425428476E-2</v>
      </c>
      <c r="BH6" s="24">
        <v>9.0240354428860553E-2</v>
      </c>
    </row>
    <row r="7" spans="1:60" x14ac:dyDescent="0.25">
      <c r="A7" s="6" t="s">
        <v>123</v>
      </c>
      <c r="B7" s="27">
        <v>775490.94836000004</v>
      </c>
      <c r="C7" s="27">
        <v>144875.60787000001</v>
      </c>
      <c r="E7" s="27" t="s">
        <v>123</v>
      </c>
      <c r="F7" s="27">
        <v>7049.6516113030902</v>
      </c>
      <c r="G7" s="27">
        <v>9156.2486978951292</v>
      </c>
      <c r="H7" s="27">
        <v>202.52280460986401</v>
      </c>
      <c r="I7" s="27">
        <v>529.64466057088703</v>
      </c>
      <c r="J7" s="27">
        <v>5952.7081256854999</v>
      </c>
      <c r="K7" s="27">
        <v>282.11267448205098</v>
      </c>
      <c r="L7" s="27">
        <v>2332.5600266759202</v>
      </c>
      <c r="M7" s="27">
        <v>770035.09922650806</v>
      </c>
      <c r="N7" s="27">
        <v>143967.90511725799</v>
      </c>
      <c r="O7" s="27">
        <v>626067.19410924998</v>
      </c>
      <c r="P7" s="27">
        <v>715.59660058312397</v>
      </c>
      <c r="Q7" s="27">
        <v>154.32410467545199</v>
      </c>
      <c r="R7" s="27">
        <v>80597.997982770801</v>
      </c>
      <c r="S7" s="27">
        <v>148.91026483021599</v>
      </c>
      <c r="T7" s="27">
        <v>3712.1373253525999</v>
      </c>
      <c r="U7" s="27">
        <v>101.98055876144301</v>
      </c>
      <c r="V7" s="27">
        <v>155.68797014941799</v>
      </c>
      <c r="W7" s="27">
        <v>9281.7783517143598</v>
      </c>
      <c r="X7" s="27">
        <v>21994.319257924199</v>
      </c>
      <c r="Y7" s="27">
        <v>1073.5506248449799</v>
      </c>
      <c r="Z7" s="27">
        <v>526.17347442914001</v>
      </c>
      <c r="AA7" s="29"/>
      <c r="AB7" s="51">
        <f t="shared" si="5"/>
        <v>-7.0353485685809144E-3</v>
      </c>
      <c r="AC7" s="51">
        <f t="shared" si="6"/>
        <v>-6.2653939202554736E-3</v>
      </c>
      <c r="AD7" s="51">
        <v>-7.056678367697875E-3</v>
      </c>
      <c r="AE7" s="51">
        <v>-6.3278904965142135E-3</v>
      </c>
      <c r="AF7" s="29"/>
      <c r="AG7" s="27">
        <v>124</v>
      </c>
      <c r="AH7" s="27" t="s">
        <v>123</v>
      </c>
      <c r="AI7" s="27">
        <v>960.38684984500003</v>
      </c>
      <c r="AJ7" s="27">
        <v>1237.2098114600001</v>
      </c>
      <c r="AK7" s="27">
        <v>27.228402026800001</v>
      </c>
      <c r="AL7" s="27">
        <v>85.851334448700001</v>
      </c>
      <c r="AM7" s="27">
        <v>796.59838584600004</v>
      </c>
      <c r="AN7" s="27">
        <v>39.431216460599998</v>
      </c>
      <c r="AO7" s="27">
        <v>315.541848485</v>
      </c>
      <c r="AP7" s="27">
        <v>76066.186267900004</v>
      </c>
      <c r="AQ7" s="27">
        <v>82.263264295599996</v>
      </c>
      <c r="AR7" s="27">
        <v>20.316667947900001</v>
      </c>
      <c r="AS7" s="27">
        <v>10852.881100799999</v>
      </c>
      <c r="AT7" s="27">
        <v>23.155113380500001</v>
      </c>
      <c r="AU7" s="27">
        <v>524.50331934999997</v>
      </c>
      <c r="AV7" s="27">
        <v>14.748451773099999</v>
      </c>
      <c r="AW7" s="27">
        <v>18.604406257600001</v>
      </c>
      <c r="AX7" s="27">
        <v>1310.76278527</v>
      </c>
      <c r="AY7" s="27">
        <v>2976.0231097800001</v>
      </c>
      <c r="AZ7" s="27">
        <v>149.549237998</v>
      </c>
      <c r="BA7" s="27">
        <v>72.041375515200002</v>
      </c>
      <c r="BB7" s="27">
        <f t="shared" si="1"/>
        <v>95573.282948840002</v>
      </c>
      <c r="BC7" s="27">
        <f t="shared" si="2"/>
        <v>19507.096680939998</v>
      </c>
      <c r="BE7" s="24">
        <f t="shared" ref="BE7:BE15" si="7">BB7/M7</f>
        <v>0.12411548907944889</v>
      </c>
      <c r="BF7" s="24">
        <f t="shared" ref="BF7:BF15" si="8">BC7/N7</f>
        <v>0.13549614870794982</v>
      </c>
      <c r="BG7" s="24">
        <v>0.12452854731735147</v>
      </c>
      <c r="BH7" s="24">
        <v>0.13592447633401036</v>
      </c>
    </row>
    <row r="8" spans="1:60" x14ac:dyDescent="0.25">
      <c r="A8" s="6" t="s">
        <v>72</v>
      </c>
      <c r="B8" s="27">
        <v>1350478.6828000001</v>
      </c>
      <c r="C8" s="27">
        <v>253682.30836</v>
      </c>
      <c r="E8" s="27" t="s">
        <v>72</v>
      </c>
      <c r="F8" s="27">
        <v>12527.226931662201</v>
      </c>
      <c r="G8" s="27">
        <v>16287.179139866699</v>
      </c>
      <c r="H8" s="27">
        <v>338.090015267007</v>
      </c>
      <c r="I8" s="27">
        <v>781.62668463433204</v>
      </c>
      <c r="J8" s="27">
        <v>10535.669765262801</v>
      </c>
      <c r="K8" s="27">
        <v>490.51063068723698</v>
      </c>
      <c r="L8" s="27">
        <v>4119.0973963414299</v>
      </c>
      <c r="M8" s="27">
        <v>1348393.9625713599</v>
      </c>
      <c r="N8" s="27">
        <v>253278.46051169201</v>
      </c>
      <c r="O8" s="27">
        <v>1095115.5020596599</v>
      </c>
      <c r="P8" s="27">
        <v>1167.6813485672701</v>
      </c>
      <c r="Q8" s="27">
        <v>275.00099902445402</v>
      </c>
      <c r="R8" s="27">
        <v>142797.10575461399</v>
      </c>
      <c r="S8" s="27">
        <v>235.78754090951699</v>
      </c>
      <c r="T8" s="27">
        <v>6186.8804290194303</v>
      </c>
      <c r="U8" s="27">
        <v>169.70713768415399</v>
      </c>
      <c r="V8" s="27">
        <v>249.27851717124901</v>
      </c>
      <c r="W8" s="27">
        <v>15472.9675182019</v>
      </c>
      <c r="X8" s="27">
        <v>38834.415621951397</v>
      </c>
      <c r="Y8" s="27">
        <v>1874.1213912267001</v>
      </c>
      <c r="Z8" s="27">
        <v>936.11368960024504</v>
      </c>
      <c r="AA8" s="29"/>
      <c r="AB8" s="51">
        <f t="shared" si="5"/>
        <v>-1.5436898450835212E-3</v>
      </c>
      <c r="AC8" s="51">
        <f t="shared" si="6"/>
        <v>-1.5919432889063829E-3</v>
      </c>
      <c r="AD8" s="51">
        <v>-1.5574445561613482E-3</v>
      </c>
      <c r="AE8" s="51">
        <v>-1.6462974711189879E-3</v>
      </c>
      <c r="AF8" s="29"/>
      <c r="AG8" s="27">
        <v>135</v>
      </c>
      <c r="AH8" s="27" t="s">
        <v>72</v>
      </c>
      <c r="AI8" s="27">
        <v>3053.9958640700002</v>
      </c>
      <c r="AJ8" s="27">
        <v>3980.6063701799999</v>
      </c>
      <c r="AK8" s="27">
        <v>80.312682566999996</v>
      </c>
      <c r="AL8" s="27">
        <v>203.74656961900001</v>
      </c>
      <c r="AM8" s="27">
        <v>2544.4893815300002</v>
      </c>
      <c r="AN8" s="27">
        <v>122.204871802</v>
      </c>
      <c r="AO8" s="27">
        <v>1001.18444873</v>
      </c>
      <c r="AP8" s="27">
        <v>251540.547574</v>
      </c>
      <c r="AQ8" s="27">
        <v>251.07532022800001</v>
      </c>
      <c r="AR8" s="27">
        <v>66.076302418500006</v>
      </c>
      <c r="AS8" s="27">
        <v>34703.684036400002</v>
      </c>
      <c r="AT8" s="27">
        <v>60.083037247999997</v>
      </c>
      <c r="AU8" s="27">
        <v>1518.7644679699999</v>
      </c>
      <c r="AV8" s="27">
        <v>43.866723546300001</v>
      </c>
      <c r="AW8" s="27">
        <v>59.492851795900002</v>
      </c>
      <c r="AX8" s="27">
        <v>3796.68866961</v>
      </c>
      <c r="AY8" s="27">
        <v>9417.6115041899993</v>
      </c>
      <c r="AZ8" s="27">
        <v>465.32412327499998</v>
      </c>
      <c r="BA8" s="27">
        <v>229.23280317300001</v>
      </c>
      <c r="BB8" s="27">
        <f t="shared" si="1"/>
        <v>313138.98760235275</v>
      </c>
      <c r="BC8" s="27">
        <f t="shared" si="2"/>
        <v>61598.44002835275</v>
      </c>
      <c r="BE8" s="24">
        <f t="shared" si="7"/>
        <v>0.23223108104489215</v>
      </c>
      <c r="BF8" s="24">
        <f t="shared" si="8"/>
        <v>0.24320441581928046</v>
      </c>
      <c r="BG8" s="24">
        <v>0.23302798661559052</v>
      </c>
      <c r="BH8" s="24">
        <v>0.24404894099183808</v>
      </c>
    </row>
    <row r="9" spans="1:60" x14ac:dyDescent="0.25">
      <c r="A9" s="6" t="s">
        <v>124</v>
      </c>
      <c r="B9" s="27">
        <v>428518.57445999997</v>
      </c>
      <c r="C9" s="27">
        <v>90997.783914</v>
      </c>
      <c r="E9" s="27" t="s">
        <v>124</v>
      </c>
      <c r="F9" s="27">
        <v>5652.9550907477496</v>
      </c>
      <c r="G9" s="27">
        <v>4692.9923620871105</v>
      </c>
      <c r="H9" s="27">
        <v>114.868094820791</v>
      </c>
      <c r="I9" s="27">
        <v>176.310305174798</v>
      </c>
      <c r="J9" s="27">
        <v>4219.4467479069799</v>
      </c>
      <c r="K9" s="27">
        <v>136.45398083081099</v>
      </c>
      <c r="L9" s="27">
        <v>1594.00110980671</v>
      </c>
      <c r="M9" s="27">
        <v>424844.14507889701</v>
      </c>
      <c r="N9" s="27">
        <v>90400.557973731906</v>
      </c>
      <c r="O9" s="27">
        <v>334443.58710516599</v>
      </c>
      <c r="P9" s="27">
        <v>260.713409943947</v>
      </c>
      <c r="Q9" s="27">
        <v>104.669630670701</v>
      </c>
      <c r="R9" s="27">
        <v>49611.4056735946</v>
      </c>
      <c r="S9" s="27">
        <v>91.521745619691401</v>
      </c>
      <c r="T9" s="27">
        <v>1780.89285812706</v>
      </c>
      <c r="U9" s="27">
        <v>62.152083533127097</v>
      </c>
      <c r="V9" s="27">
        <v>89.035236252804097</v>
      </c>
      <c r="W9" s="27">
        <v>4454.1531308388003</v>
      </c>
      <c r="X9" s="27">
        <v>16472.575600346099</v>
      </c>
      <c r="Y9" s="27">
        <v>506.45998346533401</v>
      </c>
      <c r="Z9" s="27">
        <v>379.95092996467002</v>
      </c>
      <c r="AA9" s="29"/>
      <c r="AB9" s="51">
        <f t="shared" si="5"/>
        <v>-8.5747260448005465E-3</v>
      </c>
      <c r="AC9" s="51">
        <f t="shared" si="6"/>
        <v>-6.563082248601998E-3</v>
      </c>
      <c r="AD9" s="51">
        <v>-8.5656951889733438E-3</v>
      </c>
      <c r="AE9" s="51">
        <v>-6.5007204464117103E-3</v>
      </c>
      <c r="AF9" s="29"/>
      <c r="AG9" s="27">
        <v>146</v>
      </c>
      <c r="AH9" s="27" t="s">
        <v>124</v>
      </c>
      <c r="AI9" s="27">
        <v>1962.5697766200001</v>
      </c>
      <c r="AJ9" s="27">
        <v>1650.6407677</v>
      </c>
      <c r="AK9" s="27">
        <v>39.415377810199999</v>
      </c>
      <c r="AL9" s="27">
        <v>60.331600870800003</v>
      </c>
      <c r="AM9" s="27">
        <v>1465.25474065</v>
      </c>
      <c r="AN9" s="27">
        <v>48.348076277300002</v>
      </c>
      <c r="AO9" s="27">
        <v>554.70968315499999</v>
      </c>
      <c r="AP9" s="27">
        <v>115651.090817</v>
      </c>
      <c r="AQ9" s="27">
        <v>86.251092557899995</v>
      </c>
      <c r="AR9" s="27">
        <v>36.409179267299997</v>
      </c>
      <c r="AS9" s="27">
        <v>17312.315399999999</v>
      </c>
      <c r="AT9" s="27">
        <v>31.401921874100001</v>
      </c>
      <c r="AU9" s="27">
        <v>617.68262733999995</v>
      </c>
      <c r="AV9" s="27">
        <v>22.299545523799999</v>
      </c>
      <c r="AW9" s="27">
        <v>32.155285901500001</v>
      </c>
      <c r="AX9" s="27">
        <v>1544.89371867</v>
      </c>
      <c r="AY9" s="27">
        <v>5714.8198863400003</v>
      </c>
      <c r="AZ9" s="27">
        <v>179.16124532800001</v>
      </c>
      <c r="BA9" s="27">
        <v>132.33606326200001</v>
      </c>
      <c r="BB9" s="27">
        <f t="shared" si="1"/>
        <v>147142.08680614788</v>
      </c>
      <c r="BC9" s="27">
        <f t="shared" si="2"/>
        <v>31490.995989147879</v>
      </c>
      <c r="BE9" s="24">
        <f t="shared" si="7"/>
        <v>0.34634368511497882</v>
      </c>
      <c r="BF9" s="24">
        <f t="shared" si="8"/>
        <v>0.34834957543401845</v>
      </c>
      <c r="BG9" s="24">
        <v>0.34632201018451891</v>
      </c>
      <c r="BH9" s="24">
        <v>0.34830029514340338</v>
      </c>
    </row>
    <row r="10" spans="1:60" x14ac:dyDescent="0.25">
      <c r="A10" s="6" t="s">
        <v>125</v>
      </c>
      <c r="B10" s="27">
        <v>1797843.0882000001</v>
      </c>
      <c r="C10" s="27">
        <v>375230.16793</v>
      </c>
      <c r="E10" s="27" t="s">
        <v>125</v>
      </c>
      <c r="F10" s="27">
        <v>25154.195768228001</v>
      </c>
      <c r="G10" s="27">
        <v>18797.067191366699</v>
      </c>
      <c r="H10" s="27">
        <v>397.15351642718798</v>
      </c>
      <c r="I10" s="27">
        <v>165.90308669124801</v>
      </c>
      <c r="J10" s="27">
        <v>18026.889492220402</v>
      </c>
      <c r="K10" s="27">
        <v>495.13993805012302</v>
      </c>
      <c r="L10" s="27">
        <v>6761.4883116453602</v>
      </c>
      <c r="M10" s="27">
        <v>1780761.09214195</v>
      </c>
      <c r="N10" s="27">
        <v>371890.77538848098</v>
      </c>
      <c r="O10" s="27">
        <v>1408870.3167534701</v>
      </c>
      <c r="P10" s="27">
        <v>393.32717615480698</v>
      </c>
      <c r="Q10" s="27">
        <v>444.76426252638601</v>
      </c>
      <c r="R10" s="27">
        <v>205354.68832487299</v>
      </c>
      <c r="S10" s="27">
        <v>323.39361993418999</v>
      </c>
      <c r="T10" s="27">
        <v>5801.72604926227</v>
      </c>
      <c r="U10" s="27">
        <v>228.43810060792401</v>
      </c>
      <c r="V10" s="27">
        <v>231.44629838456299</v>
      </c>
      <c r="W10" s="27">
        <v>14511.3573394621</v>
      </c>
      <c r="X10" s="27">
        <v>71302.944188891997</v>
      </c>
      <c r="Y10" s="27">
        <v>1835.0274624249701</v>
      </c>
      <c r="Z10" s="27">
        <v>1665.82526133037</v>
      </c>
      <c r="AA10" s="29"/>
      <c r="AB10" s="51">
        <f t="shared" si="5"/>
        <v>-9.5013831686237785E-3</v>
      </c>
      <c r="AC10" s="51">
        <f t="shared" si="6"/>
        <v>-8.8995843802782606E-3</v>
      </c>
      <c r="AD10" s="51">
        <v>-9.4392391633828423E-3</v>
      </c>
      <c r="AE10" s="51">
        <v>-8.9315044995695644E-3</v>
      </c>
      <c r="AF10" s="29"/>
      <c r="AG10" s="27">
        <v>147</v>
      </c>
      <c r="AH10" s="27" t="s">
        <v>125</v>
      </c>
      <c r="AI10" s="27">
        <v>9752.4449944799999</v>
      </c>
      <c r="AJ10" s="27">
        <v>7478.0148085700002</v>
      </c>
      <c r="AK10" s="27">
        <v>153.86212135299999</v>
      </c>
      <c r="AL10" s="27">
        <v>65.115867853400005</v>
      </c>
      <c r="AM10" s="27">
        <v>7015.0990200200004</v>
      </c>
      <c r="AN10" s="27">
        <v>198.47383796899999</v>
      </c>
      <c r="AO10" s="27">
        <v>2637.2665332699999</v>
      </c>
      <c r="AP10" s="27">
        <v>552083.53015699994</v>
      </c>
      <c r="AQ10" s="27">
        <v>150.30228872800001</v>
      </c>
      <c r="AR10" s="27">
        <v>173.64974724300001</v>
      </c>
      <c r="AS10" s="27">
        <v>80591.200392800005</v>
      </c>
      <c r="AT10" s="27">
        <v>124.15637882199999</v>
      </c>
      <c r="AU10" s="27">
        <v>2284.36160685</v>
      </c>
      <c r="AV10" s="27">
        <v>90.671885003699998</v>
      </c>
      <c r="AW10" s="27">
        <v>92.717118243200005</v>
      </c>
      <c r="AX10" s="27">
        <v>5713.3472293200002</v>
      </c>
      <c r="AY10" s="27">
        <v>27679.8507388</v>
      </c>
      <c r="AZ10" s="27">
        <v>736.31816404799997</v>
      </c>
      <c r="BA10" s="27">
        <v>649.09857686600003</v>
      </c>
      <c r="BB10" s="27">
        <f t="shared" si="1"/>
        <v>697669.48146723933</v>
      </c>
      <c r="BC10" s="27">
        <f t="shared" si="2"/>
        <v>145585.95131023938</v>
      </c>
      <c r="BE10" s="24">
        <f t="shared" si="7"/>
        <v>0.39178162895959429</v>
      </c>
      <c r="BF10" s="24">
        <f t="shared" si="8"/>
        <v>0.39147502693004088</v>
      </c>
      <c r="BG10" s="24">
        <v>0.39174019421141731</v>
      </c>
      <c r="BH10" s="24">
        <v>0.39146050548872835</v>
      </c>
    </row>
    <row r="11" spans="1:60" x14ac:dyDescent="0.25">
      <c r="A11" s="6" t="s">
        <v>126</v>
      </c>
      <c r="B11" s="27">
        <v>3856097.0863000001</v>
      </c>
      <c r="C11" s="27">
        <v>703284.38569000002</v>
      </c>
      <c r="E11" s="27" t="s">
        <v>126</v>
      </c>
      <c r="F11" s="27">
        <v>27419.881880763001</v>
      </c>
      <c r="G11" s="27">
        <v>41071.734457690502</v>
      </c>
      <c r="H11" s="27">
        <v>549.35939152433002</v>
      </c>
      <c r="I11" s="27">
        <v>425.51660642536899</v>
      </c>
      <c r="J11" s="27">
        <v>23368.516587024598</v>
      </c>
      <c r="K11" s="27">
        <v>1173.69636612157</v>
      </c>
      <c r="L11" s="27">
        <v>9222.6055126572792</v>
      </c>
      <c r="M11" s="27">
        <v>3127420.8500168002</v>
      </c>
      <c r="N11" s="27">
        <v>571003.60668055504</v>
      </c>
      <c r="O11" s="27">
        <v>2556417.2433362501</v>
      </c>
      <c r="P11" s="27">
        <v>1572.6890620986901</v>
      </c>
      <c r="Q11" s="27">
        <v>639.34760781979298</v>
      </c>
      <c r="R11" s="27">
        <v>335357.78691226098</v>
      </c>
      <c r="S11" s="27">
        <v>243.01339947199301</v>
      </c>
      <c r="T11" s="27">
        <v>11084.574941164101</v>
      </c>
      <c r="U11" s="27">
        <v>361.48237338580299</v>
      </c>
      <c r="V11" s="27">
        <v>471.84157729680197</v>
      </c>
      <c r="W11" s="27">
        <v>27725.291524881901</v>
      </c>
      <c r="X11" s="27">
        <v>83638.612137546297</v>
      </c>
      <c r="Y11" s="27">
        <v>4529.3383179836501</v>
      </c>
      <c r="Z11" s="27">
        <v>2148.3180244382302</v>
      </c>
      <c r="AA11" s="29"/>
      <c r="AB11" s="51">
        <f t="shared" si="5"/>
        <v>-0.18896729516278307</v>
      </c>
      <c r="AC11" s="51">
        <f t="shared" si="6"/>
        <v>-0.18809002688103599</v>
      </c>
      <c r="AD11" s="51">
        <v>-0.18894775463711758</v>
      </c>
      <c r="AE11" s="51">
        <v>-0.18813810650598714</v>
      </c>
      <c r="AF11" s="29"/>
      <c r="AG11" s="27">
        <v>148</v>
      </c>
      <c r="AH11" s="27" t="s">
        <v>126</v>
      </c>
      <c r="AI11" s="27">
        <v>8784.4141357099998</v>
      </c>
      <c r="AJ11" s="27">
        <v>12568.907300000001</v>
      </c>
      <c r="AK11" s="27">
        <v>177.86269977500001</v>
      </c>
      <c r="AL11" s="27">
        <v>139.49139732699999</v>
      </c>
      <c r="AM11" s="27">
        <v>7412.8534004100002</v>
      </c>
      <c r="AN11" s="27">
        <v>359.00653451900001</v>
      </c>
      <c r="AO11" s="27">
        <v>2911.0794909000001</v>
      </c>
      <c r="AP11" s="27">
        <v>805231.75972900004</v>
      </c>
      <c r="AQ11" s="27">
        <v>518.23784239600002</v>
      </c>
      <c r="AR11" s="27">
        <v>201.451947537</v>
      </c>
      <c r="AS11" s="27">
        <v>104510.824417</v>
      </c>
      <c r="AT11" s="27">
        <v>81.920966895299998</v>
      </c>
      <c r="AU11" s="27">
        <v>3468.7031640999999</v>
      </c>
      <c r="AV11" s="27">
        <v>114.717519126</v>
      </c>
      <c r="AW11" s="27">
        <v>158.78659741300001</v>
      </c>
      <c r="AX11" s="27">
        <v>8676.0715389300003</v>
      </c>
      <c r="AY11" s="27">
        <v>26710.7555971</v>
      </c>
      <c r="AZ11" s="27">
        <v>1381.1487743299999</v>
      </c>
      <c r="BA11" s="27">
        <v>677.62111471900005</v>
      </c>
      <c r="BB11" s="27">
        <f t="shared" si="1"/>
        <v>984085.61416718725</v>
      </c>
      <c r="BC11" s="27">
        <f t="shared" si="2"/>
        <v>178853.85443818721</v>
      </c>
      <c r="BE11" s="24">
        <f t="shared" si="7"/>
        <v>0.31466363542402709</v>
      </c>
      <c r="BF11" s="24">
        <f t="shared" si="8"/>
        <v>0.31322718866510779</v>
      </c>
      <c r="BG11" s="24">
        <v>0.3146864791280547</v>
      </c>
      <c r="BH11" s="24">
        <v>0.3133513473088671</v>
      </c>
    </row>
    <row r="12" spans="1:60" x14ac:dyDescent="0.25">
      <c r="A12" s="6" t="s">
        <v>73</v>
      </c>
      <c r="B12" s="27">
        <v>329799.42148999998</v>
      </c>
      <c r="C12" s="27">
        <v>64033.748149999999</v>
      </c>
      <c r="E12" s="27" t="s">
        <v>73</v>
      </c>
      <c r="F12" s="27">
        <v>2279.1335477328198</v>
      </c>
      <c r="G12" s="27">
        <v>2820.3899270821198</v>
      </c>
      <c r="H12" s="27">
        <v>73.5883332506599</v>
      </c>
      <c r="I12" s="27">
        <v>249.17341997497601</v>
      </c>
      <c r="J12" s="27">
        <v>1905.3777483093299</v>
      </c>
      <c r="K12" s="27">
        <v>89.980942586132102</v>
      </c>
      <c r="L12" s="27">
        <v>749.93780827504997</v>
      </c>
      <c r="M12" s="27">
        <v>239800.42360951699</v>
      </c>
      <c r="N12" s="27">
        <v>46464.353476082601</v>
      </c>
      <c r="O12" s="27">
        <v>193336.070133434</v>
      </c>
      <c r="P12" s="27">
        <v>253.09317195500299</v>
      </c>
      <c r="Q12" s="27">
        <v>47.775885734442497</v>
      </c>
      <c r="R12" s="27">
        <v>25419.8077966456</v>
      </c>
      <c r="S12" s="27">
        <v>64.699585200372397</v>
      </c>
      <c r="T12" s="27">
        <v>1359.8813585983</v>
      </c>
      <c r="U12" s="27">
        <v>32.413160380738198</v>
      </c>
      <c r="V12" s="27">
        <v>40.653553134145497</v>
      </c>
      <c r="W12" s="27">
        <v>3398.7982148073402</v>
      </c>
      <c r="X12" s="27">
        <v>7168.7187365311302</v>
      </c>
      <c r="Y12" s="27">
        <v>342.52173613981603</v>
      </c>
      <c r="Z12" s="27">
        <v>168.40854974454001</v>
      </c>
      <c r="AA12" s="29"/>
      <c r="AB12" s="51">
        <f t="shared" si="5"/>
        <v>-0.27289010233516098</v>
      </c>
      <c r="AC12" s="51">
        <f t="shared" si="6"/>
        <v>-0.27437710865777892</v>
      </c>
      <c r="AD12" s="51">
        <v>-0.27297203355190758</v>
      </c>
      <c r="AE12" s="51">
        <v>-0.27457046791027545</v>
      </c>
      <c r="AF12" s="29"/>
      <c r="AG12" s="27">
        <v>159</v>
      </c>
      <c r="AH12" s="27" t="s">
        <v>73</v>
      </c>
      <c r="AI12" s="27">
        <v>302.77622138200002</v>
      </c>
      <c r="AJ12" s="27">
        <v>377.13570865899999</v>
      </c>
      <c r="AK12" s="27">
        <v>9.8672407150700003</v>
      </c>
      <c r="AL12" s="27">
        <v>37.308332225199997</v>
      </c>
      <c r="AM12" s="27">
        <v>250.91590179900001</v>
      </c>
      <c r="AN12" s="27">
        <v>12.316026216199999</v>
      </c>
      <c r="AO12" s="27">
        <v>99.648575132100007</v>
      </c>
      <c r="AP12" s="27">
        <v>23797.246561799999</v>
      </c>
      <c r="AQ12" s="27">
        <v>31.107518023299999</v>
      </c>
      <c r="AR12" s="27">
        <v>6.2098376578099996</v>
      </c>
      <c r="AS12" s="27">
        <v>3376.3484028100002</v>
      </c>
      <c r="AT12" s="27">
        <v>9.4400991029700005</v>
      </c>
      <c r="AU12" s="27">
        <v>188.68718436200001</v>
      </c>
      <c r="AV12" s="27">
        <v>4.4334731833500003</v>
      </c>
      <c r="AW12" s="27">
        <v>4.5192841349400004</v>
      </c>
      <c r="AX12" s="27">
        <v>471.4192506</v>
      </c>
      <c r="AY12" s="27">
        <v>950.76101125000002</v>
      </c>
      <c r="AZ12" s="27">
        <v>46.883342427300001</v>
      </c>
      <c r="BA12" s="27">
        <v>22.529204929199999</v>
      </c>
      <c r="BB12" s="27">
        <f t="shared" si="1"/>
        <v>29999.553176409438</v>
      </c>
      <c r="BC12" s="27">
        <f t="shared" si="2"/>
        <v>6202.3066146094388</v>
      </c>
      <c r="BE12" s="24">
        <f t="shared" si="7"/>
        <v>0.12510216923244352</v>
      </c>
      <c r="BF12" s="24">
        <f t="shared" si="8"/>
        <v>0.13348526667442084</v>
      </c>
      <c r="BG12" s="24">
        <v>0.12512563280848174</v>
      </c>
      <c r="BH12" s="24">
        <v>0.13351547107932932</v>
      </c>
    </row>
    <row r="13" spans="1:60" x14ac:dyDescent="0.25">
      <c r="A13" s="6" t="s">
        <v>86</v>
      </c>
      <c r="B13" s="27">
        <v>5325.9602622000002</v>
      </c>
      <c r="C13" s="27">
        <v>925.98062147999997</v>
      </c>
      <c r="E13" s="27" t="s">
        <v>86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9"/>
      <c r="AB13" s="51">
        <f t="shared" si="5"/>
        <v>-1</v>
      </c>
      <c r="AC13" s="51">
        <f t="shared" si="6"/>
        <v>-1</v>
      </c>
      <c r="AD13" s="51">
        <v>-1</v>
      </c>
      <c r="AE13" s="51">
        <v>-1</v>
      </c>
      <c r="AF13" s="29"/>
      <c r="BB13" s="27">
        <f t="shared" ref="BB13" si="9">BC13+AP13</f>
        <v>0</v>
      </c>
      <c r="BC13" s="27">
        <f t="shared" ref="BC13" si="10">SUM(AI13:BA13)-AP13</f>
        <v>0</v>
      </c>
      <c r="BE13" s="24" t="e">
        <f t="shared" si="7"/>
        <v>#DIV/0!</v>
      </c>
      <c r="BF13" s="24" t="e">
        <f t="shared" si="8"/>
        <v>#DIV/0!</v>
      </c>
      <c r="BG13" s="24" t="e">
        <v>#DIV/0!</v>
      </c>
      <c r="BH13" s="24" t="e">
        <v>#DIV/0!</v>
      </c>
    </row>
    <row r="14" spans="1:60" x14ac:dyDescent="0.25">
      <c r="A14" s="6" t="s">
        <v>87</v>
      </c>
      <c r="B14" s="27">
        <v>10326.570368000001</v>
      </c>
      <c r="C14" s="27">
        <v>1958.5729002999999</v>
      </c>
      <c r="E14" s="27" t="s">
        <v>180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9"/>
      <c r="AB14" s="51">
        <f t="shared" si="5"/>
        <v>-1</v>
      </c>
      <c r="AC14" s="51">
        <f t="shared" si="6"/>
        <v>-1</v>
      </c>
      <c r="AD14" s="51">
        <v>-1</v>
      </c>
      <c r="AE14" s="51">
        <v>-1</v>
      </c>
      <c r="AF14" s="29"/>
      <c r="BB14" s="27">
        <f t="shared" ref="BB14:BB15" si="11">BC14+AP14</f>
        <v>0</v>
      </c>
      <c r="BC14" s="27">
        <f t="shared" ref="BC14:BC15" si="12">SUM(AI14:BA14)-AP14</f>
        <v>0</v>
      </c>
      <c r="BE14" s="24" t="e">
        <f t="shared" si="7"/>
        <v>#DIV/0!</v>
      </c>
      <c r="BF14" s="24" t="e">
        <f t="shared" si="8"/>
        <v>#DIV/0!</v>
      </c>
      <c r="BG14" s="24" t="e">
        <v>#DIV/0!</v>
      </c>
      <c r="BH14" s="24" t="e">
        <v>#DIV/0!</v>
      </c>
    </row>
    <row r="15" spans="1:60" x14ac:dyDescent="0.25">
      <c r="A15" s="13" t="s">
        <v>88</v>
      </c>
      <c r="B15" s="27">
        <v>3709.6361017999998</v>
      </c>
      <c r="C15" s="27">
        <v>573.88861183999995</v>
      </c>
      <c r="E15" s="27" t="s">
        <v>88</v>
      </c>
      <c r="F15" s="27">
        <v>8.7648991109861102E-2</v>
      </c>
      <c r="G15" s="27">
        <v>0.14684909913633901</v>
      </c>
      <c r="H15" s="27">
        <v>2.1811558833093598E-3</v>
      </c>
      <c r="I15" s="27">
        <v>1.3989579854164101E-3</v>
      </c>
      <c r="J15" s="27">
        <v>8.0128286953598304E-2</v>
      </c>
      <c r="K15" s="27">
        <v>4.1068051169276401E-3</v>
      </c>
      <c r="L15" s="27">
        <v>3.1431128160187997E-2</v>
      </c>
      <c r="M15" s="27">
        <v>13.7930386587079</v>
      </c>
      <c r="N15" s="27">
        <v>1.9888879066563001</v>
      </c>
      <c r="O15" s="27">
        <v>11.8041507520516</v>
      </c>
      <c r="P15" s="27">
        <v>9.5840517645243394E-3</v>
      </c>
      <c r="Q15" s="27">
        <v>2.2500515330390099E-3</v>
      </c>
      <c r="R15" s="27">
        <v>1.1744413763454999</v>
      </c>
      <c r="S15" s="27">
        <v>6.4073358796717505E-4</v>
      </c>
      <c r="T15" s="27">
        <v>4.1074914157531298E-2</v>
      </c>
      <c r="U15" s="27">
        <v>1.1194484035781001E-3</v>
      </c>
      <c r="V15" s="27">
        <v>2.0332824065653699E-3</v>
      </c>
      <c r="W15" s="27">
        <v>0.10280822544464401</v>
      </c>
      <c r="X15" s="27">
        <v>0.27816533562613999</v>
      </c>
      <c r="Y15" s="27">
        <v>1.5992294846144998E-2</v>
      </c>
      <c r="Z15" s="27">
        <v>7.0337681950208902E-3</v>
      </c>
      <c r="AA15" s="29"/>
      <c r="AB15" s="51">
        <f t="shared" si="5"/>
        <v>-0.99628183512339252</v>
      </c>
      <c r="AC15" s="51">
        <f t="shared" si="6"/>
        <v>-0.99653436596297063</v>
      </c>
      <c r="AD15" s="51">
        <v>-0.99632253522525582</v>
      </c>
      <c r="AE15" s="51">
        <v>-0.99658021270428077</v>
      </c>
      <c r="AF15" s="29"/>
      <c r="AG15" s="27">
        <v>162</v>
      </c>
      <c r="AH15" s="27" t="s">
        <v>88</v>
      </c>
      <c r="AI15" s="27">
        <v>3.7623945419999999E-2</v>
      </c>
      <c r="AJ15" s="27">
        <v>6.1152210223399998E-2</v>
      </c>
      <c r="AK15" s="27">
        <v>9.8121494059400004E-4</v>
      </c>
      <c r="AL15" s="27">
        <v>6.6230857695300004E-4</v>
      </c>
      <c r="AM15" s="27">
        <v>3.4411128435299997E-2</v>
      </c>
      <c r="AN15" s="27">
        <v>1.6997011753199999E-3</v>
      </c>
      <c r="AO15" s="27">
        <v>1.3407582299199999E-2</v>
      </c>
      <c r="AP15" s="27">
        <v>5.2112942069599999</v>
      </c>
      <c r="AQ15" s="27">
        <v>4.5401215070799998E-3</v>
      </c>
      <c r="AR15" s="27">
        <v>9.6266932386599997E-4</v>
      </c>
      <c r="AS15" s="27">
        <v>0.49655432129900001</v>
      </c>
      <c r="AT15" s="27">
        <v>2.97694326298E-4</v>
      </c>
      <c r="AU15" s="27">
        <v>1.77035451548E-2</v>
      </c>
      <c r="AV15" s="27">
        <v>4.6576595276900002E-4</v>
      </c>
      <c r="AW15" s="27">
        <v>9.2695219588800003E-4</v>
      </c>
      <c r="AX15" s="27">
        <v>4.4320224228100003E-2</v>
      </c>
      <c r="AY15" s="27">
        <v>0.11980981919</v>
      </c>
      <c r="AZ15" s="27">
        <v>6.6163637224699997E-3</v>
      </c>
      <c r="BA15" s="27">
        <v>2.9771810397299999E-3</v>
      </c>
      <c r="BB15" s="27">
        <f t="shared" si="11"/>
        <v>6.0564069559707683</v>
      </c>
      <c r="BC15" s="27">
        <f t="shared" si="12"/>
        <v>0.84511274901076838</v>
      </c>
      <c r="BE15" s="24">
        <f t="shared" si="7"/>
        <v>0.43909156682796674</v>
      </c>
      <c r="BF15" s="24">
        <f t="shared" si="8"/>
        <v>0.42491723449189456</v>
      </c>
      <c r="BG15" s="24">
        <v>0.4373151958826767</v>
      </c>
      <c r="BH15" s="24">
        <v>0.42271557153506484</v>
      </c>
    </row>
    <row r="16" spans="1:60" x14ac:dyDescent="0.25">
      <c r="A16" s="27"/>
    </row>
    <row r="17" spans="1:80" x14ac:dyDescent="0.25">
      <c r="A17" s="2"/>
    </row>
    <row r="18" spans="1:80" x14ac:dyDescent="0.25">
      <c r="A18" s="2" t="s">
        <v>340</v>
      </c>
      <c r="B18" s="1">
        <f>SUM(B3:B15)</f>
        <v>8845026.2673289999</v>
      </c>
      <c r="C18" s="1">
        <f>SUM(C3:C15)</f>
        <v>1690184.1662500198</v>
      </c>
      <c r="F18" s="1">
        <f>SUM(F3:F15)</f>
        <v>82387.511459790316</v>
      </c>
      <c r="G18" s="1">
        <f t="shared" ref="G18:Z18" si="13">SUM(G3:G15)</f>
        <v>95398.071349945036</v>
      </c>
      <c r="H18" s="1">
        <f t="shared" si="13"/>
        <v>1752.5032684754447</v>
      </c>
      <c r="I18" s="1">
        <f t="shared" si="13"/>
        <v>2575.2776983897352</v>
      </c>
      <c r="J18" s="1">
        <f t="shared" si="13"/>
        <v>65917.704617889176</v>
      </c>
      <c r="K18" s="1">
        <f t="shared" si="13"/>
        <v>2748.9560329282313</v>
      </c>
      <c r="L18" s="1">
        <f t="shared" si="13"/>
        <v>25519.227421912823</v>
      </c>
      <c r="M18" s="1">
        <f t="shared" si="13"/>
        <v>7930176.4076689528</v>
      </c>
      <c r="N18" s="1">
        <f t="shared" si="13"/>
        <v>1522248.273481895</v>
      </c>
      <c r="O18" s="1">
        <f t="shared" si="13"/>
        <v>6407928.1341870558</v>
      </c>
      <c r="P18" s="1">
        <f t="shared" si="13"/>
        <v>4649.725545074044</v>
      </c>
      <c r="Q18" s="1">
        <f t="shared" si="13"/>
        <v>1713.2335541405532</v>
      </c>
      <c r="R18" s="1">
        <f t="shared" si="13"/>
        <v>863595.43038630334</v>
      </c>
      <c r="S18" s="1">
        <f t="shared" si="13"/>
        <v>1173.2357070100336</v>
      </c>
      <c r="T18" s="1">
        <f t="shared" si="13"/>
        <v>31259.208039425183</v>
      </c>
      <c r="U18" s="1">
        <f t="shared" si="13"/>
        <v>985.0961279637537</v>
      </c>
      <c r="V18" s="1">
        <f t="shared" si="13"/>
        <v>1278.6072413711624</v>
      </c>
      <c r="W18" s="1">
        <f t="shared" si="13"/>
        <v>78177.124545357205</v>
      </c>
      <c r="X18" s="1">
        <f t="shared" si="13"/>
        <v>246658.03503565406</v>
      </c>
      <c r="Y18" s="1">
        <f t="shared" si="13"/>
        <v>10469.858218632337</v>
      </c>
      <c r="Z18" s="1">
        <f t="shared" si="13"/>
        <v>5989.4672316330025</v>
      </c>
      <c r="AA18" s="1"/>
      <c r="AF18" s="1"/>
      <c r="AI18" s="1">
        <f t="shared" ref="AI18:BC18" si="14">SUM(AI3:AI15)</f>
        <v>25141.62222777052</v>
      </c>
      <c r="AJ18" s="1">
        <f t="shared" si="14"/>
        <v>27620.813073816524</v>
      </c>
      <c r="AK18" s="1">
        <f t="shared" si="14"/>
        <v>499.29275729863457</v>
      </c>
      <c r="AL18" s="1">
        <f t="shared" si="14"/>
        <v>629.22116410304693</v>
      </c>
      <c r="AM18" s="1">
        <f t="shared" si="14"/>
        <v>19746.698925599336</v>
      </c>
      <c r="AN18" s="1">
        <f t="shared" si="14"/>
        <v>790.3953136562543</v>
      </c>
      <c r="AO18" s="1">
        <f t="shared" si="14"/>
        <v>7620.6057477505183</v>
      </c>
      <c r="AP18" s="1">
        <f t="shared" si="14"/>
        <v>1848424.0912029569</v>
      </c>
      <c r="AQ18" s="1">
        <f t="shared" si="14"/>
        <v>1156.2828052809971</v>
      </c>
      <c r="AR18" s="1">
        <f t="shared" si="14"/>
        <v>510.4380492743349</v>
      </c>
      <c r="AS18" s="1">
        <f t="shared" si="14"/>
        <v>254601.60003779529</v>
      </c>
      <c r="AT18" s="1">
        <f t="shared" si="14"/>
        <v>340.2200050591573</v>
      </c>
      <c r="AU18" s="1">
        <f t="shared" si="14"/>
        <v>8788.2689550694522</v>
      </c>
      <c r="AV18" s="1">
        <f t="shared" si="14"/>
        <v>294.82827690077772</v>
      </c>
      <c r="AW18" s="1">
        <f t="shared" si="14"/>
        <v>371.44580340148786</v>
      </c>
      <c r="AX18" s="1">
        <f t="shared" si="14"/>
        <v>21976.99018705183</v>
      </c>
      <c r="AY18" s="1">
        <f t="shared" si="14"/>
        <v>74461.028663259291</v>
      </c>
      <c r="AZ18" s="1">
        <f t="shared" si="14"/>
        <v>2998.5231227979521</v>
      </c>
      <c r="BA18" s="1">
        <f t="shared" si="14"/>
        <v>1805.5988706297398</v>
      </c>
      <c r="BB18" s="1">
        <f t="shared" si="14"/>
        <v>2297777.9651894723</v>
      </c>
      <c r="BC18" s="1">
        <f t="shared" si="14"/>
        <v>449353.87398651522</v>
      </c>
      <c r="BE18" s="25"/>
      <c r="BF18" s="25"/>
    </row>
    <row r="19" spans="1:80" x14ac:dyDescent="0.25">
      <c r="B19" s="27"/>
      <c r="C19" s="27"/>
    </row>
    <row r="21" spans="1:80" s="27" customFormat="1" x14ac:dyDescent="0.25">
      <c r="A21" s="29"/>
      <c r="D21" s="29"/>
      <c r="E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</row>
    <row r="22" spans="1:80" s="27" customFormat="1" x14ac:dyDescent="0.25">
      <c r="A22" s="29"/>
      <c r="B22" s="29"/>
      <c r="C22" s="29"/>
      <c r="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</row>
    <row r="23" spans="1:80" s="27" customFormat="1" x14ac:dyDescent="0.25">
      <c r="A23" s="29"/>
      <c r="B23" s="29"/>
      <c r="C23" s="29"/>
      <c r="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</row>
    <row r="24" spans="1:80" s="27" customFormat="1" x14ac:dyDescent="0.25">
      <c r="A24" s="29"/>
      <c r="B24" s="29"/>
      <c r="C24" s="29"/>
      <c r="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</row>
    <row r="25" spans="1:80" s="27" customFormat="1" x14ac:dyDescent="0.25">
      <c r="A25" s="29"/>
      <c r="B25" s="29"/>
      <c r="C25" s="29"/>
      <c r="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</row>
    <row r="26" spans="1:80" s="27" customFormat="1" x14ac:dyDescent="0.25">
      <c r="A26" s="29"/>
      <c r="B26" s="29"/>
      <c r="C26" s="29"/>
      <c r="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</row>
    <row r="27" spans="1:80" s="27" customFormat="1" x14ac:dyDescent="0.25">
      <c r="A27" s="29"/>
      <c r="B27" s="29"/>
      <c r="C27" s="29"/>
      <c r="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</row>
    <row r="28" spans="1:80" s="27" customFormat="1" x14ac:dyDescent="0.25">
      <c r="A28" s="29"/>
      <c r="B28" s="29"/>
      <c r="C28" s="29"/>
      <c r="D28" s="29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</row>
    <row r="29" spans="1:80" s="27" customFormat="1" x14ac:dyDescent="0.25">
      <c r="A29" s="29"/>
      <c r="B29" s="29"/>
      <c r="C29" s="29"/>
      <c r="D29" s="29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</row>
    <row r="30" spans="1:80" s="27" customFormat="1" x14ac:dyDescent="0.25">
      <c r="A30" s="29"/>
      <c r="B30" s="29"/>
      <c r="C30" s="29"/>
      <c r="D30" s="29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</row>
    <row r="31" spans="1:80" s="27" customFormat="1" x14ac:dyDescent="0.25">
      <c r="A31" s="29"/>
      <c r="B31" s="29"/>
      <c r="C31" s="29"/>
      <c r="D31" s="29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</row>
    <row r="32" spans="1:80" s="27" customFormat="1" x14ac:dyDescent="0.25">
      <c r="A32" s="29"/>
      <c r="B32" s="29"/>
      <c r="C32" s="29"/>
      <c r="D32" s="29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</row>
    <row r="33" spans="1:80" s="27" customFormat="1" x14ac:dyDescent="0.25">
      <c r="A33" s="29"/>
      <c r="B33" s="29"/>
      <c r="C33" s="29"/>
      <c r="D33" s="29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</row>
    <row r="34" spans="1:80" s="27" customFormat="1" x14ac:dyDescent="0.25">
      <c r="A34" s="29"/>
      <c r="B34" s="29"/>
      <c r="C34" s="29"/>
      <c r="D34" s="29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</row>
    <row r="35" spans="1:80" s="27" customFormat="1" x14ac:dyDescent="0.25">
      <c r="A35" s="29"/>
      <c r="B35" s="29"/>
      <c r="C35" s="29"/>
      <c r="D35" s="29"/>
      <c r="AI35" s="36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</row>
    <row r="36" spans="1:80" s="27" customFormat="1" x14ac:dyDescent="0.25">
      <c r="A36" s="29"/>
      <c r="B36" s="29"/>
      <c r="C36" s="29"/>
      <c r="D36" s="29"/>
      <c r="E36" s="29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</row>
    <row r="37" spans="1:80" s="27" customFormat="1" x14ac:dyDescent="0.25">
      <c r="A37" s="29"/>
      <c r="B37" s="29"/>
      <c r="C37" s="29"/>
      <c r="D37" s="29"/>
      <c r="E37" s="29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</row>
    <row r="38" spans="1:80" s="27" customFormat="1" x14ac:dyDescent="0.25">
      <c r="A38" s="29"/>
      <c r="B38" s="29"/>
      <c r="C38" s="29"/>
      <c r="D38" s="29"/>
      <c r="E38" s="29"/>
      <c r="F38" s="1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</row>
    <row r="39" spans="1:80" s="27" customFormat="1" x14ac:dyDescent="0.25">
      <c r="A39" s="29"/>
      <c r="B39" s="29"/>
      <c r="C39" s="29"/>
      <c r="D39" s="29"/>
      <c r="E39" s="29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</row>
    <row r="40" spans="1:80" s="27" customFormat="1" x14ac:dyDescent="0.25">
      <c r="A40" s="29"/>
      <c r="B40" s="29"/>
      <c r="C40" s="29"/>
      <c r="D40" s="29"/>
      <c r="E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</row>
    <row r="41" spans="1:80" s="27" customFormat="1" x14ac:dyDescent="0.25">
      <c r="A41" s="29"/>
      <c r="B41" s="29"/>
      <c r="C41" s="29"/>
      <c r="D41" s="29"/>
      <c r="E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</row>
    <row r="42" spans="1:80" s="27" customFormat="1" x14ac:dyDescent="0.25">
      <c r="A42" s="29"/>
      <c r="B42" s="29"/>
      <c r="C42" s="29"/>
      <c r="D42" s="29"/>
      <c r="E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</row>
    <row r="43" spans="1:80" s="27" customFormat="1" x14ac:dyDescent="0.25">
      <c r="A43" s="29"/>
      <c r="B43" s="29"/>
      <c r="C43" s="29"/>
      <c r="D43" s="29"/>
      <c r="E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</row>
    <row r="44" spans="1:80" s="27" customFormat="1" x14ac:dyDescent="0.25">
      <c r="A44" s="29"/>
      <c r="B44" s="29"/>
      <c r="C44" s="29"/>
      <c r="D44" s="29"/>
      <c r="E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</row>
    <row r="45" spans="1:80" s="27" customFormat="1" x14ac:dyDescent="0.25">
      <c r="A45" s="29"/>
      <c r="B45" s="29"/>
      <c r="C45" s="29"/>
      <c r="D45" s="29"/>
      <c r="E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</row>
    <row r="46" spans="1:80" s="27" customFormat="1" x14ac:dyDescent="0.25">
      <c r="A46" s="29"/>
      <c r="B46" s="29"/>
      <c r="C46" s="29"/>
      <c r="D46" s="29"/>
      <c r="E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</row>
    <row r="47" spans="1:80" s="27" customFormat="1" x14ac:dyDescent="0.25">
      <c r="A47" s="29"/>
      <c r="B47" s="29"/>
      <c r="C47" s="29"/>
      <c r="D47" s="29"/>
      <c r="E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</row>
    <row r="48" spans="1:80" s="27" customFormat="1" x14ac:dyDescent="0.25">
      <c r="A48" s="29"/>
      <c r="B48" s="29"/>
      <c r="C48" s="29"/>
      <c r="D48" s="29"/>
      <c r="E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</row>
    <row r="49" spans="1:80" s="27" customFormat="1" x14ac:dyDescent="0.25">
      <c r="A49" s="29"/>
      <c r="B49" s="29"/>
      <c r="C49" s="29"/>
      <c r="D49" s="29"/>
      <c r="E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</row>
    <row r="50" spans="1:80" s="27" customFormat="1" x14ac:dyDescent="0.25">
      <c r="A50" s="29"/>
      <c r="B50" s="29"/>
      <c r="C50" s="29"/>
      <c r="D50" s="29"/>
      <c r="E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</row>
    <row r="51" spans="1:80" s="27" customFormat="1" x14ac:dyDescent="0.25">
      <c r="A51" s="29"/>
      <c r="B51" s="29"/>
      <c r="C51" s="29"/>
      <c r="D51" s="29"/>
      <c r="E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</row>
    <row r="52" spans="1:80" s="27" customFormat="1" x14ac:dyDescent="0.25">
      <c r="A52" s="29"/>
      <c r="B52" s="29"/>
      <c r="C52" s="29"/>
      <c r="D52" s="29"/>
      <c r="E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</row>
    <row r="53" spans="1:80" s="27" customFormat="1" x14ac:dyDescent="0.25">
      <c r="A53" s="29"/>
      <c r="B53" s="29"/>
      <c r="C53" s="29"/>
      <c r="D53" s="29"/>
      <c r="E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</row>
    <row r="54" spans="1:80" s="27" customFormat="1" x14ac:dyDescent="0.25">
      <c r="A54" s="29"/>
      <c r="B54" s="29"/>
      <c r="C54" s="29"/>
      <c r="D54" s="29"/>
      <c r="E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</row>
    <row r="55" spans="1:80" s="27" customFormat="1" x14ac:dyDescent="0.25">
      <c r="A55" s="29"/>
      <c r="B55" s="29"/>
      <c r="C55" s="29"/>
      <c r="D55" s="29"/>
      <c r="E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</row>
    <row r="56" spans="1:80" s="27" customFormat="1" x14ac:dyDescent="0.25">
      <c r="A56" s="29"/>
      <c r="B56" s="29"/>
      <c r="C56" s="29"/>
      <c r="D56" s="29"/>
      <c r="E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</row>
    <row r="57" spans="1:80" s="27" customFormat="1" x14ac:dyDescent="0.25">
      <c r="A57" s="29"/>
      <c r="B57" s="29"/>
      <c r="C57" s="29"/>
      <c r="D57" s="29"/>
      <c r="E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</row>
    <row r="58" spans="1:80" s="27" customFormat="1" x14ac:dyDescent="0.25">
      <c r="A58" s="29"/>
      <c r="B58" s="29"/>
      <c r="C58" s="29"/>
      <c r="D58" s="29"/>
      <c r="E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</row>
    <row r="59" spans="1:80" s="27" customFormat="1" x14ac:dyDescent="0.25">
      <c r="A59" s="29"/>
      <c r="B59" s="29"/>
      <c r="C59" s="29"/>
      <c r="D59" s="29"/>
      <c r="E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</row>
    <row r="60" spans="1:80" s="27" customFormat="1" x14ac:dyDescent="0.25">
      <c r="A60" s="29"/>
      <c r="B60" s="29"/>
      <c r="C60" s="29"/>
      <c r="D60" s="29"/>
      <c r="E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</row>
    <row r="61" spans="1:80" s="27" customFormat="1" x14ac:dyDescent="0.25">
      <c r="A61" s="29"/>
      <c r="B61" s="29"/>
      <c r="C61" s="29"/>
      <c r="D61" s="29"/>
      <c r="E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0" s="27" customFormat="1" x14ac:dyDescent="0.25">
      <c r="A62" s="29"/>
      <c r="B62" s="29"/>
      <c r="C62" s="29"/>
      <c r="D62" s="29"/>
      <c r="E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</row>
    <row r="63" spans="1:80" s="27" customFormat="1" x14ac:dyDescent="0.25">
      <c r="A63" s="29"/>
      <c r="B63" s="29"/>
      <c r="C63" s="29"/>
      <c r="D63" s="29"/>
      <c r="E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</row>
    <row r="64" spans="1:80" s="27" customFormat="1" x14ac:dyDescent="0.25">
      <c r="A64" s="29"/>
      <c r="B64" s="29"/>
      <c r="C64" s="29"/>
      <c r="D64" s="29"/>
      <c r="E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</row>
    <row r="65" spans="1:80" s="27" customFormat="1" x14ac:dyDescent="0.25">
      <c r="A65" s="29"/>
      <c r="B65" s="29"/>
      <c r="C65" s="29"/>
      <c r="D65" s="29"/>
      <c r="E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</row>
    <row r="66" spans="1:80" s="27" customFormat="1" x14ac:dyDescent="0.25">
      <c r="A66" s="29"/>
      <c r="B66" s="29"/>
      <c r="C66" s="29"/>
      <c r="D66" s="29"/>
      <c r="E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</row>
    <row r="67" spans="1:80" s="27" customFormat="1" x14ac:dyDescent="0.25">
      <c r="A67" s="29"/>
      <c r="B67" s="29"/>
      <c r="C67" s="29"/>
      <c r="D67" s="29"/>
      <c r="E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</row>
    <row r="68" spans="1:80" s="27" customFormat="1" x14ac:dyDescent="0.25">
      <c r="A68" s="29"/>
      <c r="B68" s="29"/>
      <c r="C68" s="29"/>
      <c r="D68" s="29"/>
      <c r="E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</row>
    <row r="69" spans="1:80" s="27" customFormat="1" x14ac:dyDescent="0.25">
      <c r="A69" s="29"/>
      <c r="B69" s="29"/>
      <c r="C69" s="29"/>
      <c r="D69" s="29"/>
      <c r="E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</row>
    <row r="70" spans="1:80" s="27" customFormat="1" x14ac:dyDescent="0.25">
      <c r="A70" s="29"/>
      <c r="B70" s="29"/>
      <c r="C70" s="29"/>
      <c r="D70" s="29"/>
      <c r="E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</row>
    <row r="71" spans="1:80" s="27" customFormat="1" x14ac:dyDescent="0.25">
      <c r="A71" s="29"/>
      <c r="B71" s="29"/>
      <c r="C71" s="29"/>
      <c r="D71" s="29"/>
      <c r="E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</row>
    <row r="72" spans="1:80" s="27" customFormat="1" x14ac:dyDescent="0.25">
      <c r="A72" s="29"/>
      <c r="B72" s="29"/>
      <c r="C72" s="29"/>
      <c r="D72" s="29"/>
      <c r="E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</row>
    <row r="73" spans="1:80" s="27" customFormat="1" x14ac:dyDescent="0.25">
      <c r="A73" s="29"/>
      <c r="B73" s="29"/>
      <c r="C73" s="29"/>
      <c r="D73" s="29"/>
      <c r="E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workbookViewId="0">
      <pane xSplit="1" ySplit="3" topLeftCell="B4" activePane="bottomRight" state="frozen"/>
      <selection activeCell="A89" sqref="A89"/>
      <selection pane="topRight" activeCell="A89" sqref="A89"/>
      <selection pane="bottomLeft" activeCell="A89" sqref="A89"/>
      <selection pane="bottomRight" activeCell="L3" sqref="L3"/>
    </sheetView>
  </sheetViews>
  <sheetFormatPr defaultRowHeight="15" x14ac:dyDescent="0.25"/>
  <cols>
    <col min="1" max="1" width="17.28515625" customWidth="1"/>
    <col min="2" max="2" width="10.140625" bestFit="1" customWidth="1"/>
    <col min="3" max="3" width="10.140625" customWidth="1"/>
    <col min="4" max="5" width="10.140625" bestFit="1" customWidth="1"/>
    <col min="8" max="8" width="11.5703125" customWidth="1"/>
    <col min="9" max="9" width="9.140625" style="47"/>
    <col min="13" max="13" width="18.5703125" customWidth="1"/>
    <col min="14" max="14" width="10.140625" bestFit="1" customWidth="1"/>
    <col min="16" max="17" width="10.140625" bestFit="1" customWidth="1"/>
    <col min="20" max="20" width="10.140625" bestFit="1" customWidth="1"/>
    <col min="22" max="22" width="18.5703125" style="29" customWidth="1"/>
    <col min="23" max="23" width="10.140625" style="29" bestFit="1" customWidth="1"/>
    <col min="24" max="24" width="9.140625" style="29"/>
    <col min="25" max="26" width="10.140625" style="29" bestFit="1" customWidth="1"/>
    <col min="27" max="28" width="9.140625" style="29"/>
    <col min="29" max="29" width="10.140625" style="29" bestFit="1" customWidth="1"/>
  </cols>
  <sheetData>
    <row r="1" spans="1:29" x14ac:dyDescent="0.25">
      <c r="A1" s="86" t="s">
        <v>497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29" t="s">
        <v>496</v>
      </c>
      <c r="V1" s="29" t="s">
        <v>345</v>
      </c>
    </row>
    <row r="2" spans="1:29" s="29" customForma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29" x14ac:dyDescent="0.25">
      <c r="A3" s="29" t="s">
        <v>52</v>
      </c>
      <c r="B3" s="29" t="s">
        <v>59</v>
      </c>
      <c r="C3" s="29" t="s">
        <v>57</v>
      </c>
      <c r="D3" s="29" t="s">
        <v>60</v>
      </c>
      <c r="E3" s="29" t="s">
        <v>54</v>
      </c>
      <c r="F3" s="29" t="s">
        <v>53</v>
      </c>
      <c r="G3" s="29" t="s">
        <v>61</v>
      </c>
      <c r="H3" s="29" t="s">
        <v>62</v>
      </c>
      <c r="I3" s="49" t="s">
        <v>238</v>
      </c>
      <c r="M3" s="29" t="s">
        <v>52</v>
      </c>
      <c r="N3" s="29" t="s">
        <v>59</v>
      </c>
      <c r="O3" s="29" t="s">
        <v>57</v>
      </c>
      <c r="P3" s="29" t="s">
        <v>60</v>
      </c>
      <c r="Q3" s="29" t="s">
        <v>54</v>
      </c>
      <c r="R3" s="29" t="s">
        <v>53</v>
      </c>
      <c r="S3" s="29" t="s">
        <v>61</v>
      </c>
      <c r="T3" s="29" t="s">
        <v>62</v>
      </c>
      <c r="V3" s="29" t="s">
        <v>52</v>
      </c>
      <c r="W3" s="29" t="s">
        <v>59</v>
      </c>
      <c r="X3" s="29" t="s">
        <v>57</v>
      </c>
      <c r="Y3" s="29" t="s">
        <v>60</v>
      </c>
      <c r="Z3" s="29" t="s">
        <v>54</v>
      </c>
      <c r="AA3" s="29" t="s">
        <v>53</v>
      </c>
      <c r="AB3" s="29" t="s">
        <v>61</v>
      </c>
      <c r="AC3" s="29" t="s">
        <v>62</v>
      </c>
    </row>
    <row r="4" spans="1:29" x14ac:dyDescent="0.25">
      <c r="A4" s="29" t="s">
        <v>0</v>
      </c>
      <c r="B4" s="27">
        <f>rail!B3+cmv_c1c2!B3+nonpt!B3+nonroad!B3+'onroad all'!P3+ptegu!B3+ptnonipm!B3+pt_oilgas!B3+np_oilgas!B3+rwc!B3+ptfire!B3+ptagfire!B3+cmv_c3!B3</f>
        <v>1554921.9439074898</v>
      </c>
      <c r="C4" s="27">
        <f>rail!C3+cmv_c1c2!C3+nonpt!C3+nonroad!C3+'onroad all'!AP3+ptegu!C3+ptnonipm!C3+pt_oilgas!C3+np_oilgas!C3+rwc!C3+ptfire!C3+ptagfire!C3+cmv_c3!C3+ag!B3</f>
        <v>57472.80656343935</v>
      </c>
      <c r="D4" s="27">
        <f>rail!D3+cmv_c1c2!D3+nonpt!D3+nonroad!D3+'onroad all'!AF3+'onroad all'!AR3+'onroad all'!AS3+ptegu!AU3+ptnonipm!D3+pt_oilgas!D3+np_oilgas!D3+rwc!D3+ptfire!D3+ptagfire!D3+cmv_c3!D3</f>
        <v>302987.59933183197</v>
      </c>
      <c r="E4" s="27">
        <f>rail!E3+cmv_c1c2!E3+nonpt!E3+nonroad!E3+ptegu!E3+ptnonipm!E3+pt_oilgas!E3+np_oilgas!E3+rwc!E3+'onroad all'!BG3+afdust!BA3+ptfire!E3+ptagfire!E3+cmv_c3!E3</f>
        <v>224035.20017071703</v>
      </c>
      <c r="F4" s="27">
        <f>rail!F3+cmv_c1c2!F3+nonpt!F3+nonroad!F3+ptegu!F3+ptnonipm!F3+pt_oilgas!F3+np_oilgas!F3+rwc!F3+'onroad all'!BJ3+afdust!BB3+ptfire!F3+ptagfire!F3+cmv_c3!F3</f>
        <v>118854.37355852303</v>
      </c>
      <c r="G4" s="27">
        <f>rail!G3+cmv_c1c2!G3+nonpt!G3+nonroad!G3+'onroad all'!BZ3+ptegu!BU3+ptnonipm!G3+pt_oilgas!G3+np_oilgas!G3+rwc!G3+ptfire!G3+ptagfire!G3+cmv_c3!G3</f>
        <v>170992.21404757851</v>
      </c>
      <c r="H4" s="27">
        <f>rail!H3+cmv_c1c2!H3+nonpt!H3+nonroad!H3+'onroad all'!CK3+ptegu!H3+ptnonipm!H3+pt_oilgas!H3+np_oilgas!H3+rwc!H3+ptfire!H3+ptagfire!H3+cmv_c3!H3+ag!C3</f>
        <v>321049.07630843075</v>
      </c>
      <c r="I4" s="47" t="s">
        <v>239</v>
      </c>
      <c r="M4" s="29" t="s">
        <v>0</v>
      </c>
      <c r="N4" s="27">
        <f>B4+biogenics!H3</f>
        <v>1761546.0113074887</v>
      </c>
      <c r="O4" s="27">
        <f>C4</f>
        <v>57472.80656343935</v>
      </c>
      <c r="P4" s="27">
        <f>D4+biogenics!R3</f>
        <v>315772.64925083198</v>
      </c>
      <c r="Q4" s="27">
        <f t="shared" ref="Q4:S4" si="0">E4</f>
        <v>224035.20017071703</v>
      </c>
      <c r="R4" s="27">
        <f t="shared" si="0"/>
        <v>118854.37355852303</v>
      </c>
      <c r="S4" s="27">
        <f t="shared" si="0"/>
        <v>170992.21404757851</v>
      </c>
      <c r="T4" s="27">
        <f>H4+biogenics!X3</f>
        <v>2153814.7967084306</v>
      </c>
      <c r="V4" s="29" t="s">
        <v>0</v>
      </c>
      <c r="W4" s="27">
        <f>B4-ptfire!B3</f>
        <v>1139122.9611974899</v>
      </c>
      <c r="X4" s="27">
        <f>C4-ptfire!C3</f>
        <v>50586.310279039346</v>
      </c>
      <c r="Y4" s="27">
        <f>D4-ptfire!D3</f>
        <v>294113.89868363197</v>
      </c>
      <c r="Z4" s="27">
        <f>E4-ptfire!E3</f>
        <v>178878.46606171702</v>
      </c>
      <c r="AA4" s="27">
        <f>F4-ptfire!F3</f>
        <v>80585.956826523034</v>
      </c>
      <c r="AB4" s="27">
        <f>G4-ptfire!G3</f>
        <v>166888.91843367851</v>
      </c>
      <c r="AC4" s="27">
        <f>H4-ptfire!H3</f>
        <v>222055.68192243075</v>
      </c>
    </row>
    <row r="5" spans="1:29" x14ac:dyDescent="0.25">
      <c r="A5" s="29" t="s">
        <v>2</v>
      </c>
      <c r="B5" s="27">
        <f>rail!B4+cmv_c1c2!B4+nonpt!B4+nonroad!B4+'onroad all'!P4+ptegu!B4+ptnonipm!B4+pt_oilgas!B4+np_oilgas!B4+rwc!B4+ptfire!B4+ptagfire!B4+cmv_c3!B4</f>
        <v>1147604.017868059</v>
      </c>
      <c r="C5" s="27">
        <f>rail!C4+cmv_c1c2!C4+nonpt!C4+nonroad!C4+'onroad all'!AP4+ptegu!C4+ptnonipm!C4+pt_oilgas!C4+np_oilgas!C4+rwc!C4+ptfire!C4+ptagfire!C4+cmv_c3!C4+ag!B4</f>
        <v>35055.350997556132</v>
      </c>
      <c r="D5" s="27">
        <f>rail!D4+cmv_c1c2!D4+nonpt!D4+nonroad!D4+'onroad all'!AF4+'onroad all'!AR4+'onroad all'!AS4+ptegu!AU4+ptnonipm!D4+pt_oilgas!D4+np_oilgas!D4+rwc!D4+ptfire!D4+ptagfire!D4+cmv_c3!D4</f>
        <v>200295.23761633338</v>
      </c>
      <c r="E5" s="27">
        <f>rail!E4+cmv_c1c2!E4+nonpt!E4+nonroad!E4+ptegu!E4+ptnonipm!E4+pt_oilgas!E4+np_oilgas!E4+rwc!E4+'onroad all'!BG4+afdust!BA4+ptfire!E4+ptagfire!E4+cmv_c3!E4</f>
        <v>227620.02294945857</v>
      </c>
      <c r="F5" s="27">
        <f>rail!F4+cmv_c1c2!F4+nonpt!F4+nonroad!F4+ptegu!F4+ptnonipm!F4+pt_oilgas!F4+np_oilgas!F4+rwc!F4+'onroad all'!BJ4+afdust!BB4+ptfire!F4+ptagfire!F4+cmv_c3!F4</f>
        <v>61533.271120662888</v>
      </c>
      <c r="G5" s="27">
        <f>rail!G4+cmv_c1c2!G4+nonpt!G4+nonroad!G4+'onroad all'!BZ4+ptegu!BU4+ptnonipm!G4+pt_oilgas!G4+np_oilgas!G4+rwc!G4+ptfire!G4+ptagfire!G4+cmv_c3!G4</f>
        <v>38499.617788550902</v>
      </c>
      <c r="H5" s="27">
        <f>rail!H4+cmv_c1c2!H4+nonpt!H4+nonroad!H4+'onroad all'!CK4+ptegu!H4+ptnonipm!H4+pt_oilgas!H4+np_oilgas!H4+rwc!H4+ptfire!H4+ptagfire!H4+cmv_c3!H4+ag!C4</f>
        <v>217143.11425426751</v>
      </c>
      <c r="M5" s="29" t="s">
        <v>2</v>
      </c>
      <c r="N5" s="27">
        <f>B5+biogenics!H4</f>
        <v>1533412.0473680589</v>
      </c>
      <c r="O5" s="27">
        <f t="shared" ref="O5:O52" si="1">C5</f>
        <v>35055.350997556132</v>
      </c>
      <c r="P5" s="27">
        <f>D5+biogenics!R4</f>
        <v>214067.7336163334</v>
      </c>
      <c r="Q5" s="27">
        <f t="shared" ref="Q5:Q52" si="2">E5</f>
        <v>227620.02294945857</v>
      </c>
      <c r="R5" s="27">
        <f t="shared" ref="R5:R52" si="3">F5</f>
        <v>61533.271120662888</v>
      </c>
      <c r="S5" s="27">
        <f t="shared" ref="S5:S52" si="4">G5</f>
        <v>38499.617788550902</v>
      </c>
      <c r="T5" s="27">
        <f>H5+biogenics!X4</f>
        <v>2025123.6050542574</v>
      </c>
      <c r="V5" s="29" t="s">
        <v>2</v>
      </c>
      <c r="W5" s="27">
        <f>B5-ptfire!B4</f>
        <v>922899.43527805898</v>
      </c>
      <c r="X5" s="27">
        <f>C5-ptfire!C4</f>
        <v>31362.212847556133</v>
      </c>
      <c r="Y5" s="27">
        <f>D5-ptfire!D4</f>
        <v>196963.28819933339</v>
      </c>
      <c r="Z5" s="27">
        <f>E5-ptfire!E4</f>
        <v>204523.58852645857</v>
      </c>
      <c r="AA5" s="27">
        <f>F5-ptfire!F4</f>
        <v>41960.016263662888</v>
      </c>
      <c r="AB5" s="27">
        <f>G5-ptfire!G4</f>
        <v>36729.6657745509</v>
      </c>
      <c r="AC5" s="27">
        <f>H5-ptfire!H4</f>
        <v>164054.11254026752</v>
      </c>
    </row>
    <row r="6" spans="1:29" x14ac:dyDescent="0.25">
      <c r="A6" s="29" t="s">
        <v>3</v>
      </c>
      <c r="B6" s="27">
        <f>rail!B5+cmv_c1c2!B5+nonpt!B5+nonroad!B5+'onroad all'!P5+ptegu!B5+ptnonipm!B5+pt_oilgas!B5+np_oilgas!B5+rwc!B5+ptfire!B5+ptagfire!B5+cmv_c3!B5</f>
        <v>995826.55738617096</v>
      </c>
      <c r="C6" s="27">
        <f>rail!C5+cmv_c1c2!C5+nonpt!C5+nonroad!C5+'onroad all'!AP5+ptegu!C5+ptnonipm!C5+pt_oilgas!C5+np_oilgas!C5+rwc!C5+ptfire!C5+ptagfire!C5+cmv_c3!C5+ag!B5</f>
        <v>74222.429439659129</v>
      </c>
      <c r="D6" s="27">
        <f>rail!D5+cmv_c1c2!D5+nonpt!D5+nonroad!D5+'onroad all'!AF5+'onroad all'!AR5+'onroad all'!AS5+ptegu!AU5+ptnonipm!D5+pt_oilgas!D5+np_oilgas!D5+rwc!D5+ptfire!D5+ptagfire!D5+cmv_c3!D5</f>
        <v>178051.31473232649</v>
      </c>
      <c r="E6" s="27">
        <f>rail!E5+cmv_c1c2!E5+nonpt!E5+nonroad!E5+ptegu!E5+ptnonipm!E5+pt_oilgas!E5+np_oilgas!E5+rwc!E5+'onroad all'!BG5+afdust!BA5+ptfire!E5+ptagfire!E5+cmv_c3!E5</f>
        <v>171918.27253811882</v>
      </c>
      <c r="F6" s="27">
        <f>rail!F5+cmv_c1c2!F5+nonpt!F5+nonroad!F5+ptegu!F5+ptnonipm!F5+pt_oilgas!F5+np_oilgas!F5+rwc!F5+'onroad all'!BJ5+afdust!BB5+ptfire!F5+ptagfire!F5+cmv_c3!F5</f>
        <v>78902.729396890645</v>
      </c>
      <c r="G6" s="27">
        <f>rail!G5+cmv_c1c2!G5+nonpt!G5+nonroad!G5+'onroad all'!BZ5+ptegu!BU5+ptnonipm!G5+pt_oilgas!G5+np_oilgas!G5+rwc!G5+ptfire!G5+ptagfire!G5+cmv_c3!G5</f>
        <v>58208.70439014052</v>
      </c>
      <c r="H6" s="27">
        <f>rail!H5+cmv_c1c2!H5+nonpt!H5+nonroad!H5+'onroad all'!CK5+ptegu!H5+ptnonipm!H5+pt_oilgas!H5+np_oilgas!H5+rwc!H5+ptfire!H5+ptagfire!H5+cmv_c3!H5+ag!C5</f>
        <v>243274.27321245897</v>
      </c>
      <c r="I6" s="47" t="s">
        <v>239</v>
      </c>
      <c r="M6" s="29" t="s">
        <v>3</v>
      </c>
      <c r="N6" s="27">
        <f>B6+biogenics!H5</f>
        <v>1167085.127606171</v>
      </c>
      <c r="O6" s="27">
        <f t="shared" si="1"/>
        <v>74222.429439659129</v>
      </c>
      <c r="P6" s="27">
        <f>D6+biogenics!R5</f>
        <v>197816.24813032639</v>
      </c>
      <c r="Q6" s="27">
        <f t="shared" si="2"/>
        <v>171918.27253811882</v>
      </c>
      <c r="R6" s="27">
        <f t="shared" si="3"/>
        <v>78902.729396890645</v>
      </c>
      <c r="S6" s="27">
        <f t="shared" si="4"/>
        <v>58208.70439014052</v>
      </c>
      <c r="T6" s="27">
        <f>H6+biogenics!X5</f>
        <v>1789466.6481424589</v>
      </c>
      <c r="V6" s="29" t="s">
        <v>3</v>
      </c>
      <c r="W6" s="27">
        <f>B6-ptfire!B5</f>
        <v>582082.92637617094</v>
      </c>
      <c r="X6" s="27">
        <f>C6-ptfire!C5</f>
        <v>67415.604645459127</v>
      </c>
      <c r="Y6" s="27">
        <f>D6-ptfire!D5</f>
        <v>171570.70055332649</v>
      </c>
      <c r="Z6" s="27">
        <f>E6-ptfire!E5</f>
        <v>129082.72666211883</v>
      </c>
      <c r="AA6" s="27">
        <f>F6-ptfire!F5</f>
        <v>42601.421748890643</v>
      </c>
      <c r="AB6" s="27">
        <f>G6-ptfire!G5</f>
        <v>54844.044746840518</v>
      </c>
      <c r="AC6" s="27">
        <f>H6-ptfire!H5</f>
        <v>145426.16670945898</v>
      </c>
    </row>
    <row r="7" spans="1:29" x14ac:dyDescent="0.25">
      <c r="A7" s="29" t="s">
        <v>4</v>
      </c>
      <c r="B7" s="27">
        <f>rail!B6+cmv_c1c2!B6+nonpt!B6+nonroad!B6+'onroad all'!P6+ptegu!B6+ptnonipm!B6+pt_oilgas!B6+np_oilgas!B6+rwc!B6+ptfire!B6+ptagfire!B6+cmv_c3!B6</f>
        <v>5308238.4647963149</v>
      </c>
      <c r="C7" s="27">
        <f>rail!C6+cmv_c1c2!C6+nonpt!C6+nonroad!C6+'onroad all'!AP6+ptegu!C6+ptnonipm!C6+pt_oilgas!C6+np_oilgas!C6+rwc!C6+ptfire!C6+ptagfire!C6+cmv_c3!C6+ag!B6</f>
        <v>500047.99844026251</v>
      </c>
      <c r="D7" s="27">
        <f>rail!D6+cmv_c1c2!D6+nonpt!D6+nonroad!D6+'onroad all'!AF6+'onroad all'!AR6+'onroad all'!AS6+ptegu!AU6+ptnonipm!D6+pt_oilgas!D6+np_oilgas!D6+rwc!D6+ptfire!D6+ptagfire!D6+cmv_c3!D6</f>
        <v>561625.34129709192</v>
      </c>
      <c r="E7" s="27">
        <f>rail!E6+cmv_c1c2!E6+nonpt!E6+nonroad!E6+ptegu!E6+ptnonipm!E6+pt_oilgas!E6+np_oilgas!E6+rwc!E6+'onroad all'!BG6+afdust!BA6+ptfire!E6+ptagfire!E6+cmv_c3!E6</f>
        <v>629731.06717292313</v>
      </c>
      <c r="F7" s="27">
        <f>rail!F6+cmv_c1c2!F6+nonpt!F6+nonroad!F6+ptegu!F6+ptnonipm!F6+pt_oilgas!F6+np_oilgas!F6+rwc!F6+'onroad all'!BJ6+afdust!BB6+ptfire!F6+ptagfire!F6+cmv_c3!F6</f>
        <v>388839.52034397813</v>
      </c>
      <c r="G7" s="27">
        <f>rail!G6+cmv_c1c2!G6+nonpt!G6+nonroad!G6+'onroad all'!BZ6+ptegu!BU6+ptnonipm!G6+pt_oilgas!G6+np_oilgas!G6+rwc!G6+ptfire!G6+ptagfire!G6+cmv_c3!G6</f>
        <v>47335.221157280939</v>
      </c>
      <c r="H7" s="27">
        <f>rail!H6+cmv_c1c2!H6+nonpt!H6+nonroad!H6+'onroad all'!CK6+ptegu!H6+ptnonipm!H6+pt_oilgas!H6+np_oilgas!H6+rwc!H6+ptfire!H6+ptagfire!H6+cmv_c3!H6+ag!C6</f>
        <v>1423303.0092782571</v>
      </c>
      <c r="M7" s="29" t="s">
        <v>4</v>
      </c>
      <c r="N7" s="27">
        <f>B7+biogenics!H6</f>
        <v>5802620.7488963148</v>
      </c>
      <c r="O7" s="27">
        <f t="shared" si="1"/>
        <v>500047.99844026251</v>
      </c>
      <c r="P7" s="27">
        <f>D7+biogenics!R6</f>
        <v>594915.60420409194</v>
      </c>
      <c r="Q7" s="27">
        <f t="shared" si="2"/>
        <v>629731.06717292313</v>
      </c>
      <c r="R7" s="27">
        <f t="shared" si="3"/>
        <v>388839.52034397813</v>
      </c>
      <c r="S7" s="27">
        <f t="shared" si="4"/>
        <v>47335.221157280939</v>
      </c>
      <c r="T7" s="27">
        <f>H7+biogenics!X6</f>
        <v>4057917.9582782472</v>
      </c>
      <c r="V7" s="29" t="s">
        <v>4</v>
      </c>
      <c r="W7" s="27">
        <f>B7-ptfire!B6</f>
        <v>2002249.3008963149</v>
      </c>
      <c r="X7" s="27">
        <f>C7-ptfire!C6</f>
        <v>445877.47248926252</v>
      </c>
      <c r="Y7" s="27">
        <f>D7-ptfire!D6</f>
        <v>521113.05752909189</v>
      </c>
      <c r="Z7" s="27">
        <f>E7-ptfire!E6</f>
        <v>297521.89081292314</v>
      </c>
      <c r="AA7" s="27">
        <f>F7-ptfire!F6</f>
        <v>107306.3205939781</v>
      </c>
      <c r="AB7" s="27">
        <f>G7-ptfire!G6</f>
        <v>23896.559012280941</v>
      </c>
      <c r="AC7" s="27">
        <f>H7-ptfire!H6</f>
        <v>644601.61747825716</v>
      </c>
    </row>
    <row r="8" spans="1:29" x14ac:dyDescent="0.25">
      <c r="A8" s="29" t="s">
        <v>5</v>
      </c>
      <c r="B8" s="27">
        <f>rail!B7+cmv_c1c2!B7+nonpt!B7+nonroad!B7+'onroad all'!P7+ptegu!B7+ptnonipm!B7+pt_oilgas!B7+np_oilgas!B7+rwc!B7+ptfire!B7+ptagfire!B7+cmv_c3!B7</f>
        <v>923884.78751850803</v>
      </c>
      <c r="C8" s="27">
        <f>rail!C7+cmv_c1c2!C7+nonpt!C7+nonroad!C7+'onroad all'!AP7+ptegu!C7+ptnonipm!C7+pt_oilgas!C7+np_oilgas!C7+rwc!C7+ptfire!C7+ptagfire!C7+cmv_c3!C7+ag!B7</f>
        <v>54522.47474831633</v>
      </c>
      <c r="D8" s="27">
        <f>rail!D7+cmv_c1c2!D7+nonpt!D7+nonroad!D7+'onroad all'!AF7+'onroad all'!AR7+'onroad all'!AS7+ptegu!AU7+ptnonipm!D7+pt_oilgas!D7+np_oilgas!D7+rwc!D7+ptfire!D7+ptagfire!D7+cmv_c3!D7</f>
        <v>236352.82110834791</v>
      </c>
      <c r="E8" s="27">
        <f>rail!E7+cmv_c1c2!E7+nonpt!E7+nonroad!E7+ptegu!E7+ptnonipm!E7+pt_oilgas!E7+np_oilgas!E7+rwc!E7+'onroad all'!BG7+afdust!BA7+ptfire!E7+ptagfire!E7+cmv_c3!E7</f>
        <v>136931.40740320034</v>
      </c>
      <c r="F8" s="27">
        <f>rail!F7+cmv_c1c2!F7+nonpt!F7+nonroad!F7+ptegu!F7+ptnonipm!F7+pt_oilgas!F7+np_oilgas!F7+rwc!F7+'onroad all'!BJ7+afdust!BB7+ptfire!F7+ptagfire!F7+cmv_c3!F7</f>
        <v>44014.381431404516</v>
      </c>
      <c r="G8" s="27">
        <f>rail!G7+cmv_c1c2!G7+nonpt!G7+nonroad!G7+'onroad all'!BZ7+ptegu!BU7+ptnonipm!G7+pt_oilgas!G7+np_oilgas!G7+rwc!G7+ptfire!G7+ptagfire!G7+cmv_c3!G7</f>
        <v>29356.20170835367</v>
      </c>
      <c r="H8" s="27">
        <f>rail!H7+cmv_c1c2!H7+nonpt!H7+nonroad!H7+'onroad all'!CK7+ptegu!H7+ptnonipm!H7+pt_oilgas!H7+np_oilgas!H7+rwc!H7+ptfire!H7+ptagfire!H7+cmv_c3!H7+ag!C7</f>
        <v>269923.34564090148</v>
      </c>
      <c r="M8" s="29" t="s">
        <v>5</v>
      </c>
      <c r="N8" s="27">
        <f>B8+biogenics!H7</f>
        <v>1088360.269678507</v>
      </c>
      <c r="O8" s="27">
        <f t="shared" si="1"/>
        <v>54522.47474831633</v>
      </c>
      <c r="P8" s="27">
        <f>D8+biogenics!R7</f>
        <v>269578.84539619018</v>
      </c>
      <c r="Q8" s="27">
        <f t="shared" si="2"/>
        <v>136931.40740320034</v>
      </c>
      <c r="R8" s="27">
        <f t="shared" si="3"/>
        <v>44014.381431404516</v>
      </c>
      <c r="S8" s="27">
        <f t="shared" si="4"/>
        <v>29356.20170835367</v>
      </c>
      <c r="T8" s="27">
        <f>H8+biogenics!X7</f>
        <v>1037035.9213409005</v>
      </c>
      <c r="V8" s="29" t="s">
        <v>5</v>
      </c>
      <c r="W8" s="27">
        <f>B8-ptfire!B7</f>
        <v>819184.02436850802</v>
      </c>
      <c r="X8" s="27">
        <f>C8-ptfire!C7</f>
        <v>52803.92426331633</v>
      </c>
      <c r="Y8" s="27">
        <f>D8-ptfire!D7</f>
        <v>234915.81891434791</v>
      </c>
      <c r="Z8" s="27">
        <f>E8-ptfire!E7</f>
        <v>126272.83594120035</v>
      </c>
      <c r="AA8" s="27">
        <f>F8-ptfire!F7</f>
        <v>34981.691018404512</v>
      </c>
      <c r="AB8" s="27">
        <f>G8-ptfire!G7</f>
        <v>28566.833055353669</v>
      </c>
      <c r="AC8" s="27">
        <f>H8-ptfire!H7</f>
        <v>245218.85725790149</v>
      </c>
    </row>
    <row r="9" spans="1:29" x14ac:dyDescent="0.25">
      <c r="A9" s="29" t="s">
        <v>6</v>
      </c>
      <c r="B9" s="27">
        <f>rail!B8+cmv_c1c2!B8+nonpt!B8+nonroad!B8+'onroad all'!P8+ptegu!B8+ptnonipm!B8+pt_oilgas!B8+np_oilgas!B8+rwc!B8+ptfire!B8+ptagfire!B8+cmv_c3!B8</f>
        <v>387897.49146229198</v>
      </c>
      <c r="C9" s="27">
        <f>rail!C8+cmv_c1c2!C8+nonpt!C8+nonroad!C8+'onroad all'!AP8+ptegu!C8+ptnonipm!C8+pt_oilgas!C8+np_oilgas!C8+rwc!C8+ptfire!C8+ptagfire!C8+cmv_c3!C8+ag!B8</f>
        <v>4048.3563479669119</v>
      </c>
      <c r="D9" s="27">
        <f>rail!D8+cmv_c1c2!D8+nonpt!D8+nonroad!D8+'onroad all'!AF8+'onroad all'!AR8+'onroad all'!AS8+ptegu!AU8+ptnonipm!D8+pt_oilgas!D8+np_oilgas!D8+rwc!D8+ptfire!D8+ptagfire!D8+cmv_c3!D8</f>
        <v>58764.750070154885</v>
      </c>
      <c r="E9" s="27">
        <f>rail!E8+cmv_c1c2!E8+nonpt!E8+nonroad!E8+ptegu!E8+ptnonipm!E8+pt_oilgas!E8+np_oilgas!E8+rwc!E8+'onroad all'!BG8+afdust!BA8+ptfire!E8+ptagfire!E8+cmv_c3!E8</f>
        <v>16027.189064354146</v>
      </c>
      <c r="F9" s="27">
        <f>rail!F8+cmv_c1c2!F8+nonpt!F8+nonroad!F8+ptegu!F8+ptnonipm!F8+pt_oilgas!F8+np_oilgas!F8+rwc!F8+'onroad all'!BJ8+afdust!BB8+ptfire!F8+ptagfire!F8+cmv_c3!F8</f>
        <v>11438.615741783369</v>
      </c>
      <c r="G9" s="27">
        <f>rail!G8+cmv_c1c2!G8+nonpt!G8+nonroad!G8+'onroad all'!BZ8+ptegu!BU8+ptnonipm!G8+pt_oilgas!G8+np_oilgas!G8+rwc!G8+ptfire!G8+ptagfire!G8+cmv_c3!G8</f>
        <v>11912.493370449742</v>
      </c>
      <c r="H9" s="27">
        <f>rail!H8+cmv_c1c2!H8+nonpt!H8+nonroad!H8+'onroad all'!CK8+ptegu!H8+ptnonipm!H8+pt_oilgas!H8+np_oilgas!H8+rwc!H8+ptfire!H8+ptagfire!H8+cmv_c3!H8+ag!C8</f>
        <v>80700.546212610891</v>
      </c>
      <c r="I9" s="47" t="s">
        <v>239</v>
      </c>
      <c r="M9" s="29" t="s">
        <v>6</v>
      </c>
      <c r="N9" s="27">
        <f>B9+biogenics!H8</f>
        <v>395408.31524229195</v>
      </c>
      <c r="O9" s="27">
        <f t="shared" si="1"/>
        <v>4048.3563479669119</v>
      </c>
      <c r="P9" s="27">
        <f>D9+biogenics!R8</f>
        <v>59347.439639764882</v>
      </c>
      <c r="Q9" s="27">
        <f t="shared" si="2"/>
        <v>16027.189064354146</v>
      </c>
      <c r="R9" s="27">
        <f t="shared" si="3"/>
        <v>11438.615741783369</v>
      </c>
      <c r="S9" s="27">
        <f t="shared" si="4"/>
        <v>11912.493370449742</v>
      </c>
      <c r="T9" s="27">
        <f>H9+biogenics!X8</f>
        <v>148030.7740926109</v>
      </c>
      <c r="V9" s="29" t="s">
        <v>6</v>
      </c>
      <c r="W9" s="27">
        <f>B9-ptfire!B8</f>
        <v>385653.72599629196</v>
      </c>
      <c r="X9" s="27">
        <f>C9-ptfire!C8</f>
        <v>4011.3591159669118</v>
      </c>
      <c r="Y9" s="27">
        <f>D9-ptfire!D8</f>
        <v>58725.282428154882</v>
      </c>
      <c r="Z9" s="27">
        <f>E9-ptfire!E8</f>
        <v>15791.027397354146</v>
      </c>
      <c r="AA9" s="27">
        <f>F9-ptfire!F8</f>
        <v>11238.478452783369</v>
      </c>
      <c r="AB9" s="27">
        <f>G9-ptfire!G8</f>
        <v>11892.924862449741</v>
      </c>
      <c r="AC9" s="27">
        <f>H9-ptfire!H8</f>
        <v>80168.701122610888</v>
      </c>
    </row>
    <row r="10" spans="1:29" x14ac:dyDescent="0.25">
      <c r="A10" s="29" t="s">
        <v>7</v>
      </c>
      <c r="B10" s="27">
        <f>rail!B9+cmv_c1c2!B9+nonpt!B9+nonroad!B9+'onroad all'!P9+ptegu!B9+ptnonipm!B9+pt_oilgas!B9+np_oilgas!B9+rwc!B9+ptfire!B9+ptagfire!B9+cmv_c3!B9</f>
        <v>125932.9839109259</v>
      </c>
      <c r="C10" s="27">
        <f>rail!C9+cmv_c1c2!C9+nonpt!C9+nonroad!C9+'onroad all'!AP9+ptegu!C9+ptnonipm!C9+pt_oilgas!C9+np_oilgas!C9+rwc!C9+ptfire!C9+ptagfire!C9+cmv_c3!C9+ag!B9</f>
        <v>7202.739228002134</v>
      </c>
      <c r="D10" s="27">
        <f>rail!D9+cmv_c1c2!D9+nonpt!D9+nonroad!D9+'onroad all'!AF9+'onroad all'!AR9+'onroad all'!AS9+ptegu!AU9+ptnonipm!D9+pt_oilgas!D9+np_oilgas!D9+rwc!D9+ptfire!D9+ptagfire!D9+cmv_c3!D9</f>
        <v>25495.924255707614</v>
      </c>
      <c r="E10" s="27">
        <f>rail!E9+cmv_c1c2!E9+nonpt!E9+nonroad!E9+ptegu!E9+ptnonipm!E9+pt_oilgas!E9+np_oilgas!E9+rwc!E9+'onroad all'!BG9+afdust!BA9+ptfire!E9+ptagfire!E9+cmv_c3!E9</f>
        <v>6839.0229787678236</v>
      </c>
      <c r="F10" s="27">
        <f>rail!F9+cmv_c1c2!F9+nonpt!F9+nonroad!F9+ptegu!F9+ptnonipm!F9+pt_oilgas!F9+np_oilgas!F9+rwc!F9+'onroad all'!BJ9+afdust!BB9+ptfire!F9+ptagfire!F9+cmv_c3!F9</f>
        <v>3060.2598094872646</v>
      </c>
      <c r="G10" s="27">
        <f>rail!G9+cmv_c1c2!G9+nonpt!G9+nonroad!G9+'onroad all'!BZ9+ptegu!BU9+ptnonipm!G9+pt_oilgas!G9+np_oilgas!G9+rwc!G9+ptfire!G9+ptagfire!G9+cmv_c3!G9</f>
        <v>2994.0424255037651</v>
      </c>
      <c r="H10" s="27">
        <f>rail!H9+cmv_c1c2!H9+nonpt!H9+nonroad!H9+'onroad all'!CK9+ptegu!H9+ptnonipm!H9+pt_oilgas!H9+np_oilgas!H9+rwc!H9+ptfire!H9+ptagfire!H9+cmv_c3!H9+ag!C9</f>
        <v>19316.8699704139</v>
      </c>
      <c r="I10" s="47" t="s">
        <v>239</v>
      </c>
      <c r="M10" s="29" t="s">
        <v>7</v>
      </c>
      <c r="N10" s="27">
        <f>B10+biogenics!H9</f>
        <v>129768.81162092589</v>
      </c>
      <c r="O10" s="27">
        <f t="shared" si="1"/>
        <v>7202.739228002134</v>
      </c>
      <c r="P10" s="27">
        <f>D10+biogenics!R9</f>
        <v>26235.232845707615</v>
      </c>
      <c r="Q10" s="27">
        <f t="shared" si="2"/>
        <v>6839.0229787678236</v>
      </c>
      <c r="R10" s="27">
        <f t="shared" si="3"/>
        <v>3060.2598094872646</v>
      </c>
      <c r="S10" s="27">
        <f t="shared" si="4"/>
        <v>2994.0424255037651</v>
      </c>
      <c r="T10" s="27">
        <f>H10+biogenics!X9</f>
        <v>45057.929970413796</v>
      </c>
      <c r="V10" s="29" t="s">
        <v>7</v>
      </c>
      <c r="W10" s="27">
        <f>B10-ptfire!B9</f>
        <v>125206.6485599259</v>
      </c>
      <c r="X10" s="27">
        <f>C10-ptfire!C9</f>
        <v>7190.7657970021337</v>
      </c>
      <c r="Y10" s="27">
        <f>D10-ptfire!D9</f>
        <v>25483.316949707612</v>
      </c>
      <c r="Z10" s="27">
        <f>E10-ptfire!E9</f>
        <v>6762.7254667678235</v>
      </c>
      <c r="AA10" s="27">
        <f>F10-ptfire!F9</f>
        <v>2995.6009094872647</v>
      </c>
      <c r="AB10" s="27">
        <f>G10-ptfire!G9</f>
        <v>2987.7594495037652</v>
      </c>
      <c r="AC10" s="27">
        <f>H10-ptfire!H9</f>
        <v>19144.7520524139</v>
      </c>
    </row>
    <row r="11" spans="1:29" x14ac:dyDescent="0.25">
      <c r="A11" s="29" t="s">
        <v>8</v>
      </c>
      <c r="B11" s="27">
        <f>rail!B10+cmv_c1c2!B10+nonpt!B10+nonroad!B10+'onroad all'!P10+ptegu!B10+ptnonipm!B10+pt_oilgas!B10+np_oilgas!B10+rwc!B10+ptfire!B10+ptagfire!B10+cmv_c3!B10</f>
        <v>45442.698280591409</v>
      </c>
      <c r="C11" s="27">
        <f>rail!C10+cmv_c1c2!C10+nonpt!C10+nonroad!C10+'onroad all'!AP10+ptegu!C10+ptnonipm!C10+pt_oilgas!C10+np_oilgas!C10+rwc!C10+ptfire!C10+ptagfire!C10+cmv_c3!C10+ag!B10</f>
        <v>309.25640400541459</v>
      </c>
      <c r="D11" s="27">
        <f>rail!D10+cmv_c1c2!D10+nonpt!D10+nonroad!D10+'onroad all'!AF10+'onroad all'!AR10+'onroad all'!AS10+ptegu!AU10+ptnonipm!D10+pt_oilgas!D10+np_oilgas!D10+rwc!D10+ptfire!D10+ptagfire!D10+cmv_c3!D10</f>
        <v>7913.6156522443071</v>
      </c>
      <c r="E11" s="27">
        <f>rail!E10+cmv_c1c2!E10+nonpt!E10+nonroad!E10+ptegu!E10+ptnonipm!E10+pt_oilgas!E10+np_oilgas!E10+rwc!E10+'onroad all'!BG10+afdust!BA10+ptfire!E10+ptagfire!E10+cmv_c3!E10</f>
        <v>1936.6004612254771</v>
      </c>
      <c r="F11" s="27">
        <f>rail!F10+cmv_c1c2!F10+nonpt!F10+nonroad!F10+ptegu!F10+ptnonipm!F10+pt_oilgas!F10+np_oilgas!F10+rwc!F10+'onroad all'!BJ10+afdust!BB10+ptfire!F10+ptagfire!F10+cmv_c3!F10</f>
        <v>957.99443922360922</v>
      </c>
      <c r="G11" s="27">
        <f>rail!G10+cmv_c1c2!G10+nonpt!G10+nonroad!G10+'onroad all'!BZ10+ptegu!BU10+ptnonipm!G10+pt_oilgas!G10+np_oilgas!G10+rwc!G10+ptfire!G10+ptagfire!G10+cmv_c3!G10</f>
        <v>249.01763553795973</v>
      </c>
      <c r="H11" s="27">
        <f>rail!H10+cmv_c1c2!H10+nonpt!H10+nonroad!H10+'onroad all'!CK10+ptegu!H10+ptnonipm!H10+pt_oilgas!H10+np_oilgas!H10+rwc!H10+ptfire!H10+ptagfire!H10+cmv_c3!H10+ag!C10</f>
        <v>8747.1767452607291</v>
      </c>
      <c r="M11" s="29" t="s">
        <v>8</v>
      </c>
      <c r="N11" s="27">
        <f>B11+biogenics!H10</f>
        <v>45581.512596591405</v>
      </c>
      <c r="O11" s="27">
        <f t="shared" si="1"/>
        <v>309.25640400541459</v>
      </c>
      <c r="P11" s="27">
        <f>D11+biogenics!R10</f>
        <v>7926.6474692443071</v>
      </c>
      <c r="Q11" s="27">
        <f t="shared" si="2"/>
        <v>1936.6004612254771</v>
      </c>
      <c r="R11" s="27">
        <f t="shared" si="3"/>
        <v>957.99443922360922</v>
      </c>
      <c r="S11" s="27">
        <f t="shared" si="4"/>
        <v>249.01763553795973</v>
      </c>
      <c r="T11" s="27">
        <f>H11+biogenics!X10</f>
        <v>10237.687315260719</v>
      </c>
      <c r="V11" s="29" t="s">
        <v>8</v>
      </c>
      <c r="W11" s="27">
        <f>B11-ptfire!B10</f>
        <v>45441.508259591406</v>
      </c>
      <c r="X11" s="27">
        <f>C11-ptfire!C10</f>
        <v>309.23664900541462</v>
      </c>
      <c r="Y11" s="27">
        <f>D11-ptfire!D10</f>
        <v>7913.5878962443066</v>
      </c>
      <c r="Z11" s="27">
        <f>E11-ptfire!E10</f>
        <v>1936.4691102254772</v>
      </c>
      <c r="AA11" s="27">
        <f>F11-ptfire!F10</f>
        <v>957.88312322360923</v>
      </c>
      <c r="AB11" s="27">
        <f>G11-ptfire!G10</f>
        <v>249.00518253795974</v>
      </c>
      <c r="AC11" s="27">
        <f>H11-ptfire!H10</f>
        <v>8746.8927822607293</v>
      </c>
    </row>
    <row r="12" spans="1:29" x14ac:dyDescent="0.25">
      <c r="A12" s="29" t="s">
        <v>9</v>
      </c>
      <c r="B12" s="27">
        <f>rail!B11+cmv_c1c2!B11+nonpt!B11+nonroad!B11+'onroad all'!P11+ptegu!B11+ptnonipm!B11+pt_oilgas!B11+np_oilgas!B11+rwc!B11+ptfire!B11+ptagfire!B11+cmv_c3!B11</f>
        <v>3563329.206292666</v>
      </c>
      <c r="C12" s="27">
        <f>rail!C11+cmv_c1c2!C11+nonpt!C11+nonroad!C11+'onroad all'!AP11+ptegu!C11+ptnonipm!C11+pt_oilgas!C11+np_oilgas!C11+rwc!C11+ptfire!C11+ptagfire!C11+cmv_c3!C11+ag!B11</f>
        <v>57475.680946362656</v>
      </c>
      <c r="D12" s="27">
        <f>rail!D11+cmv_c1c2!D11+nonpt!D11+nonroad!D11+'onroad all'!AF11+'onroad all'!AR11+'onroad all'!AS11+ptegu!AU11+ptnonipm!D11+pt_oilgas!D11+np_oilgas!D11+rwc!D11+ptfire!D11+ptagfire!D11+cmv_c3!D11</f>
        <v>515308.30738228495</v>
      </c>
      <c r="E12" s="27">
        <f>rail!E11+cmv_c1c2!E11+nonpt!E11+nonroad!E11+ptegu!E11+ptnonipm!E11+pt_oilgas!E11+np_oilgas!E11+rwc!E11+'onroad all'!BG11+afdust!BA11+ptfire!E11+ptagfire!E11+cmv_c3!E11</f>
        <v>434416.86200900422</v>
      </c>
      <c r="F12" s="27">
        <f>rail!F11+cmv_c1c2!F11+nonpt!F11+nonroad!F11+ptegu!F11+ptnonipm!F11+pt_oilgas!F11+np_oilgas!F11+rwc!F11+'onroad all'!BJ11+afdust!BB11+ptfire!F11+ptagfire!F11+cmv_c3!F11</f>
        <v>164773.54090030844</v>
      </c>
      <c r="G12" s="27">
        <f>rail!G11+cmv_c1c2!G11+nonpt!G11+nonroad!G11+'onroad all'!BZ11+ptegu!BU11+ptnonipm!G11+pt_oilgas!G11+np_oilgas!G11+rwc!G11+ptfire!G11+ptagfire!G11+cmv_c3!G11</f>
        <v>111031.8854088364</v>
      </c>
      <c r="H12" s="27">
        <f>rail!H11+cmv_c1c2!H11+nonpt!H11+nonroad!H11+'onroad all'!CK11+ptegu!H11+ptnonipm!H11+pt_oilgas!H11+np_oilgas!H11+rwc!H11+ptfire!H11+ptagfire!H11+cmv_c3!H11+ag!C11</f>
        <v>646890.19689622102</v>
      </c>
      <c r="I12" s="47" t="s">
        <v>239</v>
      </c>
      <c r="M12" s="29" t="s">
        <v>9</v>
      </c>
      <c r="N12" s="27">
        <f>B12+biogenics!H11</f>
        <v>3837194.075292666</v>
      </c>
      <c r="O12" s="27">
        <f t="shared" si="1"/>
        <v>57475.680946362656</v>
      </c>
      <c r="P12" s="27">
        <f>D12+biogenics!R11</f>
        <v>530694.04936228483</v>
      </c>
      <c r="Q12" s="27">
        <f t="shared" si="2"/>
        <v>434416.86200900422</v>
      </c>
      <c r="R12" s="27">
        <f t="shared" si="3"/>
        <v>164773.54090030844</v>
      </c>
      <c r="S12" s="27">
        <f t="shared" si="4"/>
        <v>111031.8854088364</v>
      </c>
      <c r="T12" s="27">
        <f>H12+biogenics!X11</f>
        <v>2482255.2464962108</v>
      </c>
      <c r="V12" s="29" t="s">
        <v>9</v>
      </c>
      <c r="W12" s="27">
        <f>B12-ptfire!B11</f>
        <v>2994070.9667126657</v>
      </c>
      <c r="X12" s="27">
        <f>C12-ptfire!C11</f>
        <v>48045.239673362652</v>
      </c>
      <c r="Y12" s="27">
        <f>D12-ptfire!D11</f>
        <v>503039.24536828493</v>
      </c>
      <c r="Z12" s="27">
        <f>E12-ptfire!E11</f>
        <v>372486.63064100425</v>
      </c>
      <c r="AA12" s="27">
        <f>F12-ptfire!F11</f>
        <v>112290.29561830843</v>
      </c>
      <c r="AB12" s="27">
        <f>G12-ptfire!G11</f>
        <v>105377.38066213641</v>
      </c>
      <c r="AC12" s="27">
        <f>H12-ptfire!H11</f>
        <v>511327.63440622098</v>
      </c>
    </row>
    <row r="13" spans="1:29" x14ac:dyDescent="0.25">
      <c r="A13" s="29" t="s">
        <v>10</v>
      </c>
      <c r="B13" s="27">
        <f>rail!B12+cmv_c1c2!B12+nonpt!B12+nonroad!B12+'onroad all'!P12+ptegu!B12+ptnonipm!B12+pt_oilgas!B12+np_oilgas!B12+rwc!B12+ptfire!B12+ptagfire!B12+cmv_c3!B12</f>
        <v>2101928.2299772501</v>
      </c>
      <c r="C13" s="27">
        <f>rail!C12+cmv_c1c2!C12+nonpt!C12+nonroad!C12+'onroad all'!AP12+ptegu!C12+ptnonipm!C12+pt_oilgas!C12+np_oilgas!C12+rwc!C12+ptfire!C12+ptagfire!C12+cmv_c3!C12+ag!B12</f>
        <v>81711.701879173314</v>
      </c>
      <c r="D13" s="27">
        <f>rail!D12+cmv_c1c2!D12+nonpt!D12+nonroad!D12+'onroad all'!AF12+'onroad all'!AR12+'onroad all'!AS12+ptegu!AU12+ptnonipm!D12+pt_oilgas!D12+np_oilgas!D12+rwc!D12+ptfire!D12+ptagfire!D12+cmv_c3!D12</f>
        <v>320347.3803030196</v>
      </c>
      <c r="E13" s="27">
        <f>rail!E12+cmv_c1c2!E12+nonpt!E12+nonroad!E12+ptegu!E12+ptnonipm!E12+pt_oilgas!E12+np_oilgas!E12+rwc!E12+'onroad all'!BG12+afdust!BA12+ptfire!E12+ptagfire!E12+cmv_c3!E12</f>
        <v>198719.61866109358</v>
      </c>
      <c r="F13" s="27">
        <f>rail!F12+cmv_c1c2!F12+nonpt!F12+nonroad!F12+ptegu!F12+ptnonipm!F12+pt_oilgas!F12+np_oilgas!F12+rwc!F12+'onroad all'!BJ12+afdust!BB12+ptfire!F12+ptagfire!F12+cmv_c3!F12</f>
        <v>103100.65331886732</v>
      </c>
      <c r="G13" s="27">
        <f>rail!G12+cmv_c1c2!G12+nonpt!G12+nonroad!G12+'onroad all'!BZ12+ptegu!BU12+ptnonipm!G12+pt_oilgas!G12+np_oilgas!G12+rwc!G12+ptfire!G12+ptagfire!G12+cmv_c3!G12</f>
        <v>64265.076548838224</v>
      </c>
      <c r="H13" s="27">
        <f>rail!H12+cmv_c1c2!H12+nonpt!H12+nonroad!H12+'onroad all'!CK12+ptegu!H12+ptnonipm!H12+pt_oilgas!H12+np_oilgas!H12+rwc!H12+ptfire!H12+ptagfire!H12+cmv_c3!H12+ag!C12</f>
        <v>394308.21540533693</v>
      </c>
      <c r="I13" s="47" t="s">
        <v>239</v>
      </c>
      <c r="M13" s="29" t="s">
        <v>10</v>
      </c>
      <c r="N13" s="27">
        <f>B13+biogenics!H12</f>
        <v>2340343.0591072491</v>
      </c>
      <c r="O13" s="27">
        <f t="shared" si="1"/>
        <v>81711.701879173314</v>
      </c>
      <c r="P13" s="27">
        <f>D13+biogenics!R12</f>
        <v>337834.26737533958</v>
      </c>
      <c r="Q13" s="27">
        <f t="shared" si="2"/>
        <v>198719.61866109358</v>
      </c>
      <c r="R13" s="27">
        <f t="shared" si="3"/>
        <v>103100.65331886732</v>
      </c>
      <c r="S13" s="27">
        <f t="shared" si="4"/>
        <v>64265.076548838224</v>
      </c>
      <c r="T13" s="27">
        <f>H13+biogenics!X12</f>
        <v>2329352.2770053269</v>
      </c>
      <c r="V13" s="29" t="s">
        <v>10</v>
      </c>
      <c r="W13" s="27">
        <f>B13-ptfire!B12</f>
        <v>1742259.7819972502</v>
      </c>
      <c r="X13" s="27">
        <f>C13-ptfire!C12</f>
        <v>75750.800800673314</v>
      </c>
      <c r="Y13" s="27">
        <f>D13-ptfire!D12</f>
        <v>312463.31379881961</v>
      </c>
      <c r="Z13" s="27">
        <f>E13-ptfire!E12</f>
        <v>159472.79985209359</v>
      </c>
      <c r="AA13" s="27">
        <f>F13-ptfire!F12</f>
        <v>69840.639101867317</v>
      </c>
      <c r="AB13" s="27">
        <f>G13-ptfire!G12</f>
        <v>60652.019795738226</v>
      </c>
      <c r="AC13" s="27">
        <f>H13-ptfire!H12</f>
        <v>308620.22349533695</v>
      </c>
    </row>
    <row r="14" spans="1:29" x14ac:dyDescent="0.25">
      <c r="A14" s="29" t="s">
        <v>12</v>
      </c>
      <c r="B14" s="27">
        <f>rail!B13+cmv_c1c2!B13+nonpt!B13+nonroad!B13+'onroad all'!P13+ptegu!B13+ptnonipm!B13+pt_oilgas!B13+np_oilgas!B13+rwc!B13+ptfire!B13+ptagfire!B13+cmv_c3!B13</f>
        <v>3281612.8850296088</v>
      </c>
      <c r="C14" s="27">
        <f>rail!C13+cmv_c1c2!C13+nonpt!C13+nonroad!C13+'onroad all'!AP13+ptegu!C13+ptnonipm!C13+pt_oilgas!C13+np_oilgas!C13+rwc!C13+ptfire!C13+ptagfire!C13+cmv_c3!C13+ag!B13</f>
        <v>119607.21626514546</v>
      </c>
      <c r="D14" s="27">
        <f>rail!D13+cmv_c1c2!D13+nonpt!D13+nonroad!D13+'onroad all'!AF13+'onroad all'!AR13+'onroad all'!AS13+ptegu!AU13+ptnonipm!D13+pt_oilgas!D13+np_oilgas!D13+rwc!D13+ptfire!D13+ptagfire!D13+cmv_c3!D13</f>
        <v>109596.5112893155</v>
      </c>
      <c r="E14" s="27">
        <f>rail!E13+cmv_c1c2!E13+nonpt!E13+nonroad!E13+ptegu!E13+ptnonipm!E13+pt_oilgas!E13+np_oilgas!E13+rwc!E13+'onroad all'!BG13+afdust!BA13+ptfire!E13+ptagfire!E13+cmv_c3!E13</f>
        <v>468036.26385990327</v>
      </c>
      <c r="F14" s="27">
        <f>rail!F13+cmv_c1c2!F13+nonpt!F13+nonroad!F13+ptegu!F13+ptnonipm!F13+pt_oilgas!F13+np_oilgas!F13+rwc!F13+'onroad all'!BJ13+afdust!BB13+ptfire!F13+ptagfire!F13+cmv_c3!F13</f>
        <v>279489.78845360735</v>
      </c>
      <c r="G14" s="27">
        <f>rail!G13+cmv_c1c2!G13+nonpt!G13+nonroad!G13+'onroad all'!BZ13+ptegu!BU13+ptnonipm!G13+pt_oilgas!G13+np_oilgas!G13+rwc!G13+ptfire!G13+ptagfire!G13+cmv_c3!G13</f>
        <v>23861.411316367346</v>
      </c>
      <c r="H14" s="27">
        <f>rail!H13+cmv_c1c2!H13+nonpt!H13+nonroad!H13+'onroad all'!CK13+ptegu!H13+ptnonipm!H13+pt_oilgas!H13+np_oilgas!H13+rwc!H13+ptfire!H13+ptagfire!H13+cmv_c3!H13+ag!C13</f>
        <v>778708.09593030519</v>
      </c>
      <c r="M14" s="29" t="s">
        <v>12</v>
      </c>
      <c r="N14" s="27">
        <f>B14+biogenics!H13</f>
        <v>3457963.4500096086</v>
      </c>
      <c r="O14" s="27">
        <f t="shared" si="1"/>
        <v>119607.21626514546</v>
      </c>
      <c r="P14" s="27">
        <f>D14+biogenics!R13</f>
        <v>125621.20223135951</v>
      </c>
      <c r="Q14" s="27">
        <f t="shared" si="2"/>
        <v>468036.26385990327</v>
      </c>
      <c r="R14" s="27">
        <f t="shared" si="3"/>
        <v>279489.78845360735</v>
      </c>
      <c r="S14" s="27">
        <f t="shared" si="4"/>
        <v>23861.411316367346</v>
      </c>
      <c r="T14" s="27">
        <f>H14+biogenics!X13</f>
        <v>1577771.7413303042</v>
      </c>
      <c r="V14" s="29" t="s">
        <v>12</v>
      </c>
      <c r="W14" s="27">
        <f>B14-ptfire!B13</f>
        <v>332572.94572960865</v>
      </c>
      <c r="X14" s="27">
        <f>C14-ptfire!C13</f>
        <v>71351.25330614546</v>
      </c>
      <c r="Y14" s="27">
        <f>D14-ptfire!D13</f>
        <v>76843.272613315494</v>
      </c>
      <c r="Z14" s="27">
        <f>E14-ptfire!E13</f>
        <v>174718.77281990327</v>
      </c>
      <c r="AA14" s="27">
        <f>F14-ptfire!F13</f>
        <v>30915.640433607361</v>
      </c>
      <c r="AB14" s="27">
        <f>G14-ptfire!G13</f>
        <v>3988.4858253673447</v>
      </c>
      <c r="AC14" s="27">
        <f>H14-ptfire!H13</f>
        <v>85028.598660305142</v>
      </c>
    </row>
    <row r="15" spans="1:29" x14ac:dyDescent="0.25">
      <c r="A15" s="29" t="s">
        <v>13</v>
      </c>
      <c r="B15" s="27">
        <f>rail!B14+cmv_c1c2!B14+nonpt!B14+nonroad!B14+'onroad all'!P14+ptegu!B14+ptnonipm!B14+pt_oilgas!B14+np_oilgas!B14+rwc!B14+ptfire!B14+ptagfire!B14+cmv_c3!B14</f>
        <v>1682128.5901581782</v>
      </c>
      <c r="C15" s="27">
        <f>rail!C14+cmv_c1c2!C14+nonpt!C14+nonroad!C14+'onroad all'!AP14+ptegu!C14+ptnonipm!C14+pt_oilgas!C14+np_oilgas!C14+rwc!C14+ptfire!C14+ptagfire!C14+cmv_c3!C14+ag!B14</f>
        <v>120638.00040742033</v>
      </c>
      <c r="D15" s="27">
        <f>rail!D14+cmv_c1c2!D14+nonpt!D14+nonroad!D14+'onroad all'!AF14+'onroad all'!AR14+'onroad all'!AS14+ptegu!AU14+ptnonipm!D14+pt_oilgas!D14+np_oilgas!D14+rwc!D14+ptfire!D14+ptagfire!D14+cmv_c3!D14</f>
        <v>409346.13172731496</v>
      </c>
      <c r="E15" s="27">
        <f>rail!E14+cmv_c1c2!E14+nonpt!E14+nonroad!E14+ptegu!E14+ptnonipm!E14+pt_oilgas!E14+np_oilgas!E14+rwc!E14+'onroad all'!BG14+afdust!BA14+ptfire!E14+ptagfire!E14+cmv_c3!E14</f>
        <v>424929.62028967909</v>
      </c>
      <c r="F15" s="27">
        <f>rail!F14+cmv_c1c2!F14+nonpt!F14+nonroad!F14+ptegu!F14+ptnonipm!F14+pt_oilgas!F14+np_oilgas!F14+rwc!F14+'onroad all'!BJ14+afdust!BB14+ptfire!F14+ptagfire!F14+cmv_c3!F14</f>
        <v>109623.93519389842</v>
      </c>
      <c r="G15" s="27">
        <f>rail!G14+cmv_c1c2!G14+nonpt!G14+nonroad!G14+'onroad all'!BZ14+ptegu!BU14+ptnonipm!G14+pt_oilgas!G14+np_oilgas!G14+rwc!G14+ptfire!G14+ptagfire!G14+cmv_c3!G14</f>
        <v>145078.64001344563</v>
      </c>
      <c r="H15" s="27">
        <f>rail!H14+cmv_c1c2!H14+nonpt!H14+nonroad!H14+'onroad all'!CK14+ptegu!H14+ptnonipm!H14+pt_oilgas!H14+np_oilgas!H14+rwc!H14+ptfire!H14+ptagfire!H14+cmv_c3!H14+ag!C14</f>
        <v>381868.66892518057</v>
      </c>
      <c r="I15" s="47" t="s">
        <v>239</v>
      </c>
      <c r="M15" s="29" t="s">
        <v>13</v>
      </c>
      <c r="N15" s="27">
        <f>B15+biogenics!H14</f>
        <v>1766020.5773061782</v>
      </c>
      <c r="O15" s="27">
        <f t="shared" si="1"/>
        <v>120638.00040742033</v>
      </c>
      <c r="P15" s="27">
        <f>D15+biogenics!R14</f>
        <v>447984.12075551646</v>
      </c>
      <c r="Q15" s="27">
        <f t="shared" si="2"/>
        <v>424929.62028967909</v>
      </c>
      <c r="R15" s="27">
        <f t="shared" si="3"/>
        <v>109623.93519389842</v>
      </c>
      <c r="S15" s="27">
        <f t="shared" si="4"/>
        <v>145078.64001344563</v>
      </c>
      <c r="T15" s="27">
        <f>H15+biogenics!X14</f>
        <v>781538.76921818056</v>
      </c>
      <c r="V15" s="29" t="s">
        <v>13</v>
      </c>
      <c r="W15" s="27">
        <f>B15-ptfire!B14</f>
        <v>1572089.8112281782</v>
      </c>
      <c r="X15" s="27">
        <f>C15-ptfire!C14</f>
        <v>118822.13861632033</v>
      </c>
      <c r="Y15" s="27">
        <f>D15-ptfire!D14</f>
        <v>407337.89275321498</v>
      </c>
      <c r="Z15" s="27">
        <f>E15-ptfire!E14</f>
        <v>413282.91056367912</v>
      </c>
      <c r="AA15" s="27">
        <f>F15-ptfire!F14</f>
        <v>99753.840533798415</v>
      </c>
      <c r="AB15" s="27">
        <f>G15-ptfire!G14</f>
        <v>144096.73368301563</v>
      </c>
      <c r="AC15" s="27">
        <f>H15-ptfire!H14</f>
        <v>355765.61654118059</v>
      </c>
    </row>
    <row r="16" spans="1:29" x14ac:dyDescent="0.25">
      <c r="A16" s="29" t="s">
        <v>14</v>
      </c>
      <c r="B16" s="27">
        <f>rail!B15+cmv_c1c2!B15+nonpt!B15+nonroad!B15+'onroad all'!P15+ptegu!B15+ptnonipm!B15+pt_oilgas!B15+np_oilgas!B15+rwc!B15+ptfire!B15+ptagfire!B15+cmv_c3!B15</f>
        <v>1410598.3678963901</v>
      </c>
      <c r="C16" s="27">
        <f>rail!C15+cmv_c1c2!C15+nonpt!C15+nonroad!C15+'onroad all'!AP15+ptegu!C15+ptnonipm!C15+pt_oilgas!C15+np_oilgas!C15+rwc!C15+ptfire!C15+ptagfire!C15+cmv_c3!C15+ag!B15</f>
        <v>71742.950995117324</v>
      </c>
      <c r="D16" s="27">
        <f>rail!D15+cmv_c1c2!D15+nonpt!D15+nonroad!D15+'onroad all'!AF15+'onroad all'!AR15+'onroad all'!AS15+ptegu!AU15+ptnonipm!D15+pt_oilgas!D15+np_oilgas!D15+rwc!D15+ptfire!D15+ptagfire!D15+cmv_c3!D15</f>
        <v>351404.33627612982</v>
      </c>
      <c r="E16" s="27">
        <f>rail!E15+cmv_c1c2!E15+nonpt!E15+nonroad!E15+ptegu!E15+ptnonipm!E15+pt_oilgas!E15+np_oilgas!E15+rwc!E15+'onroad all'!BG15+afdust!BA15+ptfire!E15+ptagfire!E15+cmv_c3!E15</f>
        <v>271318.15933809528</v>
      </c>
      <c r="F16" s="27">
        <f>rail!F15+cmv_c1c2!F15+nonpt!F15+nonroad!F15+ptegu!F15+ptnonipm!F15+pt_oilgas!F15+np_oilgas!F15+rwc!F15+'onroad all'!BJ15+afdust!BB15+ptfire!F15+ptagfire!F15+cmv_c3!F15</f>
        <v>87159.707681910848</v>
      </c>
      <c r="G16" s="27">
        <f>rail!G15+cmv_c1c2!G15+nonpt!G15+nonroad!G15+'onroad all'!BZ15+ptegu!BU15+ptnonipm!G15+pt_oilgas!G15+np_oilgas!G15+rwc!G15+ptfire!G15+ptagfire!G15+cmv_c3!G15</f>
        <v>216334.8003131531</v>
      </c>
      <c r="H16" s="27">
        <f>rail!H15+cmv_c1c2!H15+nonpt!H15+nonroad!H15+'onroad all'!CK15+ptegu!H15+ptnonipm!H15+pt_oilgas!H15+np_oilgas!H15+rwc!H15+ptfire!H15+ptagfire!H15+cmv_c3!H15+ag!C15</f>
        <v>275883.154073146</v>
      </c>
      <c r="I16" s="47" t="s">
        <v>239</v>
      </c>
      <c r="M16" s="29" t="s">
        <v>14</v>
      </c>
      <c r="N16" s="27">
        <f>B16+biogenics!H15</f>
        <v>1464297.5628773901</v>
      </c>
      <c r="O16" s="27">
        <f t="shared" si="1"/>
        <v>71742.950995117324</v>
      </c>
      <c r="P16" s="27">
        <f>D16+biogenics!R15</f>
        <v>372463.07107544184</v>
      </c>
      <c r="Q16" s="27">
        <f t="shared" si="2"/>
        <v>271318.15933809528</v>
      </c>
      <c r="R16" s="27">
        <f t="shared" si="3"/>
        <v>87159.707681910848</v>
      </c>
      <c r="S16" s="27">
        <f t="shared" si="4"/>
        <v>216334.8003131531</v>
      </c>
      <c r="T16" s="27">
        <f>H16+biogenics!X15</f>
        <v>541404.13617714599</v>
      </c>
      <c r="V16" s="29" t="s">
        <v>14</v>
      </c>
      <c r="W16" s="27">
        <f>B16-ptfire!B15</f>
        <v>1347216.2534273902</v>
      </c>
      <c r="X16" s="27">
        <f>C16-ptfire!C15</f>
        <v>70700.828663317327</v>
      </c>
      <c r="Y16" s="27">
        <f>D16-ptfire!D15</f>
        <v>350443.81573325983</v>
      </c>
      <c r="Z16" s="27">
        <f>E16-ptfire!E15</f>
        <v>264784.91304669529</v>
      </c>
      <c r="AA16" s="27">
        <f>F16-ptfire!F15</f>
        <v>81623.057628410854</v>
      </c>
      <c r="AB16" s="27">
        <f>G16-ptfire!G15</f>
        <v>215829.2269081031</v>
      </c>
      <c r="AC16" s="27">
        <f>H16-ptfire!H15</f>
        <v>260902.636923146</v>
      </c>
    </row>
    <row r="17" spans="1:29" x14ac:dyDescent="0.25">
      <c r="A17" s="29" t="s">
        <v>15</v>
      </c>
      <c r="B17" s="27">
        <f>rail!B16+cmv_c1c2!B16+nonpt!B16+nonroad!B16+'onroad all'!P16+ptegu!B16+ptnonipm!B16+pt_oilgas!B16+np_oilgas!B16+rwc!B16+ptfire!B16+ptagfire!B16+cmv_c3!B16</f>
        <v>766089.22004458006</v>
      </c>
      <c r="C17" s="27">
        <f>rail!C16+cmv_c1c2!C16+nonpt!C16+nonroad!C16+'onroad all'!AP16+ptegu!C16+ptnonipm!C16+pt_oilgas!C16+np_oilgas!C16+rwc!C16+ptfire!C16+ptagfire!C16+cmv_c3!C16+ag!B16</f>
        <v>282441.15569519257</v>
      </c>
      <c r="D17" s="27">
        <f>rail!D16+cmv_c1c2!D16+nonpt!D16+nonroad!D16+'onroad all'!AF16+'onroad all'!AR16+'onroad all'!AS16+ptegu!AU16+ptnonipm!D16+pt_oilgas!D16+np_oilgas!D16+rwc!D16+ptfire!D16+ptagfire!D16+cmv_c3!D16</f>
        <v>194012.23461658979</v>
      </c>
      <c r="E17" s="27">
        <f>rail!E16+cmv_c1c2!E16+nonpt!E16+nonroad!E16+ptegu!E16+ptnonipm!E16+pt_oilgas!E16+np_oilgas!E16+rwc!E16+'onroad all'!BG16+afdust!BA16+ptfire!E16+ptagfire!E16+cmv_c3!E16</f>
        <v>191040.0150278995</v>
      </c>
      <c r="F17" s="27">
        <f>rail!F16+cmv_c1c2!F16+nonpt!F16+nonroad!F16+ptegu!F16+ptnonipm!F16+pt_oilgas!F16+np_oilgas!F16+rwc!F16+'onroad all'!BJ16+afdust!BB16+ptfire!F16+ptagfire!F16+cmv_c3!F16</f>
        <v>58973.914276757307</v>
      </c>
      <c r="G17" s="27">
        <f>rail!G16+cmv_c1c2!G16+nonpt!G16+nonroad!G16+'onroad all'!BZ16+ptegu!BU16+ptnonipm!G16+pt_oilgas!G16+np_oilgas!G16+rwc!G16+ptfire!G16+ptagfire!G16+cmv_c3!G16</f>
        <v>61815.16877911301</v>
      </c>
      <c r="H17" s="27">
        <f>rail!H16+cmv_c1c2!H16+nonpt!H16+nonroad!H16+'onroad all'!CK16+ptegu!H16+ptnonipm!H16+pt_oilgas!H16+np_oilgas!H16+rwc!H16+ptfire!H16+ptagfire!H16+cmv_c3!H16+ag!C16</f>
        <v>188386.20328629951</v>
      </c>
      <c r="I17" s="47" t="s">
        <v>239</v>
      </c>
      <c r="M17" s="29" t="s">
        <v>15</v>
      </c>
      <c r="N17" s="27">
        <f>B17+biogenics!H16</f>
        <v>839976.20901557989</v>
      </c>
      <c r="O17" s="27">
        <f t="shared" si="1"/>
        <v>282441.15569519257</v>
      </c>
      <c r="P17" s="27">
        <f>D17+biogenics!R16</f>
        <v>232428.7664522235</v>
      </c>
      <c r="Q17" s="27">
        <f t="shared" si="2"/>
        <v>191040.0150278995</v>
      </c>
      <c r="R17" s="27">
        <f t="shared" si="3"/>
        <v>58973.914276757307</v>
      </c>
      <c r="S17" s="27">
        <f t="shared" si="4"/>
        <v>61815.16877911301</v>
      </c>
      <c r="T17" s="27">
        <f>H17+biogenics!X16</f>
        <v>448595.83384629851</v>
      </c>
      <c r="V17" s="29" t="s">
        <v>15</v>
      </c>
      <c r="W17" s="27">
        <f>B17-ptfire!B16</f>
        <v>622304.01205458003</v>
      </c>
      <c r="X17" s="27">
        <f>C17-ptfire!C16</f>
        <v>280063.43339869258</v>
      </c>
      <c r="Y17" s="27">
        <f>D17-ptfire!D16</f>
        <v>191131.8206013898</v>
      </c>
      <c r="Z17" s="27">
        <f>E17-ptfire!E16</f>
        <v>175592.63663289949</v>
      </c>
      <c r="AA17" s="27">
        <f>F17-ptfire!F16</f>
        <v>45882.913658757308</v>
      </c>
      <c r="AB17" s="27">
        <f>G17-ptfire!G16</f>
        <v>60453.764610913007</v>
      </c>
      <c r="AC17" s="27">
        <f>H17-ptfire!H16</f>
        <v>154206.36701329952</v>
      </c>
    </row>
    <row r="18" spans="1:29" x14ac:dyDescent="0.25">
      <c r="A18" s="29" t="s">
        <v>16</v>
      </c>
      <c r="B18" s="27">
        <f>rail!B17+cmv_c1c2!B17+nonpt!B17+nonroad!B17+'onroad all'!P17+ptegu!B17+ptnonipm!B17+pt_oilgas!B17+np_oilgas!B17+rwc!B17+ptfire!B17+ptagfire!B17+cmv_c3!B17</f>
        <v>866906.01245303208</v>
      </c>
      <c r="C18" s="27">
        <f>rail!C17+cmv_c1c2!C17+nonpt!C17+nonroad!C17+'onroad all'!AP17+ptegu!C17+ptnonipm!C17+pt_oilgas!C17+np_oilgas!C17+rwc!C17+ptfire!C17+ptagfire!C17+cmv_c3!C17+ag!B17</f>
        <v>178626.62375433085</v>
      </c>
      <c r="D18" s="27">
        <f>rail!D17+cmv_c1c2!D17+nonpt!D17+nonroad!D17+'onroad all'!AF17+'onroad all'!AR17+'onroad all'!AS17+ptegu!AU17+ptnonipm!D17+pt_oilgas!D17+np_oilgas!D17+rwc!D17+ptfire!D17+ptagfire!D17+cmv_c3!D17</f>
        <v>255104.40188402182</v>
      </c>
      <c r="E18" s="27">
        <f>rail!E17+cmv_c1c2!E17+nonpt!E17+nonroad!E17+ptegu!E17+ptnonipm!E17+pt_oilgas!E17+np_oilgas!E17+rwc!E17+'onroad all'!BG17+afdust!BA17+ptfire!E17+ptagfire!E17+cmv_c3!E17</f>
        <v>364216.46551972791</v>
      </c>
      <c r="F18" s="27">
        <f>rail!F17+cmv_c1c2!F17+nonpt!F17+nonroad!F17+ptegu!F17+ptnonipm!F17+pt_oilgas!F17+np_oilgas!F17+rwc!F17+'onroad all'!BJ17+afdust!BB17+ptfire!F17+ptagfire!F17+cmv_c3!F17</f>
        <v>94511.274468735195</v>
      </c>
      <c r="G18" s="27">
        <f>rail!G17+cmv_c1c2!G17+nonpt!G17+nonroad!G17+'onroad all'!BZ17+ptegu!BU17+ptnonipm!G17+pt_oilgas!G17+np_oilgas!G17+rwc!G17+ptfire!G17+ptagfire!G17+cmv_c3!G17</f>
        <v>23620.724175221003</v>
      </c>
      <c r="H18" s="27">
        <f>rail!H17+cmv_c1c2!H17+nonpt!H17+nonroad!H17+'onroad all'!CK17+ptegu!H17+ptnonipm!H17+pt_oilgas!H17+np_oilgas!H17+rwc!H17+ptfire!H17+ptagfire!H17+cmv_c3!H17+ag!C17</f>
        <v>256762.88331652203</v>
      </c>
      <c r="I18" s="47" t="s">
        <v>239</v>
      </c>
      <c r="M18" s="29" t="s">
        <v>16</v>
      </c>
      <c r="N18" s="27">
        <f>B18+biogenics!H17</f>
        <v>1022241.0908530321</v>
      </c>
      <c r="O18" s="27">
        <f t="shared" si="1"/>
        <v>178626.62375433085</v>
      </c>
      <c r="P18" s="27">
        <f>D18+biogenics!R17</f>
        <v>313420.38055684185</v>
      </c>
      <c r="Q18" s="27">
        <f t="shared" si="2"/>
        <v>364216.46551972791</v>
      </c>
      <c r="R18" s="27">
        <f t="shared" si="3"/>
        <v>94511.274468735195</v>
      </c>
      <c r="S18" s="27">
        <f t="shared" si="4"/>
        <v>23620.724175221003</v>
      </c>
      <c r="T18" s="27">
        <f>H18+biogenics!X17</f>
        <v>787837.11775652203</v>
      </c>
      <c r="V18" s="29" t="s">
        <v>16</v>
      </c>
      <c r="W18" s="27">
        <f>B18-ptfire!B17</f>
        <v>713879.38583303208</v>
      </c>
      <c r="X18" s="27">
        <f>C18-ptfire!C17</f>
        <v>176088.18664603087</v>
      </c>
      <c r="Y18" s="27">
        <f>D18-ptfire!D17</f>
        <v>251631.81030282183</v>
      </c>
      <c r="Z18" s="27">
        <f>E18-ptfire!E17</f>
        <v>347412.74992672791</v>
      </c>
      <c r="AA18" s="27">
        <f>F18-ptfire!F17</f>
        <v>80270.834236735187</v>
      </c>
      <c r="AB18" s="27">
        <f>G18-ptfire!G17</f>
        <v>22047.365110621002</v>
      </c>
      <c r="AC18" s="27">
        <f>H18-ptfire!H17</f>
        <v>220272.57059752202</v>
      </c>
    </row>
    <row r="19" spans="1:29" x14ac:dyDescent="0.25">
      <c r="A19" s="29" t="s">
        <v>17</v>
      </c>
      <c r="B19" s="27">
        <f>rail!B18+cmv_c1c2!B18+nonpt!B18+nonroad!B18+'onroad all'!P18+ptegu!B18+ptnonipm!B18+pt_oilgas!B18+np_oilgas!B18+rwc!B18+ptfire!B18+ptagfire!B18+cmv_c3!B18</f>
        <v>945101.52571267099</v>
      </c>
      <c r="C19" s="27">
        <f>rail!C18+cmv_c1c2!C18+nonpt!C18+nonroad!C18+'onroad all'!AP18+ptegu!C18+ptnonipm!C18+pt_oilgas!C18+np_oilgas!C18+rwc!C18+ptfire!C18+ptagfire!C18+cmv_c3!C18+ag!B18</f>
        <v>36992.681201653999</v>
      </c>
      <c r="D19" s="27">
        <f>rail!D18+cmv_c1c2!D18+nonpt!D18+nonroad!D18+'onroad all'!AF18+'onroad all'!AR18+'onroad all'!AS18+ptegu!AU18+ptnonipm!D18+pt_oilgas!D18+np_oilgas!D18+rwc!D18+ptfire!D18+ptagfire!D18+cmv_c3!D18</f>
        <v>247880.85193153375</v>
      </c>
      <c r="E19" s="27">
        <f>rail!E18+cmv_c1c2!E18+nonpt!E18+nonroad!E18+ptegu!E18+ptnonipm!E18+pt_oilgas!E18+np_oilgas!E18+rwc!E18+'onroad all'!BG18+afdust!BA18+ptfire!E18+ptagfire!E18+cmv_c3!E18</f>
        <v>120709.00366802438</v>
      </c>
      <c r="F19" s="27">
        <f>rail!F18+cmv_c1c2!F18+nonpt!F18+nonroad!F18+ptegu!F18+ptnonipm!F18+pt_oilgas!F18+np_oilgas!F18+rwc!F18+'onroad all'!BJ18+afdust!BB18+ptfire!F18+ptagfire!F18+cmv_c3!F18</f>
        <v>52935.375530405989</v>
      </c>
      <c r="G19" s="27">
        <f>rail!G18+cmv_c1c2!G18+nonpt!G18+nonroad!G18+'onroad all'!BZ18+ptegu!BU18+ptnonipm!G18+pt_oilgas!G18+np_oilgas!G18+rwc!G18+ptfire!G18+ptagfire!G18+cmv_c3!G18</f>
        <v>147422.27749010327</v>
      </c>
      <c r="H19" s="27">
        <f>rail!H18+cmv_c1c2!H18+nonpt!H18+nonroad!H18+'onroad all'!CK18+ptegu!H18+ptnonipm!H18+pt_oilgas!H18+np_oilgas!H18+rwc!H18+ptfire!H18+ptagfire!H18+cmv_c3!H18+ag!C18</f>
        <v>243272.51606727208</v>
      </c>
      <c r="I19" s="47" t="s">
        <v>239</v>
      </c>
      <c r="M19" s="29" t="s">
        <v>17</v>
      </c>
      <c r="N19" s="27">
        <f>B19+biogenics!H18</f>
        <v>1021737.472462671</v>
      </c>
      <c r="O19" s="27">
        <f t="shared" si="1"/>
        <v>36992.681201653999</v>
      </c>
      <c r="P19" s="27">
        <f>D19+biogenics!R18</f>
        <v>263187.34443281614</v>
      </c>
      <c r="Q19" s="27">
        <f t="shared" si="2"/>
        <v>120709.00366802438</v>
      </c>
      <c r="R19" s="27">
        <f t="shared" si="3"/>
        <v>52935.375530405989</v>
      </c>
      <c r="S19" s="27">
        <f t="shared" si="4"/>
        <v>147422.27749010327</v>
      </c>
      <c r="T19" s="27">
        <f>H19+biogenics!X18</f>
        <v>893840.83152727201</v>
      </c>
      <c r="V19" s="29" t="s">
        <v>17</v>
      </c>
      <c r="W19" s="27">
        <f>B19-ptfire!B18</f>
        <v>807946.11162267101</v>
      </c>
      <c r="X19" s="27">
        <f>C19-ptfire!C18</f>
        <v>34738.965507453999</v>
      </c>
      <c r="Y19" s="27">
        <f>D19-ptfire!D18</f>
        <v>245873.43056773374</v>
      </c>
      <c r="Z19" s="27">
        <f>E19-ptfire!E18</f>
        <v>106634.90666202438</v>
      </c>
      <c r="AA19" s="27">
        <f>F19-ptfire!F18</f>
        <v>41008.175000405987</v>
      </c>
      <c r="AB19" s="27">
        <f>G19-ptfire!G18</f>
        <v>146349.98116190327</v>
      </c>
      <c r="AC19" s="27">
        <f>H19-ptfire!H18</f>
        <v>210875.35055727209</v>
      </c>
    </row>
    <row r="20" spans="1:29" x14ac:dyDescent="0.25">
      <c r="A20" s="29" t="s">
        <v>18</v>
      </c>
      <c r="B20" s="27">
        <f>rail!B19+cmv_c1c2!B19+nonpt!B19+nonroad!B19+'onroad all'!P19+ptegu!B19+ptnonipm!B19+pt_oilgas!B19+np_oilgas!B19+rwc!B19+ptfire!B19+ptagfire!B19+cmv_c3!B19</f>
        <v>1349767.611080362</v>
      </c>
      <c r="C20" s="27">
        <f>rail!C19+cmv_c1c2!C19+nonpt!C19+nonroad!C19+'onroad all'!AP19+ptegu!C19+ptnonipm!C19+pt_oilgas!C19+np_oilgas!C19+rwc!C19+ptfire!C19+ptagfire!C19+cmv_c3!C19+ag!B19</f>
        <v>52240.732290851294</v>
      </c>
      <c r="D20" s="27">
        <f>rail!D19+cmv_c1c2!D19+nonpt!D19+nonroad!D19+'onroad all'!AF19+'onroad all'!AR19+'onroad all'!AS19+ptegu!AU19+ptnonipm!D19+pt_oilgas!D19+np_oilgas!D19+rwc!D19+ptfire!D19+ptagfire!D19+cmv_c3!D19</f>
        <v>354998.38734177139</v>
      </c>
      <c r="E20" s="27">
        <f>rail!E19+cmv_c1c2!E19+nonpt!E19+nonroad!E19+ptegu!E19+ptnonipm!E19+pt_oilgas!E19+np_oilgas!E19+rwc!E19+'onroad all'!BG19+afdust!BA19+ptfire!E19+ptagfire!E19+cmv_c3!E19</f>
        <v>175559.18775534796</v>
      </c>
      <c r="F20" s="27">
        <f>rail!F19+cmv_c1c2!F19+nonpt!F19+nonroad!F19+ptegu!F19+ptnonipm!F19+pt_oilgas!F19+np_oilgas!F19+rwc!F19+'onroad all'!BJ19+afdust!BB19+ptfire!F19+ptagfire!F19+cmv_c3!F19</f>
        <v>93438.450291433153</v>
      </c>
      <c r="G20" s="27">
        <f>rail!G19+cmv_c1c2!G19+nonpt!G19+nonroad!G19+'onroad all'!BZ19+ptegu!BU19+ptnonipm!G19+pt_oilgas!G19+np_oilgas!G19+rwc!G19+ptfire!G19+ptagfire!G19+cmv_c3!G19</f>
        <v>150205.56874692591</v>
      </c>
      <c r="H20" s="27">
        <f>rail!H19+cmv_c1c2!H19+nonpt!H19+nonroad!H19+'onroad all'!CK19+ptegu!H19+ptnonipm!H19+pt_oilgas!H19+np_oilgas!H19+rwc!H19+ptfire!H19+ptagfire!H19+cmv_c3!H19+ag!C19</f>
        <v>385505.21601748135</v>
      </c>
      <c r="I20" s="47" t="s">
        <v>239</v>
      </c>
      <c r="M20" s="29" t="s">
        <v>18</v>
      </c>
      <c r="N20" s="27">
        <f>B20+biogenics!H19</f>
        <v>1548734.305600361</v>
      </c>
      <c r="O20" s="27">
        <f t="shared" si="1"/>
        <v>52240.732290851294</v>
      </c>
      <c r="P20" s="27">
        <f>D20+biogenics!R19</f>
        <v>368959.69771177141</v>
      </c>
      <c r="Q20" s="27">
        <f t="shared" si="2"/>
        <v>175559.18775534796</v>
      </c>
      <c r="R20" s="27">
        <f t="shared" si="3"/>
        <v>93438.450291433153</v>
      </c>
      <c r="S20" s="27">
        <f t="shared" si="4"/>
        <v>150205.56874692591</v>
      </c>
      <c r="T20" s="27">
        <f>H20+biogenics!X19</f>
        <v>1852665.8181174814</v>
      </c>
      <c r="V20" s="29" t="s">
        <v>18</v>
      </c>
      <c r="W20" s="27">
        <f>B20-ptfire!B19</f>
        <v>842986.54980036197</v>
      </c>
      <c r="X20" s="27">
        <f>C20-ptfire!C19</f>
        <v>43942.093542751296</v>
      </c>
      <c r="Y20" s="27">
        <f>D20-ptfire!D19</f>
        <v>349059.00590387138</v>
      </c>
      <c r="Z20" s="27">
        <f>E20-ptfire!E19</f>
        <v>124876.09608234795</v>
      </c>
      <c r="AA20" s="27">
        <f>F20-ptfire!F19</f>
        <v>50486.679409433156</v>
      </c>
      <c r="AB20" s="27">
        <f>G20-ptfire!G19</f>
        <v>146695.42603812591</v>
      </c>
      <c r="AC20" s="27">
        <f>H20-ptfire!H19</f>
        <v>266212.28909748135</v>
      </c>
    </row>
    <row r="21" spans="1:29" x14ac:dyDescent="0.25">
      <c r="A21" s="29" t="s">
        <v>19</v>
      </c>
      <c r="B21" s="27">
        <f>rail!B20+cmv_c1c2!B20+nonpt!B20+nonroad!B20+'onroad all'!P20+ptegu!B20+ptnonipm!B20+pt_oilgas!B20+np_oilgas!B20+rwc!B20+ptfire!B20+ptagfire!B20+cmv_c3!B20</f>
        <v>276445.80444608902</v>
      </c>
      <c r="C21" s="27">
        <f>rail!C20+cmv_c1c2!C20+nonpt!C20+nonroad!C20+'onroad all'!AP20+ptegu!C20+ptnonipm!C20+pt_oilgas!C20+np_oilgas!C20+rwc!C20+ptfire!C20+ptagfire!C20+cmv_c3!C20+ag!B20</f>
        <v>4333.9306553743154</v>
      </c>
      <c r="D21" s="27">
        <f>rail!D20+cmv_c1c2!D20+nonpt!D20+nonroad!D20+'onroad all'!AF20+'onroad all'!AR20+'onroad all'!AS20+ptegu!AU20+ptnonipm!D20+pt_oilgas!D20+np_oilgas!D20+rwc!D20+ptfire!D20+ptagfire!D20+cmv_c3!D20</f>
        <v>49061.704776614599</v>
      </c>
      <c r="E21" s="27">
        <f>rail!E20+cmv_c1c2!E20+nonpt!E20+nonroad!E20+ptegu!E20+ptnonipm!E20+pt_oilgas!E20+np_oilgas!E20+rwc!E20+'onroad all'!BG20+afdust!BA20+ptfire!E20+ptagfire!E20+cmv_c3!E20</f>
        <v>19412.725382584696</v>
      </c>
      <c r="F21" s="27">
        <f>rail!F20+cmv_c1c2!F20+nonpt!F20+nonroad!F20+ptegu!F20+ptnonipm!F20+pt_oilgas!F20+np_oilgas!F20+rwc!F20+'onroad all'!BJ20+afdust!BB20+ptfire!F20+ptagfire!F20+cmv_c3!F20</f>
        <v>13930.727785920972</v>
      </c>
      <c r="G21" s="27">
        <f>rail!G20+cmv_c1c2!G20+nonpt!G20+nonroad!G20+'onroad all'!BZ20+ptegu!BU20+ptnonipm!G20+pt_oilgas!G20+np_oilgas!G20+rwc!G20+ptfire!G20+ptagfire!G20+cmv_c3!G20</f>
        <v>10906.951158988086</v>
      </c>
      <c r="H21" s="27">
        <f>rail!H20+cmv_c1c2!H20+nonpt!H20+nonroad!H20+'onroad all'!CK20+ptegu!H20+ptnonipm!H20+pt_oilgas!H20+np_oilgas!H20+rwc!H20+ptfire!H20+ptagfire!H20+cmv_c3!H20+ag!C20</f>
        <v>56755.29000437459</v>
      </c>
      <c r="I21" s="47" t="s">
        <v>239</v>
      </c>
      <c r="M21" s="29" t="s">
        <v>19</v>
      </c>
      <c r="N21" s="27">
        <f>B21+biogenics!H20</f>
        <v>366588.04134608892</v>
      </c>
      <c r="O21" s="27">
        <f t="shared" si="1"/>
        <v>4333.9306553743154</v>
      </c>
      <c r="P21" s="27">
        <f>D21+biogenics!R20</f>
        <v>51508.232482784602</v>
      </c>
      <c r="Q21" s="27">
        <f t="shared" si="2"/>
        <v>19412.725382584696</v>
      </c>
      <c r="R21" s="27">
        <f t="shared" si="3"/>
        <v>13930.727785920972</v>
      </c>
      <c r="S21" s="27">
        <f t="shared" si="4"/>
        <v>10906.951158988086</v>
      </c>
      <c r="T21" s="27">
        <f>H21+biogenics!X20</f>
        <v>504307.78150437458</v>
      </c>
      <c r="V21" s="29" t="s">
        <v>19</v>
      </c>
      <c r="W21" s="27">
        <f>B21-ptfire!B20</f>
        <v>270979.657587789</v>
      </c>
      <c r="X21" s="27">
        <f>C21-ptfire!C20</f>
        <v>4244.4528704543154</v>
      </c>
      <c r="Y21" s="27">
        <f>D21-ptfire!D20</f>
        <v>48999.224536384601</v>
      </c>
      <c r="Z21" s="27">
        <f>E21-ptfire!E20</f>
        <v>18867.469197124698</v>
      </c>
      <c r="AA21" s="27">
        <f>F21-ptfire!F20</f>
        <v>13468.646427750971</v>
      </c>
      <c r="AB21" s="27">
        <f>G21-ptfire!G20</f>
        <v>10869.574626918085</v>
      </c>
      <c r="AC21" s="27">
        <f>H21-ptfire!H20</f>
        <v>55469.03675077459</v>
      </c>
    </row>
    <row r="22" spans="1:29" x14ac:dyDescent="0.25">
      <c r="A22" s="29" t="s">
        <v>20</v>
      </c>
      <c r="B22" s="27">
        <f>rail!B21+cmv_c1c2!B21+nonpt!B21+nonroad!B21+'onroad all'!P21+ptegu!B21+ptnonipm!B21+pt_oilgas!B21+np_oilgas!B21+rwc!B21+ptfire!B21+ptagfire!B21+cmv_c3!B21</f>
        <v>710850.78473932389</v>
      </c>
      <c r="C22" s="27">
        <f>rail!C21+cmv_c1c2!C21+nonpt!C21+nonroad!C21+'onroad all'!AP21+ptegu!C21+ptnonipm!C21+pt_oilgas!C21+np_oilgas!C21+rwc!C21+ptfire!C21+ptagfire!C21+cmv_c3!C21+ag!B21</f>
        <v>15946.10645226779</v>
      </c>
      <c r="D22" s="27">
        <f>rail!D21+cmv_c1c2!D21+nonpt!D21+nonroad!D21+'onroad all'!AF21+'onroad all'!AR21+'onroad all'!AS21+ptegu!AU21+ptnonipm!D21+pt_oilgas!D21+np_oilgas!D21+rwc!D21+ptfire!D21+ptagfire!D21+cmv_c3!D21</f>
        <v>127407.68084676654</v>
      </c>
      <c r="E22" s="27">
        <f>rail!E21+cmv_c1c2!E21+nonpt!E21+nonroad!E21+ptegu!E21+ptnonipm!E21+pt_oilgas!E21+np_oilgas!E21+rwc!E21+'onroad all'!BG21+afdust!BA21+ptfire!E21+ptagfire!E21+cmv_c3!E21</f>
        <v>47839.056653194282</v>
      </c>
      <c r="F22" s="27">
        <f>rail!F21+cmv_c1c2!F21+nonpt!F21+nonroad!F21+ptegu!F21+ptnonipm!F21+pt_oilgas!F21+np_oilgas!F21+rwc!F21+'onroad all'!BJ21+afdust!BB21+ptfire!F21+ptagfire!F21+cmv_c3!F21</f>
        <v>21750.03740505697</v>
      </c>
      <c r="G22" s="27">
        <f>rail!G21+cmv_c1c2!G21+nonpt!G21+nonroad!G21+'onroad all'!BZ21+ptegu!BU21+ptnonipm!G21+pt_oilgas!G21+np_oilgas!G21+rwc!G21+ptfire!G21+ptagfire!G21+cmv_c3!G21</f>
        <v>41227.392025672445</v>
      </c>
      <c r="H22" s="27">
        <f>rail!H21+cmv_c1c2!H21+nonpt!H21+nonroad!H21+'onroad all'!CK21+ptegu!H21+ptnonipm!H21+pt_oilgas!H21+np_oilgas!H21+rwc!H21+ptfire!H21+ptagfire!H21+cmv_c3!H21+ag!C21</f>
        <v>118896.7537540418</v>
      </c>
      <c r="I22" s="47" t="s">
        <v>239</v>
      </c>
      <c r="M22" s="29" t="s">
        <v>20</v>
      </c>
      <c r="N22" s="27">
        <f>B22+biogenics!H21</f>
        <v>732518.93354632391</v>
      </c>
      <c r="O22" s="27">
        <f t="shared" si="1"/>
        <v>15946.10645226779</v>
      </c>
      <c r="P22" s="27">
        <f>D22+biogenics!R21</f>
        <v>130508.11207535554</v>
      </c>
      <c r="Q22" s="27">
        <f t="shared" si="2"/>
        <v>47839.056653194282</v>
      </c>
      <c r="R22" s="27">
        <f t="shared" si="3"/>
        <v>21750.03740505697</v>
      </c>
      <c r="S22" s="27">
        <f t="shared" si="4"/>
        <v>41227.392025672445</v>
      </c>
      <c r="T22" s="27">
        <f>H22+biogenics!X21</f>
        <v>284413.72491404181</v>
      </c>
      <c r="V22" s="29" t="s">
        <v>20</v>
      </c>
      <c r="W22" s="27">
        <f>B22-ptfire!B21</f>
        <v>686697.01209932391</v>
      </c>
      <c r="X22" s="27">
        <f>C22-ptfire!C21</f>
        <v>15551.69675799779</v>
      </c>
      <c r="Y22" s="27">
        <f>D22-ptfire!D21</f>
        <v>127181.89128603654</v>
      </c>
      <c r="Z22" s="27">
        <f>E22-ptfire!E21</f>
        <v>45474.602714594279</v>
      </c>
      <c r="AA22" s="27">
        <f>F22-ptfire!F21</f>
        <v>19746.26294035697</v>
      </c>
      <c r="AB22" s="27">
        <f>G22-ptfire!G21</f>
        <v>41077.612809652448</v>
      </c>
      <c r="AC22" s="27">
        <f>H22-ptfire!H21</f>
        <v>113227.1105110418</v>
      </c>
    </row>
    <row r="23" spans="1:29" x14ac:dyDescent="0.25">
      <c r="A23" s="29" t="s">
        <v>21</v>
      </c>
      <c r="B23" s="27">
        <f>rail!B22+cmv_c1c2!B22+nonpt!B22+nonroad!B22+'onroad all'!P22+ptegu!B22+ptnonipm!B22+pt_oilgas!B22+np_oilgas!B22+rwc!B22+ptfire!B22+ptagfire!B22+cmv_c3!B22</f>
        <v>684665.460819331</v>
      </c>
      <c r="C23" s="27">
        <f>rail!C22+cmv_c1c2!C22+nonpt!C22+nonroad!C22+'onroad all'!AP22+ptegu!C22+ptnonipm!C22+pt_oilgas!C22+np_oilgas!C22+rwc!C22+ptfire!C22+ptagfire!C22+cmv_c3!C22+ag!B22</f>
        <v>5474.0196811372207</v>
      </c>
      <c r="D23" s="27">
        <f>rail!D22+cmv_c1c2!D22+nonpt!D22+nonroad!D22+'onroad all'!AF22+'onroad all'!AR22+'onroad all'!AS22+ptegu!AU22+ptnonipm!D22+pt_oilgas!D22+np_oilgas!D22+rwc!D22+ptfire!D22+ptagfire!D22+cmv_c3!D22</f>
        <v>122202.58328814385</v>
      </c>
      <c r="E23" s="27">
        <f>rail!E22+cmv_c1c2!E22+nonpt!E22+nonroad!E22+ptegu!E22+ptnonipm!E22+pt_oilgas!E22+np_oilgas!E22+rwc!E22+'onroad all'!BG22+afdust!BA22+ptfire!E22+ptagfire!E22+cmv_c3!E22</f>
        <v>50607.048852632528</v>
      </c>
      <c r="F23" s="27">
        <f>rail!F22+cmv_c1c2!F22+nonpt!F22+nonroad!F22+ptegu!F22+ptnonipm!F22+pt_oilgas!F22+np_oilgas!F22+rwc!F22+'onroad all'!BJ22+afdust!BB22+ptfire!F22+ptagfire!F22+cmv_c3!F22</f>
        <v>25582.978837177783</v>
      </c>
      <c r="G23" s="27">
        <f>rail!G22+cmv_c1c2!G22+nonpt!G22+nonroad!G22+'onroad all'!BZ22+ptegu!BU22+ptnonipm!G22+pt_oilgas!G22+np_oilgas!G22+rwc!G22+ptfire!G22+ptagfire!G22+cmv_c3!G22</f>
        <v>16055.266457655789</v>
      </c>
      <c r="H23" s="27">
        <f>rail!H22+cmv_c1c2!H22+nonpt!H22+nonroad!H22+'onroad all'!CK22+ptegu!H22+ptnonipm!H22+pt_oilgas!H22+np_oilgas!H22+rwc!H22+ptfire!H22+ptagfire!H22+cmv_c3!H22+ag!C22</f>
        <v>142761.59422327901</v>
      </c>
      <c r="I23" s="47" t="s">
        <v>239</v>
      </c>
      <c r="M23" s="29" t="s">
        <v>21</v>
      </c>
      <c r="N23" s="27">
        <f>B23+biogenics!H22</f>
        <v>699318.12982933095</v>
      </c>
      <c r="O23" s="27">
        <f t="shared" si="1"/>
        <v>5474.0196811372207</v>
      </c>
      <c r="P23" s="27">
        <f>D23+biogenics!R22</f>
        <v>123088.14835453946</v>
      </c>
      <c r="Q23" s="27">
        <f t="shared" si="2"/>
        <v>50607.048852632528</v>
      </c>
      <c r="R23" s="27">
        <f t="shared" si="3"/>
        <v>25582.978837177783</v>
      </c>
      <c r="S23" s="27">
        <f t="shared" si="4"/>
        <v>16055.266457655789</v>
      </c>
      <c r="T23" s="27">
        <f>H23+biogenics!X22</f>
        <v>251644.56581327802</v>
      </c>
      <c r="V23" s="29" t="s">
        <v>21</v>
      </c>
      <c r="W23" s="27">
        <f>B23-ptfire!B22</f>
        <v>678612.32566953101</v>
      </c>
      <c r="X23" s="27">
        <f>C23-ptfire!C22</f>
        <v>5374.1497342072207</v>
      </c>
      <c r="Y23" s="27">
        <f>D23-ptfire!D22</f>
        <v>122092.98535163385</v>
      </c>
      <c r="Z23" s="27">
        <f>E23-ptfire!E22</f>
        <v>49967.150327002528</v>
      </c>
      <c r="AA23" s="27">
        <f>F23-ptfire!F22</f>
        <v>25040.685790067782</v>
      </c>
      <c r="AB23" s="27">
        <f>G23-ptfire!G22</f>
        <v>16001.531106165789</v>
      </c>
      <c r="AC23" s="27">
        <f>H23-ptfire!H22</f>
        <v>141325.932505979</v>
      </c>
    </row>
    <row r="24" spans="1:29" x14ac:dyDescent="0.25">
      <c r="A24" s="29" t="s">
        <v>22</v>
      </c>
      <c r="B24" s="27">
        <f>rail!B23+cmv_c1c2!B23+nonpt!B23+nonroad!B23+'onroad all'!P23+ptegu!B23+ptnonipm!B23+pt_oilgas!B23+np_oilgas!B23+rwc!B23+ptfire!B23+ptagfire!B23+cmv_c3!B23</f>
        <v>1674002.535205995</v>
      </c>
      <c r="C24" s="27">
        <f>rail!C23+cmv_c1c2!C23+nonpt!C23+nonroad!C23+'onroad all'!AP23+ptegu!C23+ptnonipm!C23+pt_oilgas!C23+np_oilgas!C23+rwc!C23+ptfire!C23+ptagfire!C23+cmv_c3!C23+ag!B23</f>
        <v>41756.257909956286</v>
      </c>
      <c r="D24" s="27">
        <f>rail!D23+cmv_c1c2!D23+nonpt!D23+nonroad!D23+'onroad all'!AF23+'onroad all'!AR23+'onroad all'!AS23+ptegu!AU23+ptnonipm!D23+pt_oilgas!D23+np_oilgas!D23+rwc!D23+ptfire!D23+ptagfire!D23+cmv_c3!D23</f>
        <v>354613.38643879601</v>
      </c>
      <c r="E24" s="27">
        <f>rail!E23+cmv_c1c2!E23+nonpt!E23+nonroad!E23+ptegu!E23+ptnonipm!E23+pt_oilgas!E23+np_oilgas!E23+rwc!E23+'onroad all'!BG23+afdust!BA23+ptfire!E23+ptagfire!E23+cmv_c3!E23</f>
        <v>167216.41162636215</v>
      </c>
      <c r="F24" s="27">
        <f>rail!F23+cmv_c1c2!F23+nonpt!F23+nonroad!F23+ptegu!F23+ptnonipm!F23+pt_oilgas!F23+np_oilgas!F23+rwc!F23+'onroad all'!BJ23+afdust!BB23+ptfire!F23+ptagfire!F23+cmv_c3!F23</f>
        <v>69225.964691888264</v>
      </c>
      <c r="G24" s="27">
        <f>rail!G23+cmv_c1c2!G23+nonpt!G23+nonroad!G23+'onroad all'!BZ23+ptegu!BU23+ptnonipm!G23+pt_oilgas!G23+np_oilgas!G23+rwc!G23+ptfire!G23+ptagfire!G23+cmv_c3!G23</f>
        <v>162281.55112750686</v>
      </c>
      <c r="H24" s="27">
        <f>rail!H23+cmv_c1c2!H23+nonpt!H23+nonroad!H23+'onroad all'!CK23+ptegu!H23+ptnonipm!H23+pt_oilgas!H23+np_oilgas!H23+rwc!H23+ptfire!H23+ptagfire!H23+cmv_c3!H23+ag!C23</f>
        <v>382264.29930100136</v>
      </c>
      <c r="I24" s="47" t="s">
        <v>239</v>
      </c>
      <c r="M24" s="29" t="s">
        <v>22</v>
      </c>
      <c r="N24" s="27">
        <f>B24+biogenics!H23</f>
        <v>1770615.7522359949</v>
      </c>
      <c r="O24" s="27">
        <f t="shared" si="1"/>
        <v>41756.257909956286</v>
      </c>
      <c r="P24" s="27">
        <f>D24+biogenics!R23</f>
        <v>369223.94541612722</v>
      </c>
      <c r="Q24" s="27">
        <f t="shared" si="2"/>
        <v>167216.41162636215</v>
      </c>
      <c r="R24" s="27">
        <f t="shared" si="3"/>
        <v>69225.964691888264</v>
      </c>
      <c r="S24" s="27">
        <f t="shared" si="4"/>
        <v>162281.55112750686</v>
      </c>
      <c r="T24" s="27">
        <f>H24+biogenics!X23</f>
        <v>927355.39409100031</v>
      </c>
      <c r="V24" s="29" t="s">
        <v>22</v>
      </c>
      <c r="W24" s="27">
        <f>B24-ptfire!B23</f>
        <v>1634242.8613349949</v>
      </c>
      <c r="X24" s="27">
        <f>C24-ptfire!C23</f>
        <v>41101.624222106286</v>
      </c>
      <c r="Y24" s="27">
        <f>D24-ptfire!D23</f>
        <v>353963.69846125599</v>
      </c>
      <c r="Z24" s="27">
        <f>E24-ptfire!E23</f>
        <v>163075.97644916215</v>
      </c>
      <c r="AA24" s="27">
        <f>F24-ptfire!F23</f>
        <v>65717.123777788263</v>
      </c>
      <c r="AB24" s="27">
        <f>G24-ptfire!G23</f>
        <v>161949.98954126687</v>
      </c>
      <c r="AC24" s="27">
        <f>H24-ptfire!H23</f>
        <v>372853.82888420136</v>
      </c>
    </row>
    <row r="25" spans="1:29" x14ac:dyDescent="0.25">
      <c r="A25" s="29" t="s">
        <v>23</v>
      </c>
      <c r="B25" s="27">
        <f>rail!B24+cmv_c1c2!B24+nonpt!B24+nonroad!B24+'onroad all'!P24+ptegu!B24+ptnonipm!B24+pt_oilgas!B24+np_oilgas!B24+rwc!B24+ptfire!B24+ptagfire!B24+cmv_c3!B24</f>
        <v>1611130.067708018</v>
      </c>
      <c r="C25" s="27">
        <f>rail!C24+cmv_c1c2!C24+nonpt!C24+nonroad!C24+'onroad all'!AP24+ptegu!C24+ptnonipm!C24+pt_oilgas!C24+np_oilgas!C24+rwc!C24+ptfire!C24+ptagfire!C24+cmv_c3!C24+ag!B24</f>
        <v>143206.17057689276</v>
      </c>
      <c r="D25" s="27">
        <f>rail!D24+cmv_c1c2!D24+nonpt!D24+nonroad!D24+'onroad all'!AF24+'onroad all'!AR24+'onroad all'!AS24+ptegu!AU24+ptnonipm!D24+pt_oilgas!D24+np_oilgas!D24+rwc!D24+ptfire!D24+ptagfire!D24+cmv_c3!D24</f>
        <v>243103.62355191098</v>
      </c>
      <c r="E25" s="27">
        <f>rail!E24+cmv_c1c2!E24+nonpt!E24+nonroad!E24+ptegu!E24+ptnonipm!E24+pt_oilgas!E24+np_oilgas!E24+rwc!E24+'onroad all'!BG24+afdust!BA24+ptfire!E24+ptagfire!E24+cmv_c3!E24</f>
        <v>260464.11415785566</v>
      </c>
      <c r="F25" s="27">
        <f>rail!F24+cmv_c1c2!F24+nonpt!F24+nonroad!F24+ptegu!F24+ptnonipm!F24+pt_oilgas!F24+np_oilgas!F24+rwc!F24+'onroad all'!BJ24+afdust!BB24+ptfire!F24+ptagfire!F24+cmv_c3!F24</f>
        <v>128899.46050224682</v>
      </c>
      <c r="G25" s="27">
        <f>rail!G24+cmv_c1c2!G24+nonpt!G24+nonroad!G24+'onroad all'!BZ24+ptegu!BU24+ptnonipm!G24+pt_oilgas!G24+np_oilgas!G24+rwc!G24+ptfire!G24+ptagfire!G24+cmv_c3!G24</f>
        <v>38926.758523529214</v>
      </c>
      <c r="H25" s="27">
        <f>rail!H24+cmv_c1c2!H24+nonpt!H24+nonroad!H24+'onroad all'!CK24+ptegu!H24+ptnonipm!H24+pt_oilgas!H24+np_oilgas!H24+rwc!H24+ptfire!H24+ptagfire!H24+cmv_c3!H24+ag!C24</f>
        <v>343374.29096508352</v>
      </c>
      <c r="I25" s="47" t="s">
        <v>239</v>
      </c>
      <c r="M25" s="29" t="s">
        <v>23</v>
      </c>
      <c r="N25" s="27">
        <f>B25+biogenics!H24</f>
        <v>1721670.842081018</v>
      </c>
      <c r="O25" s="27">
        <f t="shared" si="1"/>
        <v>143206.17057689276</v>
      </c>
      <c r="P25" s="27">
        <f>D25+biogenics!R24</f>
        <v>271072.1262838862</v>
      </c>
      <c r="Q25" s="27">
        <f t="shared" si="2"/>
        <v>260464.11415785566</v>
      </c>
      <c r="R25" s="27">
        <f t="shared" si="3"/>
        <v>128899.46050224682</v>
      </c>
      <c r="S25" s="27">
        <f t="shared" si="4"/>
        <v>38926.758523529214</v>
      </c>
      <c r="T25" s="27">
        <f>H25+biogenics!X24</f>
        <v>863583.46968108253</v>
      </c>
      <c r="V25" s="29" t="s">
        <v>23</v>
      </c>
      <c r="W25" s="27">
        <f>B25-ptfire!B24</f>
        <v>1268321.880698018</v>
      </c>
      <c r="X25" s="27">
        <f>C25-ptfire!C24</f>
        <v>137584.75086559277</v>
      </c>
      <c r="Y25" s="27">
        <f>D25-ptfire!D24</f>
        <v>238680.76214211097</v>
      </c>
      <c r="Z25" s="27">
        <f>E25-ptfire!E24</f>
        <v>225818.05035585567</v>
      </c>
      <c r="AA25" s="27">
        <f>F25-ptfire!F24</f>
        <v>99538.386981246818</v>
      </c>
      <c r="AB25" s="27">
        <f>G25-ptfire!G24</f>
        <v>36428.442111729215</v>
      </c>
      <c r="AC25" s="27">
        <f>H25-ptfire!H24</f>
        <v>262566.35793808353</v>
      </c>
    </row>
    <row r="26" spans="1:29" x14ac:dyDescent="0.25">
      <c r="A26" s="29" t="s">
        <v>24</v>
      </c>
      <c r="B26" s="27">
        <f>rail!B25+cmv_c1c2!B25+nonpt!B25+nonroad!B25+'onroad all'!P25+ptegu!B25+ptnonipm!B25+pt_oilgas!B25+np_oilgas!B25+rwc!B25+ptfire!B25+ptagfire!B25+cmv_c3!B25</f>
        <v>818209.63403278147</v>
      </c>
      <c r="C26" s="27">
        <f>rail!C25+cmv_c1c2!C25+nonpt!C25+nonroad!C25+'onroad all'!AP25+ptegu!C25+ptnonipm!C25+pt_oilgas!C25+np_oilgas!C25+rwc!C25+ptfire!C25+ptagfire!C25+cmv_c3!C25+ag!B25</f>
        <v>61654.013455399188</v>
      </c>
      <c r="D26" s="27">
        <f>rail!D25+cmv_c1c2!D25+nonpt!D25+nonroad!D25+'onroad all'!AF25+'onroad all'!AR25+'onroad all'!AS25+ptegu!AU25+ptnonipm!D25+pt_oilgas!D25+np_oilgas!D25+rwc!D25+ptfire!D25+ptagfire!D25+cmv_c3!D25</f>
        <v>151643.11177081431</v>
      </c>
      <c r="E26" s="27">
        <f>rail!E25+cmv_c1c2!E25+nonpt!E25+nonroad!E25+ptegu!E25+ptnonipm!E25+pt_oilgas!E25+np_oilgas!E25+rwc!E25+'onroad all'!BG25+afdust!BA25+ptfire!E25+ptagfire!E25+cmv_c3!E25</f>
        <v>125591.20448488402</v>
      </c>
      <c r="F26" s="27">
        <f>rail!F25+cmv_c1c2!F25+nonpt!F25+nonroad!F25+ptegu!F25+ptnonipm!F25+pt_oilgas!F25+np_oilgas!F25+rwc!F25+'onroad all'!BJ25+afdust!BB25+ptfire!F25+ptagfire!F25+cmv_c3!F25</f>
        <v>51293.132209032789</v>
      </c>
      <c r="G26" s="27">
        <f>rail!G25+cmv_c1c2!G25+nonpt!G25+nonroad!G25+'onroad all'!BZ25+ptegu!BU25+ptnonipm!G25+pt_oilgas!G25+np_oilgas!G25+rwc!G25+ptfire!G25+ptagfire!G25+cmv_c3!G25</f>
        <v>43507.725571467206</v>
      </c>
      <c r="H26" s="27">
        <f>rail!H25+cmv_c1c2!H25+nonpt!H25+nonroad!H25+'onroad all'!CK25+ptegu!H25+ptnonipm!H25+pt_oilgas!H25+np_oilgas!H25+rwc!H25+ptfire!H25+ptagfire!H25+cmv_c3!H25+ag!C25</f>
        <v>189373.5206832547</v>
      </c>
      <c r="I26" s="47" t="s">
        <v>239</v>
      </c>
      <c r="M26" s="29" t="s">
        <v>24</v>
      </c>
      <c r="N26" s="27">
        <f>B26+biogenics!H25</f>
        <v>1003497.3748227805</v>
      </c>
      <c r="O26" s="27">
        <f t="shared" si="1"/>
        <v>61654.013455399188</v>
      </c>
      <c r="P26" s="27">
        <f>D26+biogenics!R25</f>
        <v>166749.3233208142</v>
      </c>
      <c r="Q26" s="27">
        <f t="shared" si="2"/>
        <v>125591.20448488402</v>
      </c>
      <c r="R26" s="27">
        <f t="shared" si="3"/>
        <v>51293.132209032789</v>
      </c>
      <c r="S26" s="27">
        <f t="shared" si="4"/>
        <v>43507.725571467206</v>
      </c>
      <c r="T26" s="27">
        <f>H26+biogenics!X25</f>
        <v>1890647.5633132546</v>
      </c>
      <c r="V26" s="29" t="s">
        <v>24</v>
      </c>
      <c r="W26" s="27">
        <f>B26-ptfire!B25</f>
        <v>615821.45157278143</v>
      </c>
      <c r="X26" s="27">
        <f>C26-ptfire!C25</f>
        <v>58307.626825299187</v>
      </c>
      <c r="Y26" s="27">
        <f>D26-ptfire!D25</f>
        <v>147611.37448331431</v>
      </c>
      <c r="Z26" s="27">
        <f>E26-ptfire!E25</f>
        <v>103868.12539988401</v>
      </c>
      <c r="AA26" s="27">
        <f>F26-ptfire!F25</f>
        <v>32883.745173032788</v>
      </c>
      <c r="AB26" s="27">
        <f>G26-ptfire!G25</f>
        <v>41598.376897467206</v>
      </c>
      <c r="AC26" s="27">
        <f>H26-ptfire!H25</f>
        <v>141269.2292662547</v>
      </c>
    </row>
    <row r="27" spans="1:29" x14ac:dyDescent="0.25">
      <c r="A27" s="29" t="s">
        <v>25</v>
      </c>
      <c r="B27" s="27">
        <f>rail!B26+cmv_c1c2!B26+nonpt!B26+nonroad!B26+'onroad all'!P26+ptegu!B26+ptnonipm!B26+pt_oilgas!B26+np_oilgas!B26+rwc!B26+ptfire!B26+ptagfire!B26+cmv_c3!B26</f>
        <v>1674184.427710003</v>
      </c>
      <c r="C27" s="27">
        <f>rail!C26+cmv_c1c2!C26+nonpt!C26+nonroad!C26+'onroad all'!AP26+ptegu!C26+ptnonipm!C26+pt_oilgas!C26+np_oilgas!C26+rwc!C26+ptfire!C26+ptagfire!C26+cmv_c3!C26+ag!B26</f>
        <v>99388.632890068038</v>
      </c>
      <c r="D27" s="27">
        <f>rail!D26+cmv_c1c2!D26+nonpt!D26+nonroad!D26+'onroad all'!AF26+'onroad all'!AR26+'onroad all'!AS26+ptegu!AU26+ptnonipm!D26+pt_oilgas!D26+np_oilgas!D26+rwc!D26+ptfire!D26+ptagfire!D26+cmv_c3!D26</f>
        <v>317590.12156154431</v>
      </c>
      <c r="E27" s="27">
        <f>rail!E26+cmv_c1c2!E26+nonpt!E26+nonroad!E26+ptegu!E26+ptnonipm!E26+pt_oilgas!E26+np_oilgas!E26+rwc!E26+'onroad all'!BG26+afdust!BA26+ptfire!E26+ptagfire!E26+cmv_c3!E26</f>
        <v>492858.25942729745</v>
      </c>
      <c r="F27" s="27">
        <f>rail!F26+cmv_c1c2!F26+nonpt!F26+nonroad!F26+ptegu!F26+ptnonipm!F26+pt_oilgas!F26+np_oilgas!F26+rwc!F26+'onroad all'!BJ26+afdust!BB26+ptfire!F26+ptagfire!F26+cmv_c3!F26</f>
        <v>129399.29617624366</v>
      </c>
      <c r="G27" s="27">
        <f>rail!G26+cmv_c1c2!G26+nonpt!G26+nonroad!G26+'onroad all'!BZ26+ptegu!BU26+ptnonipm!G26+pt_oilgas!G26+np_oilgas!G26+rwc!G26+ptfire!G26+ptagfire!G26+cmv_c3!G26</f>
        <v>152491.1094641925</v>
      </c>
      <c r="H27" s="27">
        <f>rail!H26+cmv_c1c2!H26+nonpt!H26+nonroad!H26+'onroad all'!CK26+ptegu!H26+ptnonipm!H26+pt_oilgas!H26+np_oilgas!H26+rwc!H26+ptfire!H26+ptagfire!H26+cmv_c3!H26+ag!C26</f>
        <v>339694.78343151615</v>
      </c>
      <c r="I27" s="47" t="s">
        <v>239</v>
      </c>
      <c r="M27" s="29" t="s">
        <v>25</v>
      </c>
      <c r="N27" s="27">
        <f>B27+biogenics!H26</f>
        <v>1803031.4069570019</v>
      </c>
      <c r="O27" s="27">
        <f t="shared" si="1"/>
        <v>99388.632890068038</v>
      </c>
      <c r="P27" s="27">
        <f>D27+biogenics!R26</f>
        <v>353511.64305001328</v>
      </c>
      <c r="Q27" s="27">
        <f t="shared" si="2"/>
        <v>492858.25942729745</v>
      </c>
      <c r="R27" s="27">
        <f t="shared" si="3"/>
        <v>129399.29617624366</v>
      </c>
      <c r="S27" s="27">
        <f t="shared" si="4"/>
        <v>152491.1094641925</v>
      </c>
      <c r="T27" s="27">
        <f>H27+biogenics!X26</f>
        <v>1413827.3623715159</v>
      </c>
      <c r="V27" s="29" t="s">
        <v>25</v>
      </c>
      <c r="W27" s="27">
        <f>B27-ptfire!B26</f>
        <v>1152024.2624800031</v>
      </c>
      <c r="X27" s="27">
        <f>C27-ptfire!C26</f>
        <v>90812.352685168036</v>
      </c>
      <c r="Y27" s="27">
        <f>D27-ptfire!D26</f>
        <v>310141.65583704429</v>
      </c>
      <c r="Z27" s="27">
        <f>E27-ptfire!E26</f>
        <v>439450.38282729744</v>
      </c>
      <c r="AA27" s="27">
        <f>F27-ptfire!F26</f>
        <v>84138.38534724366</v>
      </c>
      <c r="AB27" s="27">
        <f>G27-ptfire!G26</f>
        <v>148468.1023438925</v>
      </c>
      <c r="AC27" s="27">
        <f>H27-ptfire!H26</f>
        <v>216410.67815151613</v>
      </c>
    </row>
    <row r="28" spans="1:29" x14ac:dyDescent="0.25">
      <c r="A28" s="29" t="s">
        <v>26</v>
      </c>
      <c r="B28" s="27">
        <f>rail!B27+cmv_c1c2!B27+nonpt!B27+nonroad!B27+'onroad all'!P27+ptegu!B27+ptnonipm!B27+pt_oilgas!B27+np_oilgas!B27+rwc!B27+ptfire!B27+ptagfire!B27+cmv_c3!B27</f>
        <v>2357191.4273301247</v>
      </c>
      <c r="C28" s="27">
        <f>rail!C27+cmv_c1c2!C27+nonpt!C27+nonroad!C27+'onroad all'!AP27+ptegu!C27+ptnonipm!C27+pt_oilgas!C27+np_oilgas!C27+rwc!C27+ptfire!C27+ptagfire!C27+cmv_c3!C27+ag!B27</f>
        <v>57828.192986972252</v>
      </c>
      <c r="D28" s="27">
        <f>rail!D27+cmv_c1c2!D27+nonpt!D27+nonroad!D27+'onroad all'!AF27+'onroad all'!AR27+'onroad all'!AS27+ptegu!AU27+ptnonipm!D27+pt_oilgas!D27+np_oilgas!D27+rwc!D27+ptfire!D27+ptagfire!D27+cmv_c3!D27</f>
        <v>127030.30312564256</v>
      </c>
      <c r="E28" s="27">
        <f>rail!E27+cmv_c1c2!E27+nonpt!E27+nonroad!E27+ptegu!E27+ptnonipm!E27+pt_oilgas!E27+np_oilgas!E27+rwc!E27+'onroad all'!BG27+afdust!BA27+ptfire!E27+ptagfire!E27+cmv_c3!E27</f>
        <v>400905.40869429958</v>
      </c>
      <c r="F28" s="27">
        <f>rail!F27+cmv_c1c2!F27+nonpt!F27+nonroad!F27+ptegu!F27+ptnonipm!F27+pt_oilgas!F27+np_oilgas!F27+rwc!F27+'onroad all'!BJ27+afdust!BB27+ptfire!F27+ptagfire!F27+cmv_c3!F27</f>
        <v>212796.98553031599</v>
      </c>
      <c r="G28" s="27">
        <f>rail!G27+cmv_c1c2!G27+nonpt!G27+nonroad!G27+'onroad all'!BZ27+ptegu!BU27+ptnonipm!G27+pt_oilgas!G27+np_oilgas!G27+rwc!G27+ptfire!G27+ptagfire!G27+cmv_c3!G27</f>
        <v>34507.813010157057</v>
      </c>
      <c r="H28" s="27">
        <f>rail!H27+cmv_c1c2!H27+nonpt!H27+nonroad!H27+'onroad all'!CK27+ptegu!H27+ptnonipm!H27+pt_oilgas!H27+np_oilgas!H27+rwc!H27+ptfire!H27+ptagfire!H27+cmv_c3!H27+ag!C27</f>
        <v>597308.71175959916</v>
      </c>
      <c r="M28" s="29" t="s">
        <v>26</v>
      </c>
      <c r="N28" s="27">
        <f>B28+biogenics!H27</f>
        <v>2593974.4229901237</v>
      </c>
      <c r="O28" s="27">
        <f t="shared" si="1"/>
        <v>57828.192986972252</v>
      </c>
      <c r="P28" s="27">
        <f>D28+biogenics!R27</f>
        <v>176140.28366151056</v>
      </c>
      <c r="Q28" s="27">
        <f t="shared" si="2"/>
        <v>400905.40869429958</v>
      </c>
      <c r="R28" s="27">
        <f t="shared" si="3"/>
        <v>212796.98553031599</v>
      </c>
      <c r="S28" s="27">
        <f t="shared" si="4"/>
        <v>34507.813010157057</v>
      </c>
      <c r="T28" s="27">
        <f>H28+biogenics!X27</f>
        <v>1625480.8928595991</v>
      </c>
      <c r="V28" s="29" t="s">
        <v>26</v>
      </c>
      <c r="W28" s="27">
        <f>B28-ptfire!B27</f>
        <v>287581.68213012465</v>
      </c>
      <c r="X28" s="27">
        <f>C28-ptfire!C27</f>
        <v>23992.720602972251</v>
      </c>
      <c r="Y28" s="27">
        <f>D28-ptfire!D27</f>
        <v>105595.55644264256</v>
      </c>
      <c r="Z28" s="27">
        <f>E28-ptfire!E27</f>
        <v>196443.10613429957</v>
      </c>
      <c r="AA28" s="27">
        <f>F28-ptfire!F27</f>
        <v>39523.847680315987</v>
      </c>
      <c r="AB28" s="27">
        <f>G28-ptfire!G27</f>
        <v>21035.502776157056</v>
      </c>
      <c r="AC28" s="27">
        <f>H28-ptfire!H27</f>
        <v>110923.78874959913</v>
      </c>
    </row>
    <row r="29" spans="1:29" x14ac:dyDescent="0.25">
      <c r="A29" s="29" t="s">
        <v>27</v>
      </c>
      <c r="B29" s="27">
        <f>rail!B28+cmv_c1c2!B28+nonpt!B28+nonroad!B28+'onroad all'!P28+ptegu!B28+ptnonipm!B28+pt_oilgas!B28+np_oilgas!B28+rwc!B28+ptfire!B28+ptagfire!B28+cmv_c3!B28</f>
        <v>409754.3324099328</v>
      </c>
      <c r="C29" s="27">
        <f>rail!C28+cmv_c1c2!C28+nonpt!C28+nonroad!C28+'onroad all'!AP28+ptegu!C28+ptnonipm!C28+pt_oilgas!C28+np_oilgas!C28+rwc!C28+ptfire!C28+ptagfire!C28+cmv_c3!C28+ag!B28</f>
        <v>148599.45454159568</v>
      </c>
      <c r="D29" s="27">
        <f>rail!D28+cmv_c1c2!D28+nonpt!D28+nonroad!D28+'onroad all'!AF28+'onroad all'!AR28+'onroad all'!AS28+ptegu!AU28+ptnonipm!D28+pt_oilgas!D28+np_oilgas!D28+rwc!D28+ptfire!D28+ptagfire!D28+cmv_c3!D28</f>
        <v>167551.79251077853</v>
      </c>
      <c r="E29" s="27">
        <f>rail!E28+cmv_c1c2!E28+nonpt!E28+nonroad!E28+ptegu!E28+ptnonipm!E28+pt_oilgas!E28+np_oilgas!E28+rwc!E28+'onroad all'!BG28+afdust!BA28+ptfire!E28+ptagfire!E28+cmv_c3!E28</f>
        <v>185847.02734436159</v>
      </c>
      <c r="F29" s="27">
        <f>rail!F28+cmv_c1c2!F28+nonpt!F28+nonroad!F28+ptegu!F28+ptnonipm!F28+pt_oilgas!F28+np_oilgas!F28+rwc!F28+'onroad all'!BJ28+afdust!BB28+ptfire!F28+ptagfire!F28+cmv_c3!F28</f>
        <v>42681.362449869361</v>
      </c>
      <c r="G29" s="27">
        <f>rail!G28+cmv_c1c2!G28+nonpt!G28+nonroad!G28+'onroad all'!BZ28+ptegu!BU28+ptnonipm!G28+pt_oilgas!G28+np_oilgas!G28+rwc!G28+ptfire!G28+ptagfire!G28+cmv_c3!G28</f>
        <v>67580.52471452477</v>
      </c>
      <c r="H29" s="27">
        <f>rail!H28+cmv_c1c2!H28+nonpt!H28+nonroad!H28+'onroad all'!CK28+ptegu!H28+ptnonipm!H28+pt_oilgas!H28+np_oilgas!H28+rwc!H28+ptfire!H28+ptagfire!H28+cmv_c3!H28+ag!C28</f>
        <v>96077.408628888894</v>
      </c>
      <c r="I29" s="47" t="s">
        <v>239</v>
      </c>
      <c r="M29" s="29" t="s">
        <v>27</v>
      </c>
      <c r="N29" s="27">
        <f>B29+biogenics!H28</f>
        <v>521330.36774693278</v>
      </c>
      <c r="O29" s="27">
        <f t="shared" si="1"/>
        <v>148599.45454159568</v>
      </c>
      <c r="P29" s="27">
        <f>D29+biogenics!R28</f>
        <v>216736.58888353364</v>
      </c>
      <c r="Q29" s="27">
        <f t="shared" si="2"/>
        <v>185847.02734436159</v>
      </c>
      <c r="R29" s="27">
        <f t="shared" si="3"/>
        <v>42681.362449869361</v>
      </c>
      <c r="S29" s="27">
        <f t="shared" si="4"/>
        <v>67580.52471452477</v>
      </c>
      <c r="T29" s="27">
        <f>H29+biogenics!X28</f>
        <v>453216.43571888888</v>
      </c>
      <c r="V29" s="29" t="s">
        <v>27</v>
      </c>
      <c r="W29" s="27">
        <f>B29-ptfire!B28</f>
        <v>372501.21643293282</v>
      </c>
      <c r="X29" s="27">
        <f>C29-ptfire!C28</f>
        <v>147983.90533358569</v>
      </c>
      <c r="Y29" s="27">
        <f>D29-ptfire!D28</f>
        <v>166830.82017738852</v>
      </c>
      <c r="Z29" s="27">
        <f>E29-ptfire!E28</f>
        <v>181867.3896635616</v>
      </c>
      <c r="AA29" s="27">
        <f>F29-ptfire!F28</f>
        <v>39308.787859969358</v>
      </c>
      <c r="AB29" s="27">
        <f>G29-ptfire!G28</f>
        <v>67235.539819424768</v>
      </c>
      <c r="AC29" s="27">
        <f>H29-ptfire!H28</f>
        <v>87228.867477988897</v>
      </c>
    </row>
    <row r="30" spans="1:29" x14ac:dyDescent="0.25">
      <c r="A30" s="29" t="s">
        <v>28</v>
      </c>
      <c r="B30" s="27">
        <f>rail!B29+cmv_c1c2!B29+nonpt!B29+nonroad!B29+'onroad all'!P29+ptegu!B29+ptnonipm!B29+pt_oilgas!B29+np_oilgas!B29+rwc!B29+ptfire!B29+ptagfire!B29+cmv_c3!B29</f>
        <v>374152.71827258624</v>
      </c>
      <c r="C30" s="27">
        <f>rail!C29+cmv_c1c2!C29+nonpt!C29+nonroad!C29+'onroad all'!AP29+ptegu!C29+ptnonipm!C29+pt_oilgas!C29+np_oilgas!C29+rwc!C29+ptfire!C29+ptagfire!C29+cmv_c3!C29+ag!B29</f>
        <v>18854.682617082206</v>
      </c>
      <c r="D30" s="27">
        <f>rail!D29+cmv_c1c2!D29+nonpt!D29+nonroad!D29+'onroad all'!AF29+'onroad all'!AR29+'onroad all'!AS29+ptegu!AU29+ptnonipm!D29+pt_oilgas!D29+np_oilgas!D29+rwc!D29+ptfire!D29+ptagfire!D29+cmv_c3!D29</f>
        <v>73988.677991905191</v>
      </c>
      <c r="E30" s="27">
        <f>rail!E29+cmv_c1c2!E29+nonpt!E29+nonroad!E29+ptegu!E29+ptnonipm!E29+pt_oilgas!E29+np_oilgas!E29+rwc!E29+'onroad all'!BG29+afdust!BA29+ptfire!E29+ptagfire!E29+cmv_c3!E29</f>
        <v>136259.48803170837</v>
      </c>
      <c r="F30" s="27">
        <f>rail!F29+cmv_c1c2!F29+nonpt!F29+nonroad!F29+ptegu!F29+ptnonipm!F29+pt_oilgas!F29+np_oilgas!F29+rwc!F29+'onroad all'!BJ29+afdust!BB29+ptfire!F29+ptagfire!F29+cmv_c3!F29</f>
        <v>27140.311226495392</v>
      </c>
      <c r="G30" s="27">
        <f>rail!G29+cmv_c1c2!G29+nonpt!G29+nonroad!G29+'onroad all'!BZ29+ptegu!BU29+ptnonipm!G29+pt_oilgas!G29+np_oilgas!G29+rwc!G29+ptfire!G29+ptagfire!G29+cmv_c3!G29</f>
        <v>10548.463235018398</v>
      </c>
      <c r="H30" s="27">
        <f>rail!H29+cmv_c1c2!H29+nonpt!H29+nonroad!H29+'onroad all'!CK29+ptegu!H29+ptnonipm!H29+pt_oilgas!H29+np_oilgas!H29+rwc!H29+ptfire!H29+ptagfire!H29+cmv_c3!H29+ag!C29</f>
        <v>71772.074898922394</v>
      </c>
      <c r="M30" s="29" t="s">
        <v>28</v>
      </c>
      <c r="N30" s="27">
        <f>B30+biogenics!H29</f>
        <v>615801.51697258523</v>
      </c>
      <c r="O30" s="27">
        <f t="shared" si="1"/>
        <v>18854.682617082206</v>
      </c>
      <c r="P30" s="27">
        <f>D30+biogenics!R29</f>
        <v>82218.961721705185</v>
      </c>
      <c r="Q30" s="27">
        <f t="shared" si="2"/>
        <v>136259.48803170837</v>
      </c>
      <c r="R30" s="27">
        <f t="shared" si="3"/>
        <v>27140.311226495392</v>
      </c>
      <c r="S30" s="27">
        <f t="shared" si="4"/>
        <v>10548.463235018398</v>
      </c>
      <c r="T30" s="27">
        <f>H30+biogenics!X29</f>
        <v>1164908.0707989223</v>
      </c>
      <c r="V30" s="29" t="s">
        <v>28</v>
      </c>
      <c r="W30" s="27">
        <f>B30-ptfire!B29</f>
        <v>361312.16628258623</v>
      </c>
      <c r="X30" s="27">
        <f>C30-ptfire!C29</f>
        <v>18642.817831052205</v>
      </c>
      <c r="Y30" s="27">
        <f>D30-ptfire!D29</f>
        <v>73755.819169595197</v>
      </c>
      <c r="Z30" s="27">
        <f>E30-ptfire!E29</f>
        <v>134901.74506540838</v>
      </c>
      <c r="AA30" s="27">
        <f>F30-ptfire!F29</f>
        <v>25989.682048295392</v>
      </c>
      <c r="AB30" s="27">
        <f>G30-ptfire!G29</f>
        <v>10434.339949078398</v>
      </c>
      <c r="AC30" s="27">
        <f>H30-ptfire!H29</f>
        <v>68726.493704122389</v>
      </c>
    </row>
    <row r="31" spans="1:29" x14ac:dyDescent="0.25">
      <c r="A31" s="29" t="s">
        <v>29</v>
      </c>
      <c r="B31" s="27">
        <f>rail!B30+cmv_c1c2!B30+nonpt!B30+nonroad!B30+'onroad all'!P30+ptegu!B30+ptnonipm!B30+pt_oilgas!B30+np_oilgas!B30+rwc!B30+ptfire!B30+ptagfire!B30+cmv_c3!B30</f>
        <v>222140.79270086053</v>
      </c>
      <c r="C31" s="27">
        <f>rail!C30+cmv_c1c2!C30+nonpt!C30+nonroad!C30+'onroad all'!AP30+ptegu!C30+ptnonipm!C30+pt_oilgas!C30+np_oilgas!C30+rwc!C30+ptfire!C30+ptagfire!C30+cmv_c3!C30+ag!B30</f>
        <v>1675.17038358434</v>
      </c>
      <c r="D31" s="27">
        <f>rail!D30+cmv_c1c2!D30+nonpt!D30+nonroad!D30+'onroad all'!AF30+'onroad all'!AR30+'onroad all'!AS30+ptegu!AU30+ptnonipm!D30+pt_oilgas!D30+np_oilgas!D30+rwc!D30+ptfire!D30+ptagfire!D30+cmv_c3!D30</f>
        <v>35689.005942003256</v>
      </c>
      <c r="E31" s="27">
        <f>rail!E30+cmv_c1c2!E30+nonpt!E30+nonroad!E30+ptegu!E30+ptnonipm!E30+pt_oilgas!E30+np_oilgas!E30+rwc!E30+'onroad all'!BG30+afdust!BA30+ptfire!E30+ptagfire!E30+cmv_c3!E30</f>
        <v>12180.835683320023</v>
      </c>
      <c r="F31" s="27">
        <f>rail!F30+cmv_c1c2!F30+nonpt!F30+nonroad!F30+ptegu!F30+ptnonipm!F30+pt_oilgas!F30+np_oilgas!F30+rwc!F30+'onroad all'!BJ30+afdust!BB30+ptfire!F30+ptagfire!F30+cmv_c3!F30</f>
        <v>9695.2443983242374</v>
      </c>
      <c r="G31" s="27">
        <f>rail!G30+cmv_c1c2!G30+nonpt!G30+nonroad!G30+'onroad all'!BZ30+ptegu!BU30+ptnonipm!G30+pt_oilgas!G30+np_oilgas!G30+rwc!G30+ptfire!G30+ptagfire!G30+cmv_c3!G30</f>
        <v>7585.1602384745929</v>
      </c>
      <c r="H31" s="27">
        <f>rail!H30+cmv_c1c2!H30+nonpt!H30+nonroad!H30+'onroad all'!CK30+ptegu!H30+ptnonipm!H30+pt_oilgas!H30+np_oilgas!H30+rwc!H30+ptfire!H30+ptagfire!H30+cmv_c3!H30+ag!C30</f>
        <v>40231.70586422451</v>
      </c>
      <c r="I31" s="47" t="s">
        <v>239</v>
      </c>
      <c r="M31" s="29" t="s">
        <v>29</v>
      </c>
      <c r="N31" s="27">
        <f>B31+biogenics!H30</f>
        <v>241324.48818086053</v>
      </c>
      <c r="O31" s="27">
        <f t="shared" si="1"/>
        <v>1675.17038358434</v>
      </c>
      <c r="P31" s="27">
        <f>D31+biogenics!R30</f>
        <v>36366.534496432556</v>
      </c>
      <c r="Q31" s="27">
        <f t="shared" si="2"/>
        <v>12180.835683320023</v>
      </c>
      <c r="R31" s="27">
        <f t="shared" si="3"/>
        <v>9695.2443983242374</v>
      </c>
      <c r="S31" s="27">
        <f t="shared" si="4"/>
        <v>7585.1602384745929</v>
      </c>
      <c r="T31" s="27">
        <f>H31+biogenics!X30</f>
        <v>152008.42436422451</v>
      </c>
      <c r="V31" s="29" t="s">
        <v>29</v>
      </c>
      <c r="W31" s="27">
        <f>B31-ptfire!B30</f>
        <v>219001.21070286052</v>
      </c>
      <c r="X31" s="27">
        <f>C31-ptfire!C30</f>
        <v>1623.40783858434</v>
      </c>
      <c r="Y31" s="27">
        <f>D31-ptfire!D30</f>
        <v>35634.108436003255</v>
      </c>
      <c r="Z31" s="27">
        <f>E31-ptfire!E30</f>
        <v>11850.679885320023</v>
      </c>
      <c r="AA31" s="27">
        <f>F31-ptfire!F30</f>
        <v>9415.4513673242382</v>
      </c>
      <c r="AB31" s="27">
        <f>G31-ptfire!G30</f>
        <v>7557.8793034745931</v>
      </c>
      <c r="AC31" s="27">
        <f>H31-ptfire!H30</f>
        <v>39487.614009224511</v>
      </c>
    </row>
    <row r="32" spans="1:29" x14ac:dyDescent="0.25">
      <c r="A32" s="29" t="s">
        <v>30</v>
      </c>
      <c r="B32" s="27">
        <f>rail!B31+cmv_c1c2!B31+nonpt!B31+nonroad!B31+'onroad all'!P31+ptegu!B31+ptnonipm!B31+pt_oilgas!B31+np_oilgas!B31+rwc!B31+ptfire!B31+ptagfire!B31+cmv_c3!B31</f>
        <v>816295.53853367094</v>
      </c>
      <c r="C32" s="27">
        <f>rail!C31+cmv_c1c2!C31+nonpt!C31+nonroad!C31+'onroad all'!AP31+ptegu!C31+ptnonipm!C31+pt_oilgas!C31+np_oilgas!C31+rwc!C31+ptfire!C31+ptagfire!C31+cmv_c3!C31+ag!B31</f>
        <v>15164.592479421912</v>
      </c>
      <c r="D32" s="27">
        <f>rail!D31+cmv_c1c2!D31+nonpt!D31+nonroad!D31+'onroad all'!AF31+'onroad all'!AR31+'onroad all'!AS31+ptegu!AU31+ptnonipm!D31+pt_oilgas!D31+np_oilgas!D31+rwc!D31+ptfire!D31+ptagfire!D31+cmv_c3!D31</f>
        <v>145112.03260264435</v>
      </c>
      <c r="E32" s="27">
        <f>rail!E31+cmv_c1c2!E31+nonpt!E31+nonroad!E31+ptegu!E31+ptnonipm!E31+pt_oilgas!E31+np_oilgas!E31+rwc!E31+'onroad all'!BG31+afdust!BA31+ptfire!E31+ptagfire!E31+cmv_c3!E31</f>
        <v>31732.899692187457</v>
      </c>
      <c r="F32" s="27">
        <f>rail!F31+cmv_c1c2!F31+nonpt!F31+nonroad!F31+ptegu!F31+ptnonipm!F31+pt_oilgas!F31+np_oilgas!F31+rwc!F31+'onroad all'!BJ31+afdust!BB31+ptfire!F31+ptagfire!F31+cmv_c3!F31</f>
        <v>20648.297218727232</v>
      </c>
      <c r="G32" s="27">
        <f>rail!G31+cmv_c1c2!G31+nonpt!G31+nonroad!G31+'onroad all'!BZ31+ptegu!BU31+ptnonipm!G31+pt_oilgas!G31+np_oilgas!G31+rwc!G31+ptfire!G31+ptagfire!G31+cmv_c3!G31</f>
        <v>8884.0102182609407</v>
      </c>
      <c r="H32" s="27">
        <f>rail!H31+cmv_c1c2!H31+nonpt!H31+nonroad!H31+'onroad all'!CK31+ptegu!H31+ptnonipm!H31+pt_oilgas!H31+np_oilgas!H31+rwc!H31+ptfire!H31+ptagfire!H31+cmv_c3!H31+ag!C31</f>
        <v>154687.15934567718</v>
      </c>
      <c r="I32" s="47" t="s">
        <v>239</v>
      </c>
      <c r="M32" s="29" t="s">
        <v>30</v>
      </c>
      <c r="N32" s="27">
        <f>B32+biogenics!H31</f>
        <v>831504.7350636709</v>
      </c>
      <c r="O32" s="27">
        <f t="shared" si="1"/>
        <v>15164.592479421912</v>
      </c>
      <c r="P32" s="27">
        <f>D32+biogenics!R31</f>
        <v>146426.67607265734</v>
      </c>
      <c r="Q32" s="27">
        <f t="shared" si="2"/>
        <v>31732.899692187457</v>
      </c>
      <c r="R32" s="27">
        <f t="shared" si="3"/>
        <v>20648.297218727232</v>
      </c>
      <c r="S32" s="27">
        <f t="shared" si="4"/>
        <v>8884.0102182609407</v>
      </c>
      <c r="T32" s="27">
        <f>H32+biogenics!X31</f>
        <v>270532.03332567716</v>
      </c>
      <c r="V32" s="29" t="s">
        <v>30</v>
      </c>
      <c r="W32" s="27">
        <f>B32-ptfire!B31</f>
        <v>798937.55415867094</v>
      </c>
      <c r="X32" s="27">
        <f>C32-ptfire!C31</f>
        <v>14880.336188641912</v>
      </c>
      <c r="Y32" s="27">
        <f>D32-ptfire!D31</f>
        <v>144907.77082692436</v>
      </c>
      <c r="Z32" s="27">
        <f>E32-ptfire!E31</f>
        <v>29996.189313387458</v>
      </c>
      <c r="AA32" s="27">
        <f>F32-ptfire!F31</f>
        <v>19176.50778382723</v>
      </c>
      <c r="AB32" s="27">
        <f>G32-ptfire!G31</f>
        <v>8763.5325547709399</v>
      </c>
      <c r="AC32" s="27">
        <f>H32-ptfire!H31</f>
        <v>150600.97227787718</v>
      </c>
    </row>
    <row r="33" spans="1:29" x14ac:dyDescent="0.25">
      <c r="A33" s="29" t="s">
        <v>31</v>
      </c>
      <c r="B33" s="27">
        <f>rail!B32+cmv_c1c2!B32+nonpt!B32+nonroad!B32+'onroad all'!P32+ptegu!B32+ptnonipm!B32+pt_oilgas!B32+np_oilgas!B32+rwc!B32+ptfire!B32+ptagfire!B32+cmv_c3!B32</f>
        <v>488016.30551454297</v>
      </c>
      <c r="C33" s="27">
        <f>rail!C32+cmv_c1c2!C32+nonpt!C32+nonroad!C32+'onroad all'!AP32+ptegu!C32+ptnonipm!C32+pt_oilgas!C32+np_oilgas!C32+rwc!C32+ptfire!C32+ptagfire!C32+cmv_c3!C32+ag!B32</f>
        <v>20573.821434017587</v>
      </c>
      <c r="D33" s="27">
        <f>rail!D32+cmv_c1c2!D32+nonpt!D32+nonroad!D32+'onroad all'!AF32+'onroad all'!AR32+'onroad all'!AS32+ptegu!AU32+ptnonipm!D32+pt_oilgas!D32+np_oilgas!D32+rwc!D32+ptfire!D32+ptagfire!D32+cmv_c3!D32</f>
        <v>182912.82000539781</v>
      </c>
      <c r="E33" s="27">
        <f>rail!E32+cmv_c1c2!E32+nonpt!E32+nonroad!E32+ptegu!E32+ptnonipm!E32+pt_oilgas!E32+np_oilgas!E32+rwc!E32+'onroad all'!BG32+afdust!BA32+ptfire!E32+ptagfire!E32+cmv_c3!E32</f>
        <v>326457.58563201106</v>
      </c>
      <c r="F33" s="27">
        <f>rail!F32+cmv_c1c2!F32+nonpt!F32+nonroad!F32+ptegu!F32+ptnonipm!F32+pt_oilgas!F32+np_oilgas!F32+rwc!F32+'onroad all'!BJ32+afdust!BB32+ptfire!F32+ptagfire!F32+cmv_c3!F32</f>
        <v>49815.293747210198</v>
      </c>
      <c r="G33" s="27">
        <f>rail!G32+cmv_c1c2!G32+nonpt!G32+nonroad!G32+'onroad all'!BZ32+ptegu!BU32+ptnonipm!G32+pt_oilgas!G32+np_oilgas!G32+rwc!G32+ptfire!G32+ptagfire!G32+cmv_c3!G32</f>
        <v>13827.895328400391</v>
      </c>
      <c r="H33" s="27">
        <f>rail!H32+cmv_c1c2!H32+nonpt!H32+nonroad!H32+'onroad all'!CK32+ptegu!H32+ptnonipm!H32+pt_oilgas!H32+np_oilgas!H32+rwc!H32+ptfire!H32+ptagfire!H32+cmv_c3!H32+ag!C32</f>
        <v>284159.10911423428</v>
      </c>
      <c r="M33" s="29" t="s">
        <v>31</v>
      </c>
      <c r="N33" s="27">
        <f>B33+biogenics!H32</f>
        <v>770120.27131454204</v>
      </c>
      <c r="O33" s="27">
        <f t="shared" si="1"/>
        <v>20573.821434017587</v>
      </c>
      <c r="P33" s="27">
        <f>D33+biogenics!R32</f>
        <v>213262.32994139771</v>
      </c>
      <c r="Q33" s="27">
        <f t="shared" si="2"/>
        <v>326457.58563201106</v>
      </c>
      <c r="R33" s="27">
        <f t="shared" si="3"/>
        <v>49815.293747210198</v>
      </c>
      <c r="S33" s="27">
        <f t="shared" si="4"/>
        <v>13827.895328400391</v>
      </c>
      <c r="T33" s="27">
        <f>H33+biogenics!X32</f>
        <v>1547983.0135142244</v>
      </c>
      <c r="V33" s="29" t="s">
        <v>31</v>
      </c>
      <c r="W33" s="27">
        <f>B33-ptfire!B32</f>
        <v>417569.41194854298</v>
      </c>
      <c r="X33" s="27">
        <f>C33-ptfire!C32</f>
        <v>19413.274286017586</v>
      </c>
      <c r="Y33" s="27">
        <f>D33-ptfire!D32</f>
        <v>181728.52005839781</v>
      </c>
      <c r="Z33" s="27">
        <f>E33-ptfire!E32</f>
        <v>319091.88624101109</v>
      </c>
      <c r="AA33" s="27">
        <f>F33-ptfire!F32</f>
        <v>43573.175467210196</v>
      </c>
      <c r="AB33" s="27">
        <f>G33-ptfire!G32</f>
        <v>13230.27936940039</v>
      </c>
      <c r="AC33" s="27">
        <f>H33-ptfire!H32</f>
        <v>267476.22448123427</v>
      </c>
    </row>
    <row r="34" spans="1:29" x14ac:dyDescent="0.25">
      <c r="A34" s="29" t="s">
        <v>32</v>
      </c>
      <c r="B34" s="27">
        <f>rail!B33+cmv_c1c2!B33+nonpt!B33+nonroad!B33+'onroad all'!P33+ptegu!B33+ptnonipm!B33+pt_oilgas!B33+np_oilgas!B33+rwc!B33+ptfire!B33+ptagfire!B33+cmv_c3!B33</f>
        <v>1826513.2922193364</v>
      </c>
      <c r="C34" s="27">
        <f>rail!C33+cmv_c1c2!C33+nonpt!C33+nonroad!C33+'onroad all'!AP33+ptegu!C33+ptnonipm!C33+pt_oilgas!C33+np_oilgas!C33+rwc!C33+ptfire!C33+ptagfire!C33+cmv_c3!C33+ag!B33</f>
        <v>33875.11864278718</v>
      </c>
      <c r="D34" s="27">
        <f>rail!D33+cmv_c1c2!D33+nonpt!D33+nonroad!D33+'onroad all'!AF33+'onroad all'!AR33+'onroad all'!AS33+ptegu!AU33+ptnonipm!D33+pt_oilgas!D33+np_oilgas!D33+rwc!D33+ptfire!D33+ptagfire!D33+cmv_c3!D33</f>
        <v>302876.88181091513</v>
      </c>
      <c r="E34" s="27">
        <f>rail!E33+cmv_c1c2!E33+nonpt!E33+nonroad!E33+ptegu!E33+ptnonipm!E33+pt_oilgas!E33+np_oilgas!E33+rwc!E33+'onroad all'!BG33+afdust!BA33+ptfire!E33+ptagfire!E33+cmv_c3!E33</f>
        <v>118878.86337032409</v>
      </c>
      <c r="F34" s="27">
        <f>rail!F33+cmv_c1c2!F33+nonpt!F33+nonroad!F33+ptegu!F33+ptnonipm!F33+pt_oilgas!F33+np_oilgas!F33+rwc!F33+'onroad all'!BJ33+afdust!BB33+ptfire!F33+ptagfire!F33+cmv_c3!F33</f>
        <v>63793.586120387256</v>
      </c>
      <c r="G34" s="27">
        <f>rail!G33+cmv_c1c2!G33+nonpt!G33+nonroad!G33+'onroad all'!BZ33+ptegu!BU33+ptnonipm!G33+pt_oilgas!G33+np_oilgas!G33+rwc!G33+ptfire!G33+ptagfire!G33+cmv_c3!G33</f>
        <v>43345.066723745425</v>
      </c>
      <c r="H34" s="27">
        <f>rail!H33+cmv_c1c2!H33+nonpt!H33+nonroad!H33+'onroad all'!CK33+ptegu!H33+ptnonipm!H33+pt_oilgas!H33+np_oilgas!H33+rwc!H33+ptfire!H33+ptagfire!H33+cmv_c3!H33+ag!C33</f>
        <v>402874.02808161947</v>
      </c>
      <c r="I34" s="47" t="s">
        <v>239</v>
      </c>
      <c r="M34" s="29" t="s">
        <v>32</v>
      </c>
      <c r="N34" s="27">
        <f>B34+biogenics!H33</f>
        <v>1902459.7219083363</v>
      </c>
      <c r="O34" s="27">
        <f t="shared" si="1"/>
        <v>33875.11864278718</v>
      </c>
      <c r="P34" s="27">
        <f>D34+biogenics!R33</f>
        <v>311756.55324592435</v>
      </c>
      <c r="Q34" s="27">
        <f t="shared" si="2"/>
        <v>118878.86337032409</v>
      </c>
      <c r="R34" s="27">
        <f t="shared" si="3"/>
        <v>63793.586120387256</v>
      </c>
      <c r="S34" s="27">
        <f t="shared" si="4"/>
        <v>43345.066723745425</v>
      </c>
      <c r="T34" s="27">
        <f>H34+biogenics!X33</f>
        <v>820115.29288761946</v>
      </c>
      <c r="V34" s="29" t="s">
        <v>32</v>
      </c>
      <c r="W34" s="27">
        <f>B34-ptfire!B33</f>
        <v>1803314.0472063364</v>
      </c>
      <c r="X34" s="27">
        <f>C34-ptfire!C33</f>
        <v>33493.246373337177</v>
      </c>
      <c r="Y34" s="27">
        <f>D34-ptfire!D33</f>
        <v>302502.36142803513</v>
      </c>
      <c r="Z34" s="27">
        <f>E34-ptfire!E33</f>
        <v>116467.04606372409</v>
      </c>
      <c r="AA34" s="27">
        <f>F34-ptfire!F33</f>
        <v>61749.667903587258</v>
      </c>
      <c r="AB34" s="27">
        <f>G34-ptfire!G33</f>
        <v>43152.997171985422</v>
      </c>
      <c r="AC34" s="27">
        <f>H34-ptfire!H33</f>
        <v>397384.42554121948</v>
      </c>
    </row>
    <row r="35" spans="1:29" x14ac:dyDescent="0.25">
      <c r="A35" s="29" t="s">
        <v>33</v>
      </c>
      <c r="B35" s="27">
        <f>rail!B34+cmv_c1c2!B34+nonpt!B34+nonroad!B34+'onroad all'!P34+ptegu!B34+ptnonipm!B34+pt_oilgas!B34+np_oilgas!B34+rwc!B34+ptfire!B34+ptagfire!B34+cmv_c3!B34</f>
        <v>1642551.3705526958</v>
      </c>
      <c r="C35" s="27">
        <f>rail!C34+cmv_c1c2!C34+nonpt!C34+nonroad!C34+'onroad all'!AP34+ptegu!C34+ptnonipm!C34+pt_oilgas!C34+np_oilgas!C34+rwc!C34+ptfire!C34+ptagfire!C34+cmv_c3!C34+ag!B34</f>
        <v>172872.00369182078</v>
      </c>
      <c r="D35" s="27">
        <f>rail!D34+cmv_c1c2!D34+nonpt!D34+nonroad!D34+'onroad all'!AF34+'onroad all'!AR34+'onroad all'!AS34+ptegu!AU34+ptnonipm!D34+pt_oilgas!D34+np_oilgas!D34+rwc!D34+ptfire!D34+ptagfire!D34+cmv_c3!D34</f>
        <v>287710.25817213341</v>
      </c>
      <c r="E35" s="27">
        <f>rail!E34+cmv_c1c2!E34+nonpt!E34+nonroad!E34+ptegu!E34+ptnonipm!E34+pt_oilgas!E34+np_oilgas!E34+rwc!E34+'onroad all'!BG34+afdust!BA34+ptfire!E34+ptagfire!E34+cmv_c3!E34</f>
        <v>108678.45710124081</v>
      </c>
      <c r="F35" s="27">
        <f>rail!F34+cmv_c1c2!F34+nonpt!F34+nonroad!F34+ptegu!F34+ptnonipm!F34+pt_oilgas!F34+np_oilgas!F34+rwc!F34+'onroad all'!BJ34+afdust!BB34+ptfire!F34+ptagfire!F34+cmv_c3!F34</f>
        <v>64766.13202683656</v>
      </c>
      <c r="G35" s="27">
        <f>rail!G34+cmv_c1c2!G34+nonpt!G34+nonroad!G34+'onroad all'!BZ34+ptegu!BU34+ptnonipm!G34+pt_oilgas!G34+np_oilgas!G34+rwc!G34+ptfire!G34+ptagfire!G34+cmv_c3!G34</f>
        <v>61633.919604938252</v>
      </c>
      <c r="H35" s="27">
        <f>rail!H34+cmv_c1c2!H34+nonpt!H34+nonroad!H34+'onroad all'!CK34+ptegu!H34+ptnonipm!H34+pt_oilgas!H34+np_oilgas!H34+rwc!H34+ptfire!H34+ptagfire!H34+cmv_c3!H34+ag!C34</f>
        <v>361573.40115234104</v>
      </c>
      <c r="I35" s="47" t="s">
        <v>239</v>
      </c>
      <c r="M35" s="29" t="s">
        <v>33</v>
      </c>
      <c r="N35" s="27">
        <f>B35+biogenics!H34</f>
        <v>1792590.3562926948</v>
      </c>
      <c r="O35" s="27">
        <f t="shared" si="1"/>
        <v>172872.00369182078</v>
      </c>
      <c r="P35" s="27">
        <f>D35+biogenics!R34</f>
        <v>302019.63702660339</v>
      </c>
      <c r="Q35" s="27">
        <f t="shared" si="2"/>
        <v>108678.45710124081</v>
      </c>
      <c r="R35" s="27">
        <f t="shared" si="3"/>
        <v>64766.13202683656</v>
      </c>
      <c r="S35" s="27">
        <f t="shared" si="4"/>
        <v>61633.919604938252</v>
      </c>
      <c r="T35" s="27">
        <f>H35+biogenics!X34</f>
        <v>1570329.7967023412</v>
      </c>
      <c r="V35" s="29" t="s">
        <v>33</v>
      </c>
      <c r="W35" s="27">
        <f>B35-ptfire!B34</f>
        <v>1430994.2091426959</v>
      </c>
      <c r="X35" s="27">
        <f>C35-ptfire!C34</f>
        <v>169392.14559052078</v>
      </c>
      <c r="Y35" s="27">
        <f>D35-ptfire!D34</f>
        <v>284429.37681393343</v>
      </c>
      <c r="Z35" s="27">
        <f>E35-ptfire!E34</f>
        <v>86804.908918240806</v>
      </c>
      <c r="AA35" s="27">
        <f>F35-ptfire!F34</f>
        <v>46229.226910836558</v>
      </c>
      <c r="AB35" s="27">
        <f>G35-ptfire!G34</f>
        <v>59923.522568638255</v>
      </c>
      <c r="AC35" s="27">
        <f>H35-ptfire!H34</f>
        <v>311550.45135734102</v>
      </c>
    </row>
    <row r="36" spans="1:29" x14ac:dyDescent="0.25">
      <c r="A36" s="29" t="s">
        <v>34</v>
      </c>
      <c r="B36" s="27">
        <f>rail!B35+cmv_c1c2!B35+nonpt!B35+nonroad!B35+'onroad all'!P35+ptegu!B35+ptnonipm!B35+pt_oilgas!B35+np_oilgas!B35+rwc!B35+ptfire!B35+ptagfire!B35+cmv_c3!B35</f>
        <v>552894.16701107565</v>
      </c>
      <c r="C36" s="27">
        <f>rail!C35+cmv_c1c2!C35+nonpt!C35+nonroad!C35+'onroad all'!AP35+ptegu!C35+ptnonipm!C35+pt_oilgas!C35+np_oilgas!C35+rwc!C35+ptfire!C35+ptagfire!C35+cmv_c3!C35+ag!B35</f>
        <v>48873.496833745434</v>
      </c>
      <c r="D36" s="27">
        <f>rail!D35+cmv_c1c2!D35+nonpt!D35+nonroad!D35+'onroad all'!AF35+'onroad all'!AR35+'onroad all'!AS35+ptegu!AU35+ptnonipm!D35+pt_oilgas!D35+np_oilgas!D35+rwc!D35+ptfire!D35+ptagfire!D35+cmv_c3!D35</f>
        <v>173807.81160066681</v>
      </c>
      <c r="E36" s="27">
        <f>rail!E35+cmv_c1c2!E35+nonpt!E35+nonroad!E35+ptegu!E35+ptnonipm!E35+pt_oilgas!E35+np_oilgas!E35+rwc!E35+'onroad all'!BG35+afdust!BA35+ptfire!E35+ptagfire!E35+cmv_c3!E35</f>
        <v>255953.70562338101</v>
      </c>
      <c r="F36" s="27">
        <f>rail!F35+cmv_c1c2!F35+nonpt!F35+nonroad!F35+ptegu!F35+ptnonipm!F35+pt_oilgas!F35+np_oilgas!F35+rwc!F35+'onroad all'!BJ35+afdust!BB35+ptfire!F35+ptagfire!F35+cmv_c3!F35</f>
        <v>77142.840155890197</v>
      </c>
      <c r="G36" s="27">
        <f>rail!G35+cmv_c1c2!G35+nonpt!G35+nonroad!G35+'onroad all'!BZ35+ptegu!BU35+ptnonipm!G35+pt_oilgas!G35+np_oilgas!G35+rwc!G35+ptfire!G35+ptagfire!G35+cmv_c3!G35</f>
        <v>59395.58183873495</v>
      </c>
      <c r="H36" s="27">
        <f>rail!H35+cmv_c1c2!H35+nonpt!H35+nonroad!H35+'onroad all'!CK35+ptegu!H35+ptnonipm!H35+pt_oilgas!H35+np_oilgas!H35+rwc!H35+ptfire!H35+ptagfire!H35+cmv_c3!H35+ag!C35</f>
        <v>639697.49327133968</v>
      </c>
      <c r="I36" s="47" t="s">
        <v>239</v>
      </c>
      <c r="M36" s="29" t="s">
        <v>34</v>
      </c>
      <c r="N36" s="27">
        <f>B36+biogenics!H35</f>
        <v>629472.22836107551</v>
      </c>
      <c r="O36" s="27">
        <f t="shared" si="1"/>
        <v>48873.496833745434</v>
      </c>
      <c r="P36" s="27">
        <f>D36+biogenics!R35</f>
        <v>207416.3174831128</v>
      </c>
      <c r="Q36" s="27">
        <f t="shared" si="2"/>
        <v>255953.70562338101</v>
      </c>
      <c r="R36" s="27">
        <f t="shared" si="3"/>
        <v>77142.840155890197</v>
      </c>
      <c r="S36" s="27">
        <f t="shared" si="4"/>
        <v>59395.58183873495</v>
      </c>
      <c r="T36" s="27">
        <f>H36+biogenics!X35</f>
        <v>874902.60178133869</v>
      </c>
      <c r="V36" s="29" t="s">
        <v>34</v>
      </c>
      <c r="W36" s="27">
        <f>B36-ptfire!B35</f>
        <v>244885.30187107564</v>
      </c>
      <c r="X36" s="27">
        <f>C36-ptfire!C35</f>
        <v>43832.916220445433</v>
      </c>
      <c r="Y36" s="27">
        <f>D36-ptfire!D35</f>
        <v>170358.6895726668</v>
      </c>
      <c r="Z36" s="27">
        <f>E36-ptfire!E35</f>
        <v>225293.28732938101</v>
      </c>
      <c r="AA36" s="27">
        <f>F36-ptfire!F35</f>
        <v>51159.434978890196</v>
      </c>
      <c r="AB36" s="27">
        <f>G36-ptfire!G35</f>
        <v>57311.34002003495</v>
      </c>
      <c r="AC36" s="27">
        <f>H36-ptfire!H35</f>
        <v>567239.09982133971</v>
      </c>
    </row>
    <row r="37" spans="1:29" x14ac:dyDescent="0.25">
      <c r="A37" s="29" t="s">
        <v>35</v>
      </c>
      <c r="B37" s="27">
        <f>rail!B36+cmv_c1c2!B36+nonpt!B36+nonroad!B36+'onroad all'!P36+ptegu!B36+ptnonipm!B36+pt_oilgas!B36+np_oilgas!B36+rwc!B36+ptfire!B36+ptagfire!B36+cmv_c3!B36</f>
        <v>1786805.6337078698</v>
      </c>
      <c r="C37" s="27">
        <f>rail!C36+cmv_c1c2!C36+nonpt!C36+nonroad!C36+'onroad all'!AP36+ptegu!C36+ptnonipm!C36+pt_oilgas!C36+np_oilgas!C36+rwc!C36+ptfire!C36+ptagfire!C36+cmv_c3!C36+ag!B36</f>
        <v>70373.939169285004</v>
      </c>
      <c r="D37" s="27">
        <f>rail!D36+cmv_c1c2!D36+nonpt!D36+nonroad!D36+'onroad all'!AF36+'onroad all'!AR36+'onroad all'!AS36+ptegu!AU36+ptnonipm!D36+pt_oilgas!D36+np_oilgas!D36+rwc!D36+ptfire!D36+ptagfire!D36+cmv_c3!D36</f>
        <v>390962.81207629835</v>
      </c>
      <c r="E37" s="27">
        <f>rail!E36+cmv_c1c2!E36+nonpt!E36+nonroad!E36+ptegu!E36+ptnonipm!E36+pt_oilgas!E36+np_oilgas!E36+rwc!E36+'onroad all'!BG36+afdust!BA36+ptfire!E36+ptagfire!E36+cmv_c3!E36</f>
        <v>310048.14639815298</v>
      </c>
      <c r="F37" s="27">
        <f>rail!F36+cmv_c1c2!F36+nonpt!F36+nonroad!F36+ptegu!F36+ptnonipm!F36+pt_oilgas!F36+np_oilgas!F36+rwc!F36+'onroad all'!BJ36+afdust!BB36+ptfire!F36+ptagfire!F36+cmv_c3!F36</f>
        <v>100599.81513285841</v>
      </c>
      <c r="G37" s="27">
        <f>rail!G36+cmv_c1c2!G36+nonpt!G36+nonroad!G36+'onroad all'!BZ36+ptegu!BU36+ptnonipm!G36+pt_oilgas!G36+np_oilgas!G36+rwc!G36+ptfire!G36+ptagfire!G36+cmv_c3!G36</f>
        <v>277783.28597032221</v>
      </c>
      <c r="H37" s="27">
        <f>rail!H36+cmv_c1c2!H36+nonpt!H36+nonroad!H36+'onroad all'!CK36+ptegu!H36+ptnonipm!H36+pt_oilgas!H36+np_oilgas!H36+rwc!H36+ptfire!H36+ptagfire!H36+cmv_c3!H36+ag!C36</f>
        <v>370366.15593137022</v>
      </c>
      <c r="I37" s="47" t="s">
        <v>239</v>
      </c>
      <c r="M37" s="29" t="s">
        <v>35</v>
      </c>
      <c r="N37" s="27">
        <f>B37+biogenics!H36</f>
        <v>1846353.9010228699</v>
      </c>
      <c r="O37" s="27">
        <f t="shared" si="1"/>
        <v>70373.939169285004</v>
      </c>
      <c r="P37" s="27">
        <f>D37+biogenics!R36</f>
        <v>408773.41472630244</v>
      </c>
      <c r="Q37" s="27">
        <f t="shared" si="2"/>
        <v>310048.14639815298</v>
      </c>
      <c r="R37" s="27">
        <f t="shared" si="3"/>
        <v>100599.81513285841</v>
      </c>
      <c r="S37" s="27">
        <f t="shared" si="4"/>
        <v>277783.28597032221</v>
      </c>
      <c r="T37" s="27">
        <f>H37+biogenics!X36</f>
        <v>700027.54491137015</v>
      </c>
      <c r="V37" s="29" t="s">
        <v>35</v>
      </c>
      <c r="W37" s="27">
        <f>B37-ptfire!B36</f>
        <v>1761533.7867638697</v>
      </c>
      <c r="X37" s="27">
        <f>C37-ptfire!C36</f>
        <v>69957.409630495007</v>
      </c>
      <c r="Y37" s="27">
        <f>D37-ptfire!D36</f>
        <v>390527.70048753836</v>
      </c>
      <c r="Z37" s="27">
        <f>E37-ptfire!E36</f>
        <v>307396.64157305297</v>
      </c>
      <c r="AA37" s="27">
        <f>F37-ptfire!F36</f>
        <v>98352.776918458403</v>
      </c>
      <c r="AB37" s="27">
        <f>G37-ptfire!G36</f>
        <v>277565.76179508219</v>
      </c>
      <c r="AC37" s="27">
        <f>H37-ptfire!H36</f>
        <v>364378.53759957023</v>
      </c>
    </row>
    <row r="38" spans="1:29" x14ac:dyDescent="0.25">
      <c r="A38" s="29" t="s">
        <v>36</v>
      </c>
      <c r="B38" s="27">
        <f>rail!B37+cmv_c1c2!B37+nonpt!B37+nonroad!B37+'onroad all'!P37+ptegu!B37+ptnonipm!B37+pt_oilgas!B37+np_oilgas!B37+rwc!B37+ptfire!B37+ptagfire!B37+cmv_c3!B37</f>
        <v>1284832.4370233901</v>
      </c>
      <c r="C38" s="27">
        <f>rail!C37+cmv_c1c2!C37+nonpt!C37+nonroad!C37+'onroad all'!AP37+ptegu!C37+ptnonipm!C37+pt_oilgas!C37+np_oilgas!C37+rwc!C37+ptfire!C37+ptagfire!C37+cmv_c3!C37+ag!B37</f>
        <v>112563.93607542173</v>
      </c>
      <c r="D38" s="27">
        <f>rail!D37+cmv_c1c2!D37+nonpt!D37+nonroad!D37+'onroad all'!AF37+'onroad all'!AR37+'onroad all'!AS37+ptegu!AU37+ptnonipm!D37+pt_oilgas!D37+np_oilgas!D37+rwc!D37+ptfire!D37+ptagfire!D37+cmv_c3!D37</f>
        <v>327914.41459404572</v>
      </c>
      <c r="E38" s="27">
        <f>rail!E37+cmv_c1c2!E37+nonpt!E37+nonroad!E37+ptegu!E37+ptnonipm!E37+pt_oilgas!E37+np_oilgas!E37+rwc!E37+'onroad all'!BG37+afdust!BA37+ptfire!E37+ptagfire!E37+cmv_c3!E37</f>
        <v>272327.33066159394</v>
      </c>
      <c r="F38" s="27">
        <f>rail!F37+cmv_c1c2!F37+nonpt!F37+nonroad!F37+ptegu!F37+ptnonipm!F37+pt_oilgas!F37+np_oilgas!F37+rwc!F37+'onroad all'!BJ37+afdust!BB37+ptfire!F37+ptagfire!F37+cmv_c3!F37</f>
        <v>98028.485665742715</v>
      </c>
      <c r="G38" s="27">
        <f>rail!G37+cmv_c1c2!G37+nonpt!G37+nonroad!G37+'onroad all'!BZ37+ptegu!BU37+ptnonipm!G37+pt_oilgas!G37+np_oilgas!G37+rwc!G37+ptfire!G37+ptagfire!G37+cmv_c3!G37</f>
        <v>93170.4027878013</v>
      </c>
      <c r="H38" s="27">
        <f>rail!H37+cmv_c1c2!H37+nonpt!H37+nonroad!H37+'onroad all'!CK37+ptegu!H37+ptnonipm!H37+pt_oilgas!H37+np_oilgas!H37+rwc!H37+ptfire!H37+ptagfire!H37+cmv_c3!H37+ag!C37</f>
        <v>484693.78261200991</v>
      </c>
      <c r="I38" s="47" t="s">
        <v>239</v>
      </c>
      <c r="M38" s="29" t="s">
        <v>36</v>
      </c>
      <c r="N38" s="27">
        <f>B38+biogenics!H37</f>
        <v>1455438.4708833902</v>
      </c>
      <c r="O38" s="27">
        <f t="shared" si="1"/>
        <v>112563.93607542173</v>
      </c>
      <c r="P38" s="27">
        <f>D38+biogenics!R37</f>
        <v>368085.54351074575</v>
      </c>
      <c r="Q38" s="27">
        <f t="shared" si="2"/>
        <v>272327.33066159394</v>
      </c>
      <c r="R38" s="27">
        <f t="shared" si="3"/>
        <v>98028.485665742715</v>
      </c>
      <c r="S38" s="27">
        <f t="shared" si="4"/>
        <v>93170.4027878013</v>
      </c>
      <c r="T38" s="27">
        <f>H38+biogenics!X37</f>
        <v>1586135.9757119999</v>
      </c>
      <c r="V38" s="29" t="s">
        <v>36</v>
      </c>
      <c r="W38" s="27">
        <f>B38-ptfire!B37</f>
        <v>823911.65206339001</v>
      </c>
      <c r="X38" s="27">
        <f>C38-ptfire!C37</f>
        <v>104966.97798872173</v>
      </c>
      <c r="Y38" s="27">
        <f>D38-ptfire!D37</f>
        <v>319974.82385864574</v>
      </c>
      <c r="Z38" s="27">
        <f>E38-ptfire!E37</f>
        <v>223964.43991859394</v>
      </c>
      <c r="AA38" s="27">
        <f>F38-ptfire!F37</f>
        <v>57042.985341742715</v>
      </c>
      <c r="AB38" s="27">
        <f>G38-ptfire!G37</f>
        <v>89201.915701301303</v>
      </c>
      <c r="AC38" s="27">
        <f>H38-ptfire!H37</f>
        <v>375487.49365200987</v>
      </c>
    </row>
    <row r="39" spans="1:29" x14ac:dyDescent="0.25">
      <c r="A39" s="29" t="s">
        <v>37</v>
      </c>
      <c r="B39" s="27">
        <f>rail!B38+cmv_c1c2!B38+nonpt!B38+nonroad!B38+'onroad all'!P38+ptegu!B38+ptnonipm!B38+pt_oilgas!B38+np_oilgas!B38+rwc!B38+ptfire!B38+ptagfire!B38+cmv_c3!B38</f>
        <v>2958237.8095612987</v>
      </c>
      <c r="C39" s="27">
        <f>rail!C38+cmv_c1c2!C38+nonpt!C38+nonroad!C38+'onroad all'!AP38+ptegu!C38+ptnonipm!C38+pt_oilgas!C38+np_oilgas!C38+rwc!C38+ptfire!C38+ptagfire!C38+cmv_c3!C38+ag!B38</f>
        <v>57525.466281964145</v>
      </c>
      <c r="D39" s="27">
        <f>rail!D38+cmv_c1c2!D38+nonpt!D38+nonroad!D38+'onroad all'!AF38+'onroad all'!AR38+'onroad all'!AS38+ptegu!AU38+ptnonipm!D38+pt_oilgas!D38+np_oilgas!D38+rwc!D38+ptfire!D38+ptagfire!D38+cmv_c3!D38</f>
        <v>144800.52211530259</v>
      </c>
      <c r="E39" s="27">
        <f>rail!E38+cmv_c1c2!E38+nonpt!E38+nonroad!E38+ptegu!E38+ptnonipm!E38+pt_oilgas!E38+np_oilgas!E38+rwc!E38+'onroad all'!BG38+afdust!BA38+ptfire!E38+ptagfire!E38+cmv_c3!E38</f>
        <v>411823.06942555966</v>
      </c>
      <c r="F39" s="27">
        <f>rail!F38+cmv_c1c2!F38+nonpt!F38+nonroad!F38+ptegu!F38+ptnonipm!F38+pt_oilgas!F38+np_oilgas!F38+rwc!F38+'onroad all'!BJ38+afdust!BB38+ptfire!F38+ptagfire!F38+cmv_c3!F38</f>
        <v>232883.10038961191</v>
      </c>
      <c r="G39" s="27">
        <f>rail!G38+cmv_c1c2!G38+nonpt!G38+nonroad!G38+'onroad all'!BZ38+ptegu!BU38+ptnonipm!G38+pt_oilgas!G38+np_oilgas!G38+rwc!G38+ptfire!G38+ptagfire!G38+cmv_c3!G38</f>
        <v>24805.184490631764</v>
      </c>
      <c r="H39" s="27">
        <f>rail!H38+cmv_c1c2!H38+nonpt!H38+nonroad!H38+'onroad all'!CK38+ptegu!H38+ptnonipm!H38+pt_oilgas!H38+np_oilgas!H38+rwc!H38+ptfire!H38+ptagfire!H38+cmv_c3!H38+ag!C38</f>
        <v>669979.53311703657</v>
      </c>
      <c r="M39" s="29" t="s">
        <v>37</v>
      </c>
      <c r="N39" s="27">
        <f>B39+biogenics!H38</f>
        <v>3217961.2833612976</v>
      </c>
      <c r="O39" s="27">
        <f t="shared" si="1"/>
        <v>57525.466281964145</v>
      </c>
      <c r="P39" s="27">
        <f>D39+biogenics!R38</f>
        <v>156860.05289530259</v>
      </c>
      <c r="Q39" s="27">
        <f t="shared" si="2"/>
        <v>411823.06942555966</v>
      </c>
      <c r="R39" s="27">
        <f t="shared" si="3"/>
        <v>232883.10038961191</v>
      </c>
      <c r="S39" s="27">
        <f t="shared" si="4"/>
        <v>24805.184490631764</v>
      </c>
      <c r="T39" s="27">
        <f>H39+biogenics!X38</f>
        <v>1850550.9530170367</v>
      </c>
      <c r="V39" s="29" t="s">
        <v>37</v>
      </c>
      <c r="W39" s="27">
        <f>B39-ptfire!B38</f>
        <v>671586.80836129887</v>
      </c>
      <c r="X39" s="27">
        <f>C39-ptfire!C38</f>
        <v>20112.609008964144</v>
      </c>
      <c r="Y39" s="27">
        <f>D39-ptfire!D38</f>
        <v>119622.67969430258</v>
      </c>
      <c r="Z39" s="27">
        <f>E39-ptfire!E38</f>
        <v>184583.37434555966</v>
      </c>
      <c r="AA39" s="27">
        <f>F39-ptfire!F38</f>
        <v>40307.084569611907</v>
      </c>
      <c r="AB39" s="27">
        <f>G39-ptfire!G38</f>
        <v>9462.8103826317638</v>
      </c>
      <c r="AC39" s="27">
        <f>H39-ptfire!H38</f>
        <v>132169.62778703659</v>
      </c>
    </row>
    <row r="40" spans="1:29" x14ac:dyDescent="0.25">
      <c r="A40" s="29" t="s">
        <v>38</v>
      </c>
      <c r="B40" s="27">
        <f>rail!B39+cmv_c1c2!B39+nonpt!B39+nonroad!B39+'onroad all'!P39+ptegu!B39+ptnonipm!B39+pt_oilgas!B39+np_oilgas!B39+rwc!B39+ptfire!B39+ptagfire!B39+cmv_c3!B39</f>
        <v>1653700.8588645807</v>
      </c>
      <c r="C40" s="27">
        <f>rail!C39+cmv_c1c2!C39+nonpt!C39+nonroad!C39+'onroad all'!AP39+ptegu!C39+ptnonipm!C39+pt_oilgas!C39+np_oilgas!C39+rwc!C39+ptfire!C39+ptagfire!C39+cmv_c3!C39+ag!B39</f>
        <v>48395.539354179375</v>
      </c>
      <c r="D40" s="27">
        <f>rail!D39+cmv_c1c2!D39+nonpt!D39+nonroad!D39+'onroad all'!AF39+'onroad all'!AR39+'onroad all'!AS39+ptegu!AU39+ptnonipm!D39+pt_oilgas!D39+np_oilgas!D39+rwc!D39+ptfire!D39+ptagfire!D39+cmv_c3!D39</f>
        <v>448132.17035567173</v>
      </c>
      <c r="E40" s="27">
        <f>rail!E39+cmv_c1c2!E39+nonpt!E39+nonroad!E39+ptegu!E39+ptnonipm!E39+pt_oilgas!E39+np_oilgas!E39+rwc!E39+'onroad all'!BG39+afdust!BA39+ptfire!E39+ptagfire!E39+cmv_c3!E39</f>
        <v>138264.23693433148</v>
      </c>
      <c r="F40" s="27">
        <f>rail!F39+cmv_c1c2!F39+nonpt!F39+nonroad!F39+ptegu!F39+ptnonipm!F39+pt_oilgas!F39+np_oilgas!F39+rwc!F39+'onroad all'!BJ39+afdust!BB39+ptfire!F39+ptagfire!F39+cmv_c3!F39</f>
        <v>87313.549095554015</v>
      </c>
      <c r="G40" s="27">
        <f>rail!G39+cmv_c1c2!G39+nonpt!G39+nonroad!G39+'onroad all'!BZ39+ptegu!BU39+ptnonipm!G39+pt_oilgas!G39+np_oilgas!G39+rwc!G39+ptfire!G39+ptagfire!G39+cmv_c3!G39</f>
        <v>258292.31162565807</v>
      </c>
      <c r="H40" s="27">
        <f>rail!H39+cmv_c1c2!H39+nonpt!H39+nonroad!H39+'onroad all'!CK39+ptegu!H39+ptnonipm!H39+pt_oilgas!H39+np_oilgas!H39+rwc!H39+ptfire!H39+ptagfire!H39+cmv_c3!H39+ag!C39</f>
        <v>492337.17982146546</v>
      </c>
      <c r="I40" s="47" t="s">
        <v>239</v>
      </c>
      <c r="M40" s="29" t="s">
        <v>38</v>
      </c>
      <c r="N40" s="27">
        <f>B40+biogenics!H39</f>
        <v>1717948.4585645807</v>
      </c>
      <c r="O40" s="27">
        <f t="shared" si="1"/>
        <v>48395.539354179375</v>
      </c>
      <c r="P40" s="27">
        <f>D40+biogenics!R39</f>
        <v>458031.83854115527</v>
      </c>
      <c r="Q40" s="27">
        <f t="shared" si="2"/>
        <v>138264.23693433148</v>
      </c>
      <c r="R40" s="27">
        <f t="shared" si="3"/>
        <v>87313.549095554015</v>
      </c>
      <c r="S40" s="27">
        <f t="shared" si="4"/>
        <v>258292.31162565807</v>
      </c>
      <c r="T40" s="27">
        <f>H40+biogenics!X39</f>
        <v>988640.18122146442</v>
      </c>
      <c r="V40" s="29" t="s">
        <v>38</v>
      </c>
      <c r="W40" s="27">
        <f>B40-ptfire!B39</f>
        <v>1613464.9892205808</v>
      </c>
      <c r="X40" s="27">
        <f>C40-ptfire!C39</f>
        <v>47735.990829879374</v>
      </c>
      <c r="Y40" s="27">
        <f>D40-ptfire!D39</f>
        <v>447625.6722836917</v>
      </c>
      <c r="Z40" s="27">
        <f>E40-ptfire!E39</f>
        <v>134209.04909873148</v>
      </c>
      <c r="AA40" s="27">
        <f>F40-ptfire!F39</f>
        <v>83876.949229854014</v>
      </c>
      <c r="AB40" s="27">
        <f>G40-ptfire!G39</f>
        <v>258002.94033609808</v>
      </c>
      <c r="AC40" s="27">
        <f>H40-ptfire!H39</f>
        <v>482856.16454686545</v>
      </c>
    </row>
    <row r="41" spans="1:29" x14ac:dyDescent="0.25">
      <c r="A41" s="29" t="s">
        <v>39</v>
      </c>
      <c r="B41" s="27">
        <f>rail!B40+cmv_c1c2!B40+nonpt!B40+nonroad!B40+'onroad all'!P40+ptegu!B40+ptnonipm!B40+pt_oilgas!B40+np_oilgas!B40+rwc!B40+ptfire!B40+ptagfire!B40+cmv_c3!B40</f>
        <v>120811.8792397574</v>
      </c>
      <c r="C41" s="27">
        <f>rail!C40+cmv_c1c2!C40+nonpt!C40+nonroad!C40+'onroad all'!AP40+ptegu!C40+ptnonipm!C40+pt_oilgas!C40+np_oilgas!C40+rwc!C40+ptfire!C40+ptagfire!C40+cmv_c3!C40+ag!B40</f>
        <v>867.74880724889886</v>
      </c>
      <c r="D41" s="27">
        <f>rail!D40+cmv_c1c2!D40+nonpt!D40+nonroad!D40+'onroad all'!AF40+'onroad all'!AR40+'onroad all'!AS40+ptegu!AU40+ptnonipm!D40+pt_oilgas!D40+np_oilgas!D40+rwc!D40+ptfire!D40+ptagfire!D40+cmv_c3!D40</f>
        <v>23475.217435852643</v>
      </c>
      <c r="E41" s="27">
        <f>rail!E40+cmv_c1c2!E40+nonpt!E40+nonroad!E40+ptegu!E40+ptnonipm!E40+pt_oilgas!E40+np_oilgas!E40+rwc!E40+'onroad all'!BG40+afdust!BA40+ptfire!E40+ptagfire!E40+cmv_c3!E40</f>
        <v>5859.8067586012221</v>
      </c>
      <c r="F41" s="27">
        <f>rail!F40+cmv_c1c2!F40+nonpt!F40+nonroad!F40+ptegu!F40+ptnonipm!F40+pt_oilgas!F40+np_oilgas!F40+rwc!F40+'onroad all'!BJ40+afdust!BB40+ptfire!F40+ptagfire!F40+cmv_c3!F40</f>
        <v>3947.9285965967351</v>
      </c>
      <c r="G41" s="27">
        <f>rail!G40+cmv_c1c2!G40+nonpt!G40+nonroad!G40+'onroad all'!BZ40+ptegu!BU40+ptnonipm!G40+pt_oilgas!G40+np_oilgas!G40+rwc!G40+ptfire!G40+ptagfire!G40+cmv_c3!G40</f>
        <v>3367.9865633047257</v>
      </c>
      <c r="H41" s="27">
        <f>rail!H40+cmv_c1c2!H40+nonpt!H40+nonroad!H40+'onroad all'!CK40+ptegu!H40+ptnonipm!H40+pt_oilgas!H40+np_oilgas!H40+rwc!H40+ptfire!H40+ptagfire!H40+cmv_c3!H40+ag!C40</f>
        <v>22854.033084676241</v>
      </c>
      <c r="I41" s="47" t="s">
        <v>239</v>
      </c>
      <c r="M41" s="29" t="s">
        <v>39</v>
      </c>
      <c r="N41" s="27">
        <f>B41+biogenics!H40</f>
        <v>122913.6851497574</v>
      </c>
      <c r="O41" s="27">
        <f t="shared" si="1"/>
        <v>867.74880724889886</v>
      </c>
      <c r="P41" s="27">
        <f>D41+biogenics!R40</f>
        <v>23635.902713870342</v>
      </c>
      <c r="Q41" s="27">
        <f t="shared" si="2"/>
        <v>5859.8067586012221</v>
      </c>
      <c r="R41" s="27">
        <f t="shared" si="3"/>
        <v>3947.9285965967351</v>
      </c>
      <c r="S41" s="27">
        <f t="shared" si="4"/>
        <v>3367.9865633047257</v>
      </c>
      <c r="T41" s="27">
        <f>H41+biogenics!X40</f>
        <v>42014.476584676246</v>
      </c>
      <c r="V41" s="29" t="s">
        <v>39</v>
      </c>
      <c r="W41" s="27">
        <f>B41-ptfire!B40</f>
        <v>120384.18547908741</v>
      </c>
      <c r="X41" s="27">
        <f>C41-ptfire!C40</f>
        <v>860.66558666889887</v>
      </c>
      <c r="Y41" s="27">
        <f>D41-ptfire!D40</f>
        <v>23466.102178302644</v>
      </c>
      <c r="Z41" s="27">
        <f>E41-ptfire!E40</f>
        <v>5813.3690687712224</v>
      </c>
      <c r="AA41" s="27">
        <f>F41-ptfire!F40</f>
        <v>3908.574684046735</v>
      </c>
      <c r="AB41" s="27">
        <f>G41-ptfire!G40</f>
        <v>3363.7696364947255</v>
      </c>
      <c r="AC41" s="27">
        <f>H41-ptfire!H40</f>
        <v>22752.211225626241</v>
      </c>
    </row>
    <row r="42" spans="1:29" x14ac:dyDescent="0.25">
      <c r="A42" s="29" t="s">
        <v>40</v>
      </c>
      <c r="B42" s="27">
        <f>rail!B41+cmv_c1c2!B41+nonpt!B41+nonroad!B41+'onroad all'!P41+ptegu!B41+ptnonipm!B41+pt_oilgas!B41+np_oilgas!B41+rwc!B41+ptfire!B41+ptagfire!B41+cmv_c3!B41</f>
        <v>1002841.5520771231</v>
      </c>
      <c r="C42" s="27">
        <f>rail!C41+cmv_c1c2!C41+nonpt!C41+nonroad!C41+'onroad all'!AP41+ptegu!C41+ptnonipm!C41+pt_oilgas!C41+np_oilgas!C41+rwc!C41+ptfire!C41+ptagfire!C41+cmv_c3!C41+ag!B41</f>
        <v>27226.31227692782</v>
      </c>
      <c r="D42" s="27">
        <f>rail!D41+cmv_c1c2!D41+nonpt!D41+nonroad!D41+'onroad all'!AF41+'onroad all'!AR41+'onroad all'!AS41+ptegu!AU41+ptnonipm!D41+pt_oilgas!D41+np_oilgas!D41+rwc!D41+ptfire!D41+ptagfire!D41+cmv_c3!D41</f>
        <v>162743.70332115251</v>
      </c>
      <c r="E42" s="27">
        <f>rail!E41+cmv_c1c2!E41+nonpt!E41+nonroad!E41+ptegu!E41+ptnonipm!E41+pt_oilgas!E41+np_oilgas!E41+rwc!E41+'onroad all'!BG41+afdust!BA41+ptfire!E41+ptagfire!E41+cmv_c3!E41</f>
        <v>82456.531944769304</v>
      </c>
      <c r="F42" s="27">
        <f>rail!F41+cmv_c1c2!F41+nonpt!F41+nonroad!F41+ptegu!F41+ptnonipm!F41+pt_oilgas!F41+np_oilgas!F41+rwc!F41+'onroad all'!BJ41+afdust!BB41+ptfire!F41+ptagfire!F41+cmv_c3!F41</f>
        <v>44053.031461418963</v>
      </c>
      <c r="G42" s="27">
        <f>rail!G41+cmv_c1c2!G41+nonpt!G41+nonroad!G41+'onroad all'!BZ41+ptegu!BU41+ptnonipm!G41+pt_oilgas!G41+np_oilgas!G41+rwc!G41+ptfire!G41+ptagfire!G41+cmv_c3!G41</f>
        <v>30575.602027191293</v>
      </c>
      <c r="H42" s="27">
        <f>rail!H41+cmv_c1c2!H41+nonpt!H41+nonroad!H41+'onroad all'!CK41+ptegu!H41+ptnonipm!H41+pt_oilgas!H41+np_oilgas!H41+rwc!H41+ptfire!H41+ptagfire!H41+cmv_c3!H41+ag!C41</f>
        <v>193639.67846188368</v>
      </c>
      <c r="I42" s="47" t="s">
        <v>239</v>
      </c>
      <c r="M42" s="29" t="s">
        <v>40</v>
      </c>
      <c r="N42" s="27">
        <f>B42+biogenics!H41</f>
        <v>1124911.2489771231</v>
      </c>
      <c r="O42" s="27">
        <f t="shared" si="1"/>
        <v>27226.31227692782</v>
      </c>
      <c r="P42" s="27">
        <f>D42+biogenics!R41</f>
        <v>170712.10836115252</v>
      </c>
      <c r="Q42" s="27">
        <f t="shared" si="2"/>
        <v>82456.531944769304</v>
      </c>
      <c r="R42" s="27">
        <f t="shared" si="3"/>
        <v>44053.031461418963</v>
      </c>
      <c r="S42" s="27">
        <f t="shared" si="4"/>
        <v>30575.602027191293</v>
      </c>
      <c r="T42" s="27">
        <f>H42+biogenics!X41</f>
        <v>1173329.7007618826</v>
      </c>
      <c r="V42" s="29" t="s">
        <v>40</v>
      </c>
      <c r="W42" s="27">
        <f>B42-ptfire!B41</f>
        <v>887442.5013371231</v>
      </c>
      <c r="X42" s="27">
        <f>C42-ptfire!C41</f>
        <v>25315.253571327819</v>
      </c>
      <c r="Y42" s="27">
        <f>D42-ptfire!D41</f>
        <v>160290.71804165252</v>
      </c>
      <c r="Z42" s="27">
        <f>E42-ptfire!E41</f>
        <v>69932.663931769304</v>
      </c>
      <c r="AA42" s="27">
        <f>F42-ptfire!F41</f>
        <v>33439.584621418966</v>
      </c>
      <c r="AB42" s="27">
        <f>G42-ptfire!G41</f>
        <v>29439.784174591292</v>
      </c>
      <c r="AC42" s="27">
        <f>H42-ptfire!H41</f>
        <v>166168.21164388367</v>
      </c>
    </row>
    <row r="43" spans="1:29" x14ac:dyDescent="0.25">
      <c r="A43" s="29" t="s">
        <v>41</v>
      </c>
      <c r="B43" s="27">
        <f>rail!B42+cmv_c1c2!B42+nonpt!B42+nonroad!B42+'onroad all'!P42+ptegu!B42+ptnonipm!B42+pt_oilgas!B42+np_oilgas!B42+rwc!B42+ptfire!B42+ptagfire!B42+cmv_c3!B42</f>
        <v>433660.78205993603</v>
      </c>
      <c r="C43" s="27">
        <f>rail!C42+cmv_c1c2!C42+nonpt!C42+nonroad!C42+'onroad all'!AP42+ptegu!C42+ptnonipm!C42+pt_oilgas!C42+np_oilgas!C42+rwc!C42+ptfire!C42+ptagfire!C42+cmv_c3!C42+ag!B42</f>
        <v>64499.028009253452</v>
      </c>
      <c r="D43" s="27">
        <f>rail!D42+cmv_c1c2!D42+nonpt!D42+nonroad!D42+'onroad all'!AF42+'onroad all'!AR42+'onroad all'!AS42+ptegu!AU42+ptnonipm!D42+pt_oilgas!D42+np_oilgas!D42+rwc!D42+ptfire!D42+ptagfire!D42+cmv_c3!D42</f>
        <v>57986.484399449735</v>
      </c>
      <c r="E43" s="27">
        <f>rail!E42+cmv_c1c2!E42+nonpt!E42+nonroad!E42+ptegu!E42+ptnonipm!E42+pt_oilgas!E42+np_oilgas!E42+rwc!E42+'onroad all'!BG42+afdust!BA42+ptfire!E42+ptagfire!E42+cmv_c3!E42</f>
        <v>184052.79494251928</v>
      </c>
      <c r="F43" s="27">
        <f>rail!F42+cmv_c1c2!F42+nonpt!F42+nonroad!F42+ptegu!F42+ptnonipm!F42+pt_oilgas!F42+np_oilgas!F42+rwc!F42+'onroad all'!BJ42+afdust!BB42+ptfire!F42+ptagfire!F42+cmv_c3!F42</f>
        <v>55397.292702425359</v>
      </c>
      <c r="G43" s="27">
        <f>rail!G42+cmv_c1c2!G42+nonpt!G42+nonroad!G42+'onroad all'!BZ42+ptegu!BU42+ptnonipm!G42+pt_oilgas!G42+np_oilgas!G42+rwc!G42+ptfire!G42+ptagfire!G42+cmv_c3!G42</f>
        <v>7363.5044746115618</v>
      </c>
      <c r="H43" s="27">
        <f>rail!H42+cmv_c1c2!H42+nonpt!H42+nonroad!H42+'onroad all'!CK42+ptegu!H42+ptnonipm!H42+pt_oilgas!H42+np_oilgas!H42+rwc!H42+ptfire!H42+ptagfire!H42+cmv_c3!H42+ag!C42</f>
        <v>116138.47914307028</v>
      </c>
      <c r="I43" s="47" t="s">
        <v>239</v>
      </c>
      <c r="M43" s="29" t="s">
        <v>41</v>
      </c>
      <c r="N43" s="27">
        <f>B43+biogenics!H42</f>
        <v>534469.571239935</v>
      </c>
      <c r="O43" s="27">
        <f t="shared" si="1"/>
        <v>64499.028009253452</v>
      </c>
      <c r="P43" s="27">
        <f>D43+biogenics!R42</f>
        <v>99375.790542358242</v>
      </c>
      <c r="Q43" s="27">
        <f t="shared" si="2"/>
        <v>184052.79494251928</v>
      </c>
      <c r="R43" s="27">
        <f t="shared" si="3"/>
        <v>55397.292702425359</v>
      </c>
      <c r="S43" s="27">
        <f t="shared" si="4"/>
        <v>7363.5044746115618</v>
      </c>
      <c r="T43" s="27">
        <f>H43+biogenics!X42</f>
        <v>454608.51151306927</v>
      </c>
      <c r="V43" s="29" t="s">
        <v>41</v>
      </c>
      <c r="W43" s="27">
        <f>B43-ptfire!B42</f>
        <v>187629.46380993602</v>
      </c>
      <c r="X43" s="27">
        <f>C43-ptfire!C42</f>
        <v>60479.689379053452</v>
      </c>
      <c r="Y43" s="27">
        <f>D43-ptfire!D42</f>
        <v>55590.601620149733</v>
      </c>
      <c r="Z43" s="27">
        <f>E43-ptfire!E42</f>
        <v>159882.65625851927</v>
      </c>
      <c r="AA43" s="27">
        <f>F43-ptfire!F42</f>
        <v>34914.124219425357</v>
      </c>
      <c r="AB43" s="27">
        <f>G43-ptfire!G42</f>
        <v>5808.4948711115621</v>
      </c>
      <c r="AC43" s="27">
        <f>H43-ptfire!H42</f>
        <v>58360.460753070278</v>
      </c>
    </row>
    <row r="44" spans="1:29" x14ac:dyDescent="0.25">
      <c r="A44" s="29" t="s">
        <v>42</v>
      </c>
      <c r="B44" s="27">
        <f>rail!B43+cmv_c1c2!B43+nonpt!B43+nonroad!B43+'onroad all'!P43+ptegu!B43+ptnonipm!B43+pt_oilgas!B43+np_oilgas!B43+rwc!B43+ptfire!B43+ptagfire!B43+cmv_c3!B43</f>
        <v>1249089.091602175</v>
      </c>
      <c r="C44" s="27">
        <f>rail!C43+cmv_c1c2!C43+nonpt!C43+nonroad!C43+'onroad all'!AP43+ptegu!C43+ptnonipm!C43+pt_oilgas!C43+np_oilgas!C43+rwc!C43+ptfire!C43+ptagfire!C43+cmv_c3!C43+ag!B43</f>
        <v>30573.73759350038</v>
      </c>
      <c r="D44" s="27">
        <f>rail!D43+cmv_c1c2!D43+nonpt!D43+nonroad!D43+'onroad all'!AF43+'onroad all'!AR43+'onroad all'!AS43+ptegu!AU43+ptnonipm!D43+pt_oilgas!D43+np_oilgas!D43+rwc!D43+ptfire!D43+ptagfire!D43+cmv_c3!D43</f>
        <v>254889.74093365046</v>
      </c>
      <c r="E44" s="27">
        <f>rail!E43+cmv_c1c2!E43+nonpt!E43+nonroad!E43+ptegu!E43+ptnonipm!E43+pt_oilgas!E43+np_oilgas!E43+rwc!E43+'onroad all'!BG43+afdust!BA43+ptfire!E43+ptagfire!E43+cmv_c3!E43</f>
        <v>128316.76514775732</v>
      </c>
      <c r="F44" s="27">
        <f>rail!F43+cmv_c1c2!F43+nonpt!F43+nonroad!F43+ptegu!F43+ptnonipm!F43+pt_oilgas!F43+np_oilgas!F43+rwc!F43+'onroad all'!BJ43+afdust!BB43+ptfire!F43+ptagfire!F43+cmv_c3!F43</f>
        <v>61330.705644730362</v>
      </c>
      <c r="G44" s="27">
        <f>rail!G43+cmv_c1c2!G43+nonpt!G43+nonroad!G43+'onroad all'!BZ43+ptegu!BU43+ptnonipm!G43+pt_oilgas!G43+np_oilgas!G43+rwc!G43+ptfire!G43+ptagfire!G43+cmv_c3!G43</f>
        <v>91823.553701304991</v>
      </c>
      <c r="H44" s="27">
        <f>rail!H43+cmv_c1c2!H43+nonpt!H43+nonroad!H43+'onroad all'!CK43+ptegu!H43+ptnonipm!H43+pt_oilgas!H43+np_oilgas!H43+rwc!H43+ptfire!H43+ptagfire!H43+cmv_c3!H43+ag!C43</f>
        <v>272032.29412261798</v>
      </c>
      <c r="I44" s="47" t="s">
        <v>239</v>
      </c>
      <c r="M44" s="29" t="s">
        <v>42</v>
      </c>
      <c r="N44" s="27">
        <f>B44+biogenics!H43</f>
        <v>1341454.079832175</v>
      </c>
      <c r="O44" s="27">
        <f t="shared" si="1"/>
        <v>30573.73759350038</v>
      </c>
      <c r="P44" s="27">
        <f>D44+biogenics!R43</f>
        <v>269386.60422585049</v>
      </c>
      <c r="Q44" s="27">
        <f t="shared" si="2"/>
        <v>128316.76514775732</v>
      </c>
      <c r="R44" s="27">
        <f t="shared" si="3"/>
        <v>61330.705644730362</v>
      </c>
      <c r="S44" s="27">
        <f t="shared" si="4"/>
        <v>91823.553701304991</v>
      </c>
      <c r="T44" s="27">
        <f>H44+biogenics!X43</f>
        <v>1140190.6366126179</v>
      </c>
      <c r="V44" s="29" t="s">
        <v>42</v>
      </c>
      <c r="W44" s="27">
        <f>B44-ptfire!B43</f>
        <v>1151582.035637175</v>
      </c>
      <c r="X44" s="27">
        <f>C44-ptfire!C43</f>
        <v>28960.378863700382</v>
      </c>
      <c r="Y44" s="27">
        <f>D44-ptfire!D43</f>
        <v>252889.15572305047</v>
      </c>
      <c r="Z44" s="27">
        <f>E44-ptfire!E43</f>
        <v>117799.02371375733</v>
      </c>
      <c r="AA44" s="27">
        <f>F44-ptfire!F43</f>
        <v>52417.365617530362</v>
      </c>
      <c r="AB44" s="27">
        <f>G44-ptfire!G43</f>
        <v>90885.876156354992</v>
      </c>
      <c r="AC44" s="27">
        <f>H44-ptfire!H43</f>
        <v>248840.25465461798</v>
      </c>
    </row>
    <row r="45" spans="1:29" x14ac:dyDescent="0.25">
      <c r="A45" s="29" t="s">
        <v>43</v>
      </c>
      <c r="B45" s="27">
        <f>rail!B44+cmv_c1c2!B44+nonpt!B44+nonroad!B44+'onroad all'!P44+ptegu!B44+ptnonipm!B44+pt_oilgas!B44+np_oilgas!B44+rwc!B44+ptfire!B44+ptagfire!B44+cmv_c3!B44</f>
        <v>3693150.7248922107</v>
      </c>
      <c r="C45" s="27">
        <f>rail!C44+cmv_c1c2!C44+nonpt!C44+nonroad!C44+'onroad all'!AP44+ptegu!C44+ptnonipm!C44+pt_oilgas!C44+np_oilgas!C44+rwc!C44+ptfire!C44+ptagfire!C44+cmv_c3!C44+ag!B44</f>
        <v>307762.83238559455</v>
      </c>
      <c r="D45" s="27">
        <f>rail!D44+cmv_c1c2!D44+nonpt!D44+nonroad!D44+'onroad all'!AF44+'onroad all'!AR44+'onroad all'!AS44+ptegu!AU44+ptnonipm!D44+pt_oilgas!D44+np_oilgas!D44+rwc!D44+ptfire!D44+ptagfire!D44+cmv_c3!D44</f>
        <v>1185460.445539783</v>
      </c>
      <c r="E45" s="27">
        <f>rail!E44+cmv_c1c2!E44+nonpt!E44+nonroad!E44+ptegu!E44+ptnonipm!E44+pt_oilgas!E44+np_oilgas!E44+rwc!E44+'onroad all'!BG44+afdust!BA44+ptfire!E44+ptagfire!E44+cmv_c3!E44</f>
        <v>745489.76194194227</v>
      </c>
      <c r="F45" s="27">
        <f>rail!F44+cmv_c1c2!F44+nonpt!F44+nonroad!F44+ptegu!F44+ptnonipm!F44+pt_oilgas!F44+np_oilgas!F44+rwc!F44+'onroad all'!BJ44+afdust!BB44+ptfire!F44+ptagfire!F44+cmv_c3!F44</f>
        <v>228734.85297996268</v>
      </c>
      <c r="G45" s="27">
        <f>rail!G44+cmv_c1c2!G44+nonpt!G44+nonroad!G44+'onroad all'!BZ44+ptegu!BU44+ptnonipm!G44+pt_oilgas!G44+np_oilgas!G44+rwc!G44+ptfire!G44+ptagfire!G44+cmv_c3!G44</f>
        <v>371457.95814796258</v>
      </c>
      <c r="H45" s="27">
        <f>rail!H44+cmv_c1c2!H44+nonpt!H44+nonroad!H44+'onroad all'!CK44+ptegu!H44+ptnonipm!H44+pt_oilgas!H44+np_oilgas!H44+rwc!H44+ptfire!H44+ptagfire!H44+cmv_c3!H44+ag!C44</f>
        <v>1945277.9098931151</v>
      </c>
      <c r="I45" s="47" t="s">
        <v>239</v>
      </c>
      <c r="M45" s="29" t="s">
        <v>43</v>
      </c>
      <c r="N45" s="27">
        <f>B45+biogenics!H44</f>
        <v>4648329.4231222104</v>
      </c>
      <c r="O45" s="27">
        <f t="shared" si="1"/>
        <v>307762.83238559455</v>
      </c>
      <c r="P45" s="27">
        <f>D45+biogenics!R44</f>
        <v>1293319.7128439529</v>
      </c>
      <c r="Q45" s="27">
        <f t="shared" si="2"/>
        <v>745489.76194194227</v>
      </c>
      <c r="R45" s="27">
        <f t="shared" si="3"/>
        <v>228734.85297996268</v>
      </c>
      <c r="S45" s="27">
        <f t="shared" si="4"/>
        <v>371457.95814796258</v>
      </c>
      <c r="T45" s="27">
        <f>H45+biogenics!X44</f>
        <v>7070010.8099931153</v>
      </c>
      <c r="V45" s="29" t="s">
        <v>43</v>
      </c>
      <c r="W45" s="27">
        <f>B45-ptfire!B44</f>
        <v>3157080.9111622106</v>
      </c>
      <c r="X45" s="27">
        <f>C45-ptfire!C44</f>
        <v>298935.49174869456</v>
      </c>
      <c r="Y45" s="27">
        <f>D45-ptfire!D44</f>
        <v>1176649.805878483</v>
      </c>
      <c r="Z45" s="27">
        <f>E45-ptfire!E44</f>
        <v>689619.86502894224</v>
      </c>
      <c r="AA45" s="27">
        <f>F45-ptfire!F44</f>
        <v>181387.48728596268</v>
      </c>
      <c r="AB45" s="27">
        <f>G45-ptfire!G44</f>
        <v>366971.9323128626</v>
      </c>
      <c r="AC45" s="27">
        <f>H45-ptfire!H44</f>
        <v>1818384.7287231151</v>
      </c>
    </row>
    <row r="46" spans="1:29" x14ac:dyDescent="0.25">
      <c r="A46" s="29" t="s">
        <v>44</v>
      </c>
      <c r="B46" s="27">
        <f>rail!B45+cmv_c1c2!B45+nonpt!B45+nonroad!B45+'onroad all'!P45+ptegu!B45+ptnonipm!B45+pt_oilgas!B45+np_oilgas!B45+rwc!B45+ptfire!B45+ptagfire!B45+cmv_c3!B45</f>
        <v>548323.15000295907</v>
      </c>
      <c r="C46" s="27">
        <f>rail!C45+cmv_c1c2!C45+nonpt!C45+nonroad!C45+'onroad all'!AP45+ptegu!C45+ptnonipm!C45+pt_oilgas!C45+np_oilgas!C45+rwc!C45+ptfire!C45+ptagfire!C45+cmv_c3!C45+ag!B45</f>
        <v>22980.032386828389</v>
      </c>
      <c r="D46" s="27">
        <f>rail!D45+cmv_c1c2!D45+nonpt!D45+nonroad!D45+'onroad all'!AF45+'onroad all'!AR45+'onroad all'!AS45+ptegu!AU45+ptnonipm!D45+pt_oilgas!D45+np_oilgas!D45+rwc!D45+ptfire!D45+ptagfire!D45+cmv_c3!D45</f>
        <v>163833.34135874949</v>
      </c>
      <c r="E46" s="27">
        <f>rail!E45+cmv_c1c2!E45+nonpt!E45+nonroad!E45+ptegu!E45+ptnonipm!E45+pt_oilgas!E45+np_oilgas!E45+rwc!E45+'onroad all'!BG45+afdust!BA45+ptfire!E45+ptagfire!E45+cmv_c3!E45</f>
        <v>132264.40324579948</v>
      </c>
      <c r="F46" s="27">
        <f>rail!F45+cmv_c1c2!F45+nonpt!F45+nonroad!F45+ptegu!F45+ptnonipm!F45+pt_oilgas!F45+np_oilgas!F45+rwc!F45+'onroad all'!BJ45+afdust!BB45+ptfire!F45+ptagfire!F45+cmv_c3!F45</f>
        <v>35489.324273528175</v>
      </c>
      <c r="G46" s="27">
        <f>rail!G45+cmv_c1c2!G45+nonpt!G45+nonroad!G45+'onroad all'!BZ45+ptegu!BU45+ptnonipm!G45+pt_oilgas!G45+np_oilgas!G45+rwc!G45+ptfire!G45+ptagfire!G45+cmv_c3!G45</f>
        <v>21107.610553741728</v>
      </c>
      <c r="H46" s="27">
        <f>rail!H45+cmv_c1c2!H45+nonpt!H45+nonroad!H45+'onroad all'!CK45+ptegu!H45+ptnonipm!H45+pt_oilgas!H45+np_oilgas!H45+rwc!H45+ptfire!H45+ptagfire!H45+cmv_c3!H45+ag!C45</f>
        <v>213831.41035939893</v>
      </c>
      <c r="M46" s="29" t="s">
        <v>44</v>
      </c>
      <c r="N46" s="27">
        <f>B46+biogenics!H45</f>
        <v>714018.98900295806</v>
      </c>
      <c r="O46" s="27">
        <f t="shared" si="1"/>
        <v>22980.032386828389</v>
      </c>
      <c r="P46" s="27">
        <f>D46+biogenics!R45</f>
        <v>172265.17502365849</v>
      </c>
      <c r="Q46" s="27">
        <f t="shared" si="2"/>
        <v>132264.40324579948</v>
      </c>
      <c r="R46" s="27">
        <f t="shared" si="3"/>
        <v>35489.324273528175</v>
      </c>
      <c r="S46" s="27">
        <f t="shared" si="4"/>
        <v>21107.610553741728</v>
      </c>
      <c r="T46" s="27">
        <f>H46+biogenics!X45</f>
        <v>987705.42065939796</v>
      </c>
      <c r="V46" s="29" t="s">
        <v>44</v>
      </c>
      <c r="W46" s="27">
        <f>B46-ptfire!B45</f>
        <v>420438.53254295909</v>
      </c>
      <c r="X46" s="27">
        <f>C46-ptfire!C45</f>
        <v>20885.890169928389</v>
      </c>
      <c r="Y46" s="27">
        <f>D46-ptfire!D45</f>
        <v>162334.09776534949</v>
      </c>
      <c r="Z46" s="27">
        <f>E46-ptfire!E45</f>
        <v>119474.27043879947</v>
      </c>
      <c r="AA46" s="27">
        <f>F46-ptfire!F45</f>
        <v>24650.229856528174</v>
      </c>
      <c r="AB46" s="27">
        <f>G46-ptfire!G45</f>
        <v>20221.700186771726</v>
      </c>
      <c r="AC46" s="27">
        <f>H46-ptfire!H45</f>
        <v>183728.08308539892</v>
      </c>
    </row>
    <row r="47" spans="1:29" x14ac:dyDescent="0.25">
      <c r="A47" s="29" t="s">
        <v>45</v>
      </c>
      <c r="B47" s="27">
        <f>rail!B46+cmv_c1c2!B46+nonpt!B46+nonroad!B46+'onroad all'!P46+ptegu!B46+ptnonipm!B46+pt_oilgas!B46+np_oilgas!B46+rwc!B46+ptfire!B46+ptagfire!B46+cmv_c3!B46</f>
        <v>141192.28677380591</v>
      </c>
      <c r="C47" s="27">
        <f>rail!C46+cmv_c1c2!C46+nonpt!C46+nonroad!C46+'onroad all'!AP46+ptegu!C46+ptnonipm!C46+pt_oilgas!C46+np_oilgas!C46+rwc!C46+ptfire!C46+ptagfire!C46+cmv_c3!C46+ag!B46</f>
        <v>4173.2704708952442</v>
      </c>
      <c r="D47" s="27">
        <f>rail!D46+cmv_c1c2!D46+nonpt!D46+nonroad!D46+'onroad all'!AF46+'onroad all'!AR46+'onroad all'!AS46+ptegu!AU46+ptnonipm!D46+pt_oilgas!D46+np_oilgas!D46+rwc!D46+ptfire!D46+ptagfire!D46+cmv_c3!D46</f>
        <v>14840.095700677186</v>
      </c>
      <c r="E47" s="27">
        <f>rail!E46+cmv_c1c2!E46+nonpt!E46+nonroad!E46+ptegu!E46+ptnonipm!E46+pt_oilgas!E46+np_oilgas!E46+rwc!E46+'onroad all'!BG46+afdust!BA46+ptfire!E46+ptagfire!E46+cmv_c3!E46</f>
        <v>12831.942432944641</v>
      </c>
      <c r="F47" s="27">
        <f>rail!F46+cmv_c1c2!F46+nonpt!F46+nonroad!F46+ptegu!F46+ptnonipm!F46+pt_oilgas!F46+np_oilgas!F46+rwc!F46+'onroad all'!BJ46+afdust!BB46+ptfire!F46+ptagfire!F46+cmv_c3!F46</f>
        <v>10032.603646269041</v>
      </c>
      <c r="G47" s="27">
        <f>rail!G46+cmv_c1c2!G46+nonpt!G46+nonroad!G46+'onroad all'!BZ46+ptegu!BU46+ptnonipm!G46+pt_oilgas!G46+np_oilgas!G46+rwc!G46+ptfire!G46+ptagfire!G46+cmv_c3!G46</f>
        <v>1519.1515826657503</v>
      </c>
      <c r="H47" s="27">
        <f>rail!H46+cmv_c1c2!H46+nonpt!H46+nonroad!H46+'onroad all'!CK46+ptegu!H46+ptnonipm!H46+pt_oilgas!H46+np_oilgas!H46+rwc!H46+ptfire!H46+ptagfire!H46+cmv_c3!H46+ag!C46</f>
        <v>27189.048418302915</v>
      </c>
      <c r="I47" s="47" t="s">
        <v>239</v>
      </c>
      <c r="M47" s="29" t="s">
        <v>45</v>
      </c>
      <c r="N47" s="27">
        <f>B47+biogenics!H46</f>
        <v>158524.2683838059</v>
      </c>
      <c r="O47" s="27">
        <f t="shared" si="1"/>
        <v>4173.2704708952442</v>
      </c>
      <c r="P47" s="27">
        <f>D47+biogenics!R46</f>
        <v>16088.453131259776</v>
      </c>
      <c r="Q47" s="27">
        <f t="shared" si="2"/>
        <v>12831.942432944641</v>
      </c>
      <c r="R47" s="27">
        <f t="shared" si="3"/>
        <v>10032.603646269041</v>
      </c>
      <c r="S47" s="27">
        <f t="shared" si="4"/>
        <v>1519.1515826657503</v>
      </c>
      <c r="T47" s="27">
        <f>H47+biogenics!X46</f>
        <v>112222.11091830292</v>
      </c>
      <c r="V47" s="29" t="s">
        <v>45</v>
      </c>
      <c r="W47" s="27">
        <f>B47-ptfire!B46</f>
        <v>139150.64037810592</v>
      </c>
      <c r="X47" s="27">
        <f>C47-ptfire!C46</f>
        <v>4139.7226254052439</v>
      </c>
      <c r="Y47" s="27">
        <f>D47-ptfire!D46</f>
        <v>14810.222641667186</v>
      </c>
      <c r="Z47" s="27">
        <f>E47-ptfire!E46</f>
        <v>12622.448115144642</v>
      </c>
      <c r="AA47" s="27">
        <f>F47-ptfire!F46</f>
        <v>9855.06612231904</v>
      </c>
      <c r="AB47" s="27">
        <f>G47-ptfire!G46</f>
        <v>1503.1926133557504</v>
      </c>
      <c r="AC47" s="27">
        <f>H47-ptfire!H46</f>
        <v>26706.798243032914</v>
      </c>
    </row>
    <row r="48" spans="1:29" x14ac:dyDescent="0.25">
      <c r="A48" s="29" t="s">
        <v>46</v>
      </c>
      <c r="B48" s="27">
        <f>rail!B47+cmv_c1c2!B47+nonpt!B47+nonroad!B47+'onroad all'!P47+ptegu!B47+ptnonipm!B47+pt_oilgas!B47+np_oilgas!B47+rwc!B47+ptfire!B47+ptagfire!B47+cmv_c3!B47</f>
        <v>1284752.9384907691</v>
      </c>
      <c r="C48" s="27">
        <f>rail!C47+cmv_c1c2!C47+nonpt!C47+nonroad!C47+'onroad all'!AP47+ptegu!C47+ptnonipm!C47+pt_oilgas!C47+np_oilgas!C47+rwc!C47+ptfire!C47+ptagfire!C47+cmv_c3!C47+ag!B47</f>
        <v>30251.637302127812</v>
      </c>
      <c r="D48" s="27">
        <f>rail!D47+cmv_c1c2!D47+nonpt!D47+nonroad!D47+'onroad all'!AF47+'onroad all'!AR47+'onroad all'!AS47+ptegu!AU47+ptnonipm!D47+pt_oilgas!D47+np_oilgas!D47+rwc!D47+ptfire!D47+ptagfire!D47+cmv_c3!D47</f>
        <v>253768.81541478986</v>
      </c>
      <c r="E48" s="27">
        <f>rail!E47+cmv_c1c2!E47+nonpt!E47+nonroad!E47+ptegu!E47+ptnonipm!E47+pt_oilgas!E47+np_oilgas!E47+rwc!E47+'onroad all'!BG47+afdust!BA47+ptfire!E47+ptagfire!E47+cmv_c3!E47</f>
        <v>98913.802243500206</v>
      </c>
      <c r="F48" s="27">
        <f>rail!F47+cmv_c1c2!F47+nonpt!F47+nonroad!F47+ptegu!F47+ptnonipm!F47+pt_oilgas!F47+np_oilgas!F47+rwc!F47+'onroad all'!BJ47+afdust!BB47+ptfire!F47+ptagfire!F47+cmv_c3!F47</f>
        <v>48970.198811379021</v>
      </c>
      <c r="G48" s="27">
        <f>rail!G47+cmv_c1c2!G47+nonpt!G47+nonroad!G47+'onroad all'!BZ47+ptegu!BU47+ptnonipm!G47+pt_oilgas!G47+np_oilgas!G47+rwc!G47+ptfire!G47+ptagfire!G47+cmv_c3!G47</f>
        <v>51303.040097400517</v>
      </c>
      <c r="H48" s="27">
        <f>rail!H47+cmv_c1c2!H47+nonpt!H47+nonroad!H47+'onroad all'!CK47+ptegu!H47+ptnonipm!H47+pt_oilgas!H47+np_oilgas!H47+rwc!H47+ptfire!H47+ptagfire!H47+cmv_c3!H47+ag!C47</f>
        <v>249764.14010538952</v>
      </c>
      <c r="I48" s="47" t="s">
        <v>239</v>
      </c>
      <c r="M48" s="29" t="s">
        <v>46</v>
      </c>
      <c r="N48" s="27">
        <f>B48+biogenics!H47</f>
        <v>1379547.7663447689</v>
      </c>
      <c r="O48" s="27">
        <f t="shared" si="1"/>
        <v>30251.637302127812</v>
      </c>
      <c r="P48" s="27">
        <f>D48+biogenics!R47</f>
        <v>262956.88859003474</v>
      </c>
      <c r="Q48" s="27">
        <f t="shared" si="2"/>
        <v>98913.802243500206</v>
      </c>
      <c r="R48" s="27">
        <f t="shared" si="3"/>
        <v>48970.198811379021</v>
      </c>
      <c r="S48" s="27">
        <f t="shared" si="4"/>
        <v>51303.040097400517</v>
      </c>
      <c r="T48" s="27">
        <f>H48+biogenics!X47</f>
        <v>1133127.7315183885</v>
      </c>
      <c r="V48" s="29" t="s">
        <v>46</v>
      </c>
      <c r="W48" s="27">
        <f>B48-ptfire!B47</f>
        <v>1196563.3358027691</v>
      </c>
      <c r="X48" s="27">
        <f>C48-ptfire!C47</f>
        <v>28797.502471127813</v>
      </c>
      <c r="Y48" s="27">
        <f>D48-ptfire!D47</f>
        <v>252219.74485908987</v>
      </c>
      <c r="Z48" s="27">
        <f>E48-ptfire!E47</f>
        <v>89633.602765000207</v>
      </c>
      <c r="AA48" s="27">
        <f>F48-ptfire!F47</f>
        <v>41105.623485079021</v>
      </c>
      <c r="AB48" s="27">
        <f>G48-ptfire!G47</f>
        <v>50534.574320060514</v>
      </c>
      <c r="AC48" s="27">
        <f>H48-ptfire!H47</f>
        <v>228860.94889638951</v>
      </c>
    </row>
    <row r="49" spans="1:29" x14ac:dyDescent="0.25">
      <c r="A49" s="29" t="s">
        <v>47</v>
      </c>
      <c r="B49" s="27">
        <f>rail!B48+cmv_c1c2!B48+nonpt!B48+nonroad!B48+'onroad all'!P48+ptegu!B48+ptnonipm!B48+pt_oilgas!B48+np_oilgas!B48+rwc!B48+ptfire!B48+ptagfire!B48+cmv_c3!B48</f>
        <v>4621221.2479178645</v>
      </c>
      <c r="C49" s="27">
        <f>rail!C48+cmv_c1c2!C48+nonpt!C48+nonroad!C48+'onroad all'!AP48+ptegu!C48+ptnonipm!C48+pt_oilgas!C48+np_oilgas!C48+rwc!C48+ptfire!C48+ptagfire!C48+cmv_c3!C48+ag!B48</f>
        <v>89969.693644405241</v>
      </c>
      <c r="D49" s="27">
        <f>rail!D48+cmv_c1c2!D48+nonpt!D48+nonroad!D48+'onroad all'!AF48+'onroad all'!AR48+'onroad all'!AS48+ptegu!AU48+ptnonipm!D48+pt_oilgas!D48+np_oilgas!D48+rwc!D48+ptfire!D48+ptagfire!D48+cmv_c3!D48</f>
        <v>260273.43905513969</v>
      </c>
      <c r="E49" s="27">
        <f>rail!E48+cmv_c1c2!E48+nonpt!E48+nonroad!E48+ptegu!E48+ptnonipm!E48+pt_oilgas!E48+np_oilgas!E48+rwc!E48+'onroad all'!BG48+afdust!BA48+ptfire!E48+ptagfire!E48+cmv_c3!E48</f>
        <v>493293.44221292541</v>
      </c>
      <c r="F49" s="27">
        <f>rail!F48+cmv_c1c2!F48+nonpt!F48+nonroad!F48+ptegu!F48+ptnonipm!F48+pt_oilgas!F48+np_oilgas!F48+rwc!F48+'onroad all'!BJ48+afdust!BB48+ptfire!F48+ptagfire!F48+cmv_c3!F48</f>
        <v>348455.75387974438</v>
      </c>
      <c r="G49" s="27">
        <f>rail!G48+cmv_c1c2!G48+nonpt!G48+nonroad!G48+'onroad all'!BZ48+ptegu!BU48+ptnonipm!G48+pt_oilgas!G48+np_oilgas!G48+rwc!G48+ptfire!G48+ptagfire!G48+cmv_c3!G48</f>
        <v>41287.847260987568</v>
      </c>
      <c r="H49" s="27">
        <f>rail!H48+cmv_c1c2!H48+nonpt!H48+nonroad!H48+'onroad all'!CK48+ptegu!H48+ptnonipm!H48+pt_oilgas!H48+np_oilgas!H48+rwc!H48+ptfire!H48+ptagfire!H48+cmv_c3!H48+ag!C48</f>
        <v>1041117.5514683344</v>
      </c>
      <c r="M49" s="29" t="s">
        <v>47</v>
      </c>
      <c r="N49" s="27">
        <f>B49+biogenics!H48</f>
        <v>4811710.9958178643</v>
      </c>
      <c r="O49" s="27">
        <f t="shared" si="1"/>
        <v>89969.693644405241</v>
      </c>
      <c r="P49" s="27">
        <f>D49+biogenics!R48</f>
        <v>273583.5435351397</v>
      </c>
      <c r="Q49" s="27">
        <f t="shared" si="2"/>
        <v>493293.44221292541</v>
      </c>
      <c r="R49" s="27">
        <f t="shared" si="3"/>
        <v>348455.75387974438</v>
      </c>
      <c r="S49" s="27">
        <f t="shared" si="4"/>
        <v>41287.847260987568</v>
      </c>
      <c r="T49" s="27">
        <f>H49+biogenics!X48</f>
        <v>1816058.8550683344</v>
      </c>
      <c r="V49" s="29" t="s">
        <v>47</v>
      </c>
      <c r="W49" s="27">
        <f>B49-ptfire!B48</f>
        <v>1197345.5908178645</v>
      </c>
      <c r="X49" s="27">
        <f>C49-ptfire!C48</f>
        <v>33920.754243405238</v>
      </c>
      <c r="Y49" s="27">
        <f>D49-ptfire!D48</f>
        <v>221056.8368011397</v>
      </c>
      <c r="Z49" s="27">
        <f>E49-ptfire!E48</f>
        <v>151685.41513292538</v>
      </c>
      <c r="AA49" s="27">
        <f>F49-ptfire!F48</f>
        <v>58957.419479744392</v>
      </c>
      <c r="AB49" s="27">
        <f>G49-ptfire!G48</f>
        <v>17851.333525987568</v>
      </c>
      <c r="AC49" s="27">
        <f>H49-ptfire!H48</f>
        <v>235414.00528833445</v>
      </c>
    </row>
    <row r="50" spans="1:29" x14ac:dyDescent="0.25">
      <c r="A50" s="29" t="s">
        <v>48</v>
      </c>
      <c r="B50" s="27">
        <f>rail!B49+cmv_c1c2!B49+nonpt!B49+nonroad!B49+'onroad all'!P49+ptegu!B49+ptnonipm!B49+pt_oilgas!B49+np_oilgas!B49+rwc!B49+ptfire!B49+ptagfire!B49+cmv_c3!B49</f>
        <v>489094.23014546908</v>
      </c>
      <c r="C50" s="27">
        <f>rail!C49+cmv_c1c2!C49+nonpt!C49+nonroad!C49+'onroad all'!AP49+ptegu!C49+ptnonipm!C49+pt_oilgas!C49+np_oilgas!C49+rwc!C49+ptfire!C49+ptagfire!C49+cmv_c3!C49+ag!B49</f>
        <v>8278.3267398018124</v>
      </c>
      <c r="D50" s="27">
        <f>rail!D49+cmv_c1c2!D49+nonpt!D49+nonroad!D49+'onroad all'!AF49+'onroad all'!AR49+'onroad all'!AS49+ptegu!AU49+ptnonipm!D49+pt_oilgas!D49+np_oilgas!D49+rwc!D49+ptfire!D49+ptagfire!D49+cmv_c3!D49</f>
        <v>179080.2120501321</v>
      </c>
      <c r="E50" s="27">
        <f>rail!E49+cmv_c1c2!E49+nonpt!E49+nonroad!E49+ptegu!E49+ptnonipm!E49+pt_oilgas!E49+np_oilgas!E49+rwc!E49+'onroad all'!BG49+afdust!BA49+ptfire!E49+ptagfire!E49+cmv_c3!E49</f>
        <v>47374.910976382569</v>
      </c>
      <c r="F50" s="27">
        <f>rail!F49+cmv_c1c2!F49+nonpt!F49+nonroad!F49+ptegu!F49+ptnonipm!F49+pt_oilgas!F49+np_oilgas!F49+rwc!F49+'onroad all'!BJ49+afdust!BB49+ptfire!F49+ptagfire!F49+cmv_c3!F49</f>
        <v>32155.292976058692</v>
      </c>
      <c r="G50" s="27">
        <f>rail!G49+cmv_c1c2!G49+nonpt!G49+nonroad!G49+'onroad all'!BZ49+ptegu!BU49+ptnonipm!G49+pt_oilgas!G49+np_oilgas!G49+rwc!G49+ptfire!G49+ptagfire!G49+cmv_c3!G49</f>
        <v>78523.058875851304</v>
      </c>
      <c r="H50" s="27">
        <f>rail!H49+cmv_c1c2!H49+nonpt!H49+nonroad!H49+'onroad all'!CK49+ptegu!H49+ptnonipm!H49+pt_oilgas!H49+np_oilgas!H49+rwc!H49+ptfire!H49+ptagfire!H49+cmv_c3!H49+ag!C49</f>
        <v>218202.1071001353</v>
      </c>
      <c r="I50" s="47" t="s">
        <v>239</v>
      </c>
      <c r="M50" s="29" t="s">
        <v>48</v>
      </c>
      <c r="N50" s="27">
        <f>B50+biogenics!H49</f>
        <v>529136.88008346909</v>
      </c>
      <c r="O50" s="27">
        <f t="shared" si="1"/>
        <v>8278.3267398018124</v>
      </c>
      <c r="P50" s="27">
        <f>D50+biogenics!R49</f>
        <v>182833.65986779131</v>
      </c>
      <c r="Q50" s="27">
        <f t="shared" si="2"/>
        <v>47374.910976382569</v>
      </c>
      <c r="R50" s="27">
        <f t="shared" si="3"/>
        <v>32155.292976058692</v>
      </c>
      <c r="S50" s="27">
        <f t="shared" si="4"/>
        <v>78523.058875851304</v>
      </c>
      <c r="T50" s="27">
        <f>H50+biogenics!X49</f>
        <v>640598.00640013535</v>
      </c>
      <c r="V50" s="29" t="s">
        <v>48</v>
      </c>
      <c r="W50" s="27">
        <f>B50-ptfire!B49</f>
        <v>354642.28164546908</v>
      </c>
      <c r="X50" s="27">
        <f>C50-ptfire!C49</f>
        <v>6068.9422627018121</v>
      </c>
      <c r="Y50" s="27">
        <f>D50-ptfire!D49</f>
        <v>177107.61174253211</v>
      </c>
      <c r="Z50" s="27">
        <f>E50-ptfire!E49</f>
        <v>33573.988526382571</v>
      </c>
      <c r="AA50" s="27">
        <f>F50-ptfire!F49</f>
        <v>20459.596093058692</v>
      </c>
      <c r="AB50" s="27">
        <f>G50-ptfire!G49</f>
        <v>77470.447055351309</v>
      </c>
      <c r="AC50" s="27">
        <f>H50-ptfire!H49</f>
        <v>186442.19547013531</v>
      </c>
    </row>
    <row r="51" spans="1:29" x14ac:dyDescent="0.25">
      <c r="A51" s="29" t="s">
        <v>49</v>
      </c>
      <c r="B51" s="27">
        <f>rail!B50+cmv_c1c2!B50+nonpt!B50+nonroad!B50+'onroad all'!P50+ptegu!B50+ptnonipm!B50+pt_oilgas!B50+np_oilgas!B50+rwc!B50+ptfire!B50+ptagfire!B50+cmv_c3!B50</f>
        <v>1093587.0368063503</v>
      </c>
      <c r="C51" s="27">
        <f>rail!C50+cmv_c1c2!C50+nonpt!C50+nonroad!C50+'onroad all'!AP50+ptegu!C50+ptnonipm!C50+pt_oilgas!C50+np_oilgas!C50+rwc!C50+ptfire!C50+ptagfire!C50+cmv_c3!C50+ag!B50</f>
        <v>49512.196489276663</v>
      </c>
      <c r="D51" s="27">
        <f>rail!D50+cmv_c1c2!D50+nonpt!D50+nonroad!D50+'onroad all'!AF50+'onroad all'!AR50+'onroad all'!AS50+ptegu!AU50+ptnonipm!D50+pt_oilgas!D50+np_oilgas!D50+rwc!D50+ptfire!D50+ptagfire!D50+cmv_c3!D50</f>
        <v>215696.49046642715</v>
      </c>
      <c r="E51" s="27">
        <f>rail!E50+cmv_c1c2!E50+nonpt!E50+nonroad!E50+ptegu!E50+ptnonipm!E50+pt_oilgas!E50+np_oilgas!E50+rwc!E50+'onroad all'!BG50+afdust!BA50+ptfire!E50+ptagfire!E50+cmv_c3!E50</f>
        <v>259719.21511648435</v>
      </c>
      <c r="F51" s="27">
        <f>rail!F50+cmv_c1c2!F50+nonpt!F50+nonroad!F50+ptegu!F50+ptnonipm!F50+pt_oilgas!F50+np_oilgas!F50+rwc!F50+'onroad all'!BJ50+afdust!BB50+ptfire!F50+ptagfire!F50+cmv_c3!F50</f>
        <v>71266.717258608041</v>
      </c>
      <c r="G51" s="27">
        <f>rail!G50+cmv_c1c2!G50+nonpt!G50+nonroad!G50+'onroad all'!BZ50+ptegu!BU50+ptnonipm!G50+pt_oilgas!G50+np_oilgas!G50+rwc!G50+ptfire!G50+ptagfire!G50+cmv_c3!G50</f>
        <v>65024.535032615393</v>
      </c>
      <c r="H51" s="27">
        <f>rail!H50+cmv_c1c2!H50+nonpt!H50+nonroad!H50+'onroad all'!CK50+ptegu!H50+ptnonipm!H50+pt_oilgas!H50+np_oilgas!H50+rwc!H50+ptfire!H50+ptagfire!H50+cmv_c3!H50+ag!C50</f>
        <v>236386.928953967</v>
      </c>
      <c r="I51" s="47" t="s">
        <v>239</v>
      </c>
      <c r="M51" s="29" t="s">
        <v>49</v>
      </c>
      <c r="N51" s="27">
        <f>B51+biogenics!H50</f>
        <v>1169869.6585963503</v>
      </c>
      <c r="O51" s="27">
        <f t="shared" si="1"/>
        <v>49512.196489276663</v>
      </c>
      <c r="P51" s="27">
        <f>D51+biogenics!R50</f>
        <v>231564.87674731403</v>
      </c>
      <c r="Q51" s="27">
        <f t="shared" si="2"/>
        <v>259719.21511648435</v>
      </c>
      <c r="R51" s="27">
        <f t="shared" si="3"/>
        <v>71266.717258608041</v>
      </c>
      <c r="S51" s="27">
        <f t="shared" si="4"/>
        <v>65024.535032615393</v>
      </c>
      <c r="T51" s="27">
        <f>H51+biogenics!X50</f>
        <v>692169.94175396697</v>
      </c>
      <c r="V51" s="29" t="s">
        <v>49</v>
      </c>
      <c r="W51" s="27">
        <f>B51-ptfire!B50</f>
        <v>1020471.2628643503</v>
      </c>
      <c r="X51" s="27">
        <f>C51-ptfire!C50</f>
        <v>48309.442172876661</v>
      </c>
      <c r="Y51" s="27">
        <f>D51-ptfire!D50</f>
        <v>214557.90445472713</v>
      </c>
      <c r="Z51" s="27">
        <f>E51-ptfire!E50</f>
        <v>252155.35954228436</v>
      </c>
      <c r="AA51" s="27">
        <f>F51-ptfire!F50</f>
        <v>64856.670977108042</v>
      </c>
      <c r="AB51" s="27">
        <f>G51-ptfire!G50</f>
        <v>64431.976676145394</v>
      </c>
      <c r="AC51" s="27">
        <f>H51-ptfire!H50</f>
        <v>219097.305925967</v>
      </c>
    </row>
    <row r="52" spans="1:29" x14ac:dyDescent="0.25">
      <c r="A52" s="29" t="s">
        <v>50</v>
      </c>
      <c r="B52" s="27">
        <f>rail!B51+cmv_c1c2!B51+nonpt!B51+nonroad!B51+'onroad all'!P51+ptegu!B51+ptnonipm!B51+pt_oilgas!B51+np_oilgas!B51+rwc!B51+ptfire!B51+ptagfire!B51+cmv_c3!B51</f>
        <v>368262.53548908117</v>
      </c>
      <c r="C52" s="27">
        <f>rail!C51+cmv_c1c2!C51+nonpt!C51+nonroad!C51+'onroad all'!AP51+ptegu!C51+ptnonipm!C51+pt_oilgas!C51+np_oilgas!C51+rwc!C51+ptfire!C51+ptagfire!C51+cmv_c3!C51+ag!B51</f>
        <v>12690.767217834196</v>
      </c>
      <c r="D52" s="27">
        <f>rail!D51+cmv_c1c2!D51+nonpt!D51+nonroad!D51+'onroad all'!AF51+'onroad all'!AR51+'onroad all'!AS51+ptegu!AU51+ptnonipm!D51+pt_oilgas!D51+np_oilgas!D51+rwc!D51+ptfire!D51+ptagfire!D51+cmv_c3!D51</f>
        <v>159773.25979436442</v>
      </c>
      <c r="E52" s="27">
        <f>rail!E51+cmv_c1c2!E51+nonpt!E51+nonroad!E51+ptegu!E51+ptnonipm!E51+pt_oilgas!E51+np_oilgas!E51+rwc!E51+'onroad all'!BG51+afdust!BA51+ptfire!E51+ptagfire!E51+cmv_c3!E51</f>
        <v>156189.63518349221</v>
      </c>
      <c r="F52" s="27">
        <f>rail!F51+cmv_c1c2!F51+nonpt!F51+nonroad!F51+ptegu!F51+ptnonipm!F51+pt_oilgas!F51+np_oilgas!F51+rwc!F51+'onroad all'!BJ51+afdust!BB51+ptfire!F51+ptagfire!F51+cmv_c3!F51</f>
        <v>39021.251639802278</v>
      </c>
      <c r="G52" s="27">
        <f>rail!G51+cmv_c1c2!G51+nonpt!G51+nonroad!G51+'onroad all'!BZ51+ptegu!BU51+ptnonipm!G51+pt_oilgas!G51+np_oilgas!G51+rwc!G51+ptfire!G51+ptagfire!G51+cmv_c3!G51</f>
        <v>53712.95598767612</v>
      </c>
      <c r="H52" s="27">
        <f>rail!H51+cmv_c1c2!H51+nonpt!H51+nonroad!H51+'onroad all'!CK51+ptegu!H51+ptnonipm!H51+pt_oilgas!H51+np_oilgas!H51+rwc!H51+ptfire!H51+ptagfire!H51+cmv_c3!H51+ag!C51</f>
        <v>300333.88127773127</v>
      </c>
      <c r="I52" s="48"/>
      <c r="M52" s="29" t="s">
        <v>50</v>
      </c>
      <c r="N52" s="27">
        <f>B52+biogenics!H51</f>
        <v>502368.92648908118</v>
      </c>
      <c r="O52" s="27">
        <f t="shared" si="1"/>
        <v>12690.767217834196</v>
      </c>
      <c r="P52" s="27">
        <f>D52+biogenics!R51</f>
        <v>177896.92331966443</v>
      </c>
      <c r="Q52" s="27">
        <f t="shared" si="2"/>
        <v>156189.63518349221</v>
      </c>
      <c r="R52" s="27">
        <f t="shared" si="3"/>
        <v>39021.251639802278</v>
      </c>
      <c r="S52" s="27">
        <f t="shared" si="4"/>
        <v>53712.95598767612</v>
      </c>
      <c r="T52" s="27">
        <f>H52+biogenics!X51</f>
        <v>903097.90457773127</v>
      </c>
      <c r="V52" s="29" t="s">
        <v>50</v>
      </c>
      <c r="W52" s="27">
        <f>B52-ptfire!B51</f>
        <v>202158.09129908116</v>
      </c>
      <c r="X52" s="27">
        <f>C52-ptfire!C51</f>
        <v>9980.078783034196</v>
      </c>
      <c r="Y52" s="27">
        <f>D52-ptfire!D51</f>
        <v>158305.47285416443</v>
      </c>
      <c r="Z52" s="27">
        <f>E52-ptfire!E51</f>
        <v>140005.26292449221</v>
      </c>
      <c r="AA52" s="27">
        <f>F52-ptfire!F51</f>
        <v>25305.681348802278</v>
      </c>
      <c r="AB52" s="27">
        <f>G52-ptfire!G51</f>
        <v>52708.90865597612</v>
      </c>
      <c r="AC52" s="27">
        <f>H52-ptfire!H51</f>
        <v>261367.71340773127</v>
      </c>
    </row>
    <row r="53" spans="1:29" s="29" customFormat="1" x14ac:dyDescent="0.25">
      <c r="A53" s="29" t="s">
        <v>400</v>
      </c>
      <c r="B53" s="27">
        <f>ptegu!B54+ptnonipm!B54+pt_oilgas!B54</f>
        <v>12931.055563419999</v>
      </c>
      <c r="C53" s="27">
        <f>ptegu!C54+ptnonipm!C54+pt_oilgas!C54</f>
        <v>229.26955000000001</v>
      </c>
      <c r="D53" s="27">
        <f>ptegu!AU54+ptnonipm!D54+pt_oilgas!D54</f>
        <v>62654.895504478598</v>
      </c>
      <c r="E53" s="27">
        <f>ptegu!E54+ptnonipm!E54+pt_oilgas!E54</f>
        <v>9770.2020567700001</v>
      </c>
      <c r="F53" s="27">
        <f>ptegu!F54+ptnonipm!F54+pt_oilgas!F54</f>
        <v>5550.5383021399994</v>
      </c>
      <c r="G53" s="27">
        <f>ptegu!BU54+ptnonipm!G54+pt_oilgas!G54</f>
        <v>14272.1734099563</v>
      </c>
      <c r="H53" s="27">
        <f>ptegu!H54+ptnonipm!H54+pt_oilgas!H54</f>
        <v>3894.0265341899999</v>
      </c>
      <c r="I53" s="48"/>
      <c r="M53" s="29" t="s">
        <v>400</v>
      </c>
      <c r="N53" s="27">
        <f>B53</f>
        <v>12931.055563419999</v>
      </c>
      <c r="O53" s="27">
        <f t="shared" ref="O53" si="5">C53</f>
        <v>229.26955000000001</v>
      </c>
      <c r="P53" s="27">
        <f t="shared" ref="P53" si="6">D53</f>
        <v>62654.895504478598</v>
      </c>
      <c r="Q53" s="27">
        <f t="shared" ref="Q53" si="7">E53</f>
        <v>9770.2020567700001</v>
      </c>
      <c r="R53" s="27">
        <f t="shared" ref="R53" si="8">F53</f>
        <v>5550.5383021399994</v>
      </c>
      <c r="S53" s="27">
        <f t="shared" ref="S53" si="9">G53</f>
        <v>14272.1734099563</v>
      </c>
      <c r="T53" s="27">
        <f t="shared" ref="T53" si="10">H53</f>
        <v>3894.0265341899999</v>
      </c>
      <c r="V53" s="29" t="s">
        <v>400</v>
      </c>
      <c r="W53" s="27">
        <f>B53</f>
        <v>12931.055563419999</v>
      </c>
      <c r="X53" s="27">
        <f t="shared" ref="X53:AC53" si="11">C53</f>
        <v>229.26955000000001</v>
      </c>
      <c r="Y53" s="27">
        <f t="shared" si="11"/>
        <v>62654.895504478598</v>
      </c>
      <c r="Z53" s="27">
        <f t="shared" si="11"/>
        <v>9770.2020567700001</v>
      </c>
      <c r="AA53" s="27">
        <f t="shared" si="11"/>
        <v>5550.5383021399994</v>
      </c>
      <c r="AB53" s="27">
        <f t="shared" si="11"/>
        <v>14272.1734099563</v>
      </c>
      <c r="AC53" s="27">
        <f t="shared" si="11"/>
        <v>3894.0265341899999</v>
      </c>
    </row>
    <row r="55" spans="1:29" x14ac:dyDescent="0.25">
      <c r="A55" s="29" t="s">
        <v>56</v>
      </c>
      <c r="B55" s="27">
        <f>SUM(B3:B53)</f>
        <v>65338704.503199525</v>
      </c>
      <c r="C55" s="27">
        <f t="shared" ref="C55:H55" si="12">SUM(C3:C53)</f>
        <v>3562307.5545911235</v>
      </c>
      <c r="D55" s="27">
        <f t="shared" si="12"/>
        <v>11498073.002928663</v>
      </c>
      <c r="E55" s="27">
        <f t="shared" si="12"/>
        <v>10293863.068248712</v>
      </c>
      <c r="F55" s="27">
        <f t="shared" si="12"/>
        <v>4263399.8788959319</v>
      </c>
      <c r="G55" s="27">
        <f t="shared" si="12"/>
        <v>3561278.4171463503</v>
      </c>
      <c r="H55" s="27">
        <f t="shared" si="12"/>
        <v>17214582.326424457</v>
      </c>
      <c r="M55" s="29" t="s">
        <v>56</v>
      </c>
      <c r="N55" s="27">
        <f>SUM(N3:N53)</f>
        <v>72505997.898925528</v>
      </c>
      <c r="O55" s="27">
        <f t="shared" ref="O55:T55" si="13">SUM(O3:O53)</f>
        <v>3562307.5545911235</v>
      </c>
      <c r="P55" s="27">
        <f t="shared" si="13"/>
        <v>12464284.098102514</v>
      </c>
      <c r="Q55" s="27">
        <f t="shared" si="13"/>
        <v>10293863.068248712</v>
      </c>
      <c r="R55" s="27">
        <f t="shared" si="13"/>
        <v>4263399.8788959319</v>
      </c>
      <c r="S55" s="27">
        <f t="shared" si="13"/>
        <v>3561278.4171463503</v>
      </c>
      <c r="T55" s="27">
        <f t="shared" si="13"/>
        <v>58871586.303776383</v>
      </c>
      <c r="V55" s="29" t="s">
        <v>56</v>
      </c>
      <c r="W55" s="27">
        <f>SUM(W3:W53)</f>
        <v>44158279.725405052</v>
      </c>
      <c r="X55" s="27">
        <f t="shared" ref="X55:AC55" si="14">SUM(X3:X53)</f>
        <v>3214947.3193533239</v>
      </c>
      <c r="Y55" s="27">
        <f t="shared" si="14"/>
        <v>11222721.22020888</v>
      </c>
      <c r="Z55" s="27">
        <f t="shared" si="14"/>
        <v>8151391.7745308932</v>
      </c>
      <c r="AA55" s="27">
        <f t="shared" si="14"/>
        <v>2447746.2211488518</v>
      </c>
      <c r="AB55" s="27">
        <f t="shared" si="14"/>
        <v>3406282.24909331</v>
      </c>
      <c r="AC55" s="27">
        <f t="shared" si="14"/>
        <v>12221276.94802214</v>
      </c>
    </row>
    <row r="56" spans="1:29" x14ac:dyDescent="0.25">
      <c r="A56" s="29" t="s">
        <v>240</v>
      </c>
      <c r="B56" s="27">
        <f>+B51+B50+B48+B47+B45+B44+B43+B42+B41+B40+B38+B37+B36+B35+B34+B32+B31+B29+B27+B26+B25+B24+B23+B22+B21+B20+B19+B18+B17+B16+B15+B13+B12+B10+B9+B6+B4</f>
        <v>42903585.400054559</v>
      </c>
      <c r="C56" s="27">
        <f t="shared" ref="C56:H56" si="15">+C51+C50+C48+C47+C45+C44+C43+C42+C41+C40+C38+C37+C36+C35+C34+C32+C31+C29+C27+C26+C25+C24+C23+C22+C21+C20+C19+C18+C17+C16+C15+C13+C12+C10+C9+C6+C4</f>
        <v>2572113.3316167346</v>
      </c>
      <c r="D56" s="27">
        <f t="shared" si="15"/>
        <v>9207022.21701435</v>
      </c>
      <c r="E56" s="27">
        <f t="shared" si="15"/>
        <v>6762644.4719194341</v>
      </c>
      <c r="F56" s="27">
        <f t="shared" si="15"/>
        <v>2537412.3641182072</v>
      </c>
      <c r="G56" s="27">
        <f t="shared" si="15"/>
        <v>3207907.0042636897</v>
      </c>
      <c r="H56" s="27">
        <f t="shared" si="15"/>
        <v>11334361.286046021</v>
      </c>
      <c r="M56" s="29" t="s">
        <v>240</v>
      </c>
      <c r="N56" s="27">
        <f t="shared" ref="N56:T56" si="16">+N51+N50+N48+N47+N45+N44+N43+N42+N41+N40+N38+N37+N36+N35+N34+N32+N31+N29+N27+N26+N25+N24+N23+N22+N21+N20+N19+N18+N17+N16+N15+N13+N12+N10+N9+N6+N4</f>
        <v>47339172.40886455</v>
      </c>
      <c r="O56" s="27">
        <f t="shared" si="16"/>
        <v>2572113.3316167346</v>
      </c>
      <c r="P56" s="27">
        <f t="shared" si="16"/>
        <v>9937291.8995824382</v>
      </c>
      <c r="Q56" s="27">
        <f t="shared" si="16"/>
        <v>6762644.4719194341</v>
      </c>
      <c r="R56" s="27">
        <f t="shared" si="16"/>
        <v>2537412.3641182072</v>
      </c>
      <c r="S56" s="27">
        <f t="shared" si="16"/>
        <v>3207907.0042636897</v>
      </c>
      <c r="T56" s="27">
        <f t="shared" si="16"/>
        <v>40263820.25342796</v>
      </c>
      <c r="V56" s="29" t="s">
        <v>240</v>
      </c>
      <c r="W56" s="27">
        <f t="shared" ref="W56:AC56" si="17">+W51+W50+W48+W47+W45+W44+W43+W42+W41+W40+W38+W37+W36+W35+W34+W32+W31+W29+W27+W26+W25+W24+W23+W22+W21+W20+W19+W18+W17+W16+W15+W13+W12+W10+W9+W6+W4</f>
        <v>36465009.171927094</v>
      </c>
      <c r="X56" s="27">
        <f t="shared" si="17"/>
        <v>2466065.8053226634</v>
      </c>
      <c r="Y56" s="27">
        <f t="shared" si="17"/>
        <v>9099918.3167664781</v>
      </c>
      <c r="Z56" s="27">
        <f t="shared" si="17"/>
        <v>6090462.9549809154</v>
      </c>
      <c r="AA56" s="27">
        <f t="shared" si="17"/>
        <v>1967767.010963327</v>
      </c>
      <c r="AB56" s="27">
        <f t="shared" si="17"/>
        <v>3153634.6519872593</v>
      </c>
      <c r="AC56" s="27">
        <f t="shared" si="17"/>
        <v>9809926.9062654972</v>
      </c>
    </row>
    <row r="58" spans="1:29" x14ac:dyDescent="0.25">
      <c r="B58" s="27"/>
      <c r="C58" s="27"/>
      <c r="D58" s="27"/>
      <c r="E58" s="27"/>
      <c r="F58" s="27"/>
      <c r="G58" s="27"/>
      <c r="H58" s="27"/>
      <c r="W58" s="27"/>
      <c r="X58" s="27"/>
      <c r="Y58" s="27"/>
      <c r="Z58" s="27"/>
      <c r="AA58" s="27"/>
      <c r="AB58" s="27"/>
      <c r="AC58" s="27"/>
    </row>
    <row r="59" spans="1:29" x14ac:dyDescent="0.25">
      <c r="B59" s="27"/>
      <c r="C59" s="27"/>
      <c r="D59" s="27"/>
      <c r="E59" s="27"/>
      <c r="F59" s="27"/>
      <c r="G59" s="27"/>
      <c r="H59" s="27"/>
    </row>
    <row r="60" spans="1:29" x14ac:dyDescent="0.25">
      <c r="B60" s="27"/>
      <c r="C60" s="27"/>
      <c r="D60" s="27"/>
      <c r="E60" s="27"/>
      <c r="F60" s="27"/>
      <c r="G60" s="27"/>
      <c r="H60" s="27"/>
    </row>
    <row r="61" spans="1:29" x14ac:dyDescent="0.25">
      <c r="B61" s="27"/>
      <c r="C61" s="27"/>
      <c r="D61" s="27"/>
      <c r="E61" s="27"/>
      <c r="F61" s="27"/>
      <c r="G61" s="27"/>
      <c r="H61" s="27"/>
    </row>
    <row r="90" spans="1:2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</sheetData>
  <mergeCells count="1">
    <mergeCell ref="A1:L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4"/>
  <sheetViews>
    <sheetView zoomScale="85" zoomScaleNormal="85" workbookViewId="0">
      <pane xSplit="1" ySplit="2" topLeftCell="B3" activePane="bottomRight" state="frozen"/>
      <selection activeCell="J2" sqref="J2"/>
      <selection pane="topRight" activeCell="J2" sqref="J2"/>
      <selection pane="bottomLeft" activeCell="J2" sqref="J2"/>
      <selection pane="bottomRight" activeCell="B3" sqref="B3"/>
    </sheetView>
  </sheetViews>
  <sheetFormatPr defaultColWidth="9.140625" defaultRowHeight="15" x14ac:dyDescent="0.25"/>
  <cols>
    <col min="1" max="1" width="15.28515625" style="29" customWidth="1"/>
    <col min="2" max="2" width="11.7109375" style="29" customWidth="1"/>
    <col min="3" max="3" width="10.140625" style="29" customWidth="1"/>
    <col min="4" max="4" width="9.7109375" style="29" customWidth="1"/>
    <col min="5" max="5" width="10.42578125" style="29" customWidth="1"/>
    <col min="6" max="6" width="10.5703125" style="29" customWidth="1"/>
    <col min="7" max="8" width="9.85546875" style="29" customWidth="1"/>
    <col min="9" max="12" width="9.85546875" style="70" customWidth="1"/>
    <col min="13" max="14" width="9.85546875" style="29" customWidth="1"/>
    <col min="15" max="15" width="9.85546875" style="70" customWidth="1"/>
    <col min="16" max="16" width="9.140625" style="29"/>
    <col min="17" max="17" width="12.5703125" style="29" bestFit="1" customWidth="1"/>
    <col min="18" max="18" width="6.7109375" style="29" bestFit="1" customWidth="1"/>
    <col min="19" max="19" width="7.7109375" style="29" bestFit="1" customWidth="1"/>
    <col min="20" max="20" width="14.5703125" style="29" bestFit="1" customWidth="1"/>
    <col min="21" max="21" width="7.7109375" style="29" bestFit="1" customWidth="1"/>
    <col min="22" max="22" width="6.7109375" style="29" bestFit="1" customWidth="1"/>
    <col min="23" max="23" width="9.28515625" style="29" bestFit="1" customWidth="1"/>
    <col min="24" max="24" width="10.28515625" style="29" bestFit="1" customWidth="1"/>
    <col min="25" max="25" width="7.7109375" style="29" bestFit="1" customWidth="1"/>
    <col min="26" max="28" width="6.7109375" style="29" bestFit="1" customWidth="1"/>
    <col min="29" max="29" width="7.7109375" style="29" bestFit="1" customWidth="1"/>
    <col min="30" max="30" width="15.42578125" style="29" bestFit="1" customWidth="1"/>
    <col min="31" max="31" width="12.7109375" style="29" bestFit="1" customWidth="1"/>
    <col min="32" max="32" width="6.5703125" style="29" bestFit="1" customWidth="1"/>
    <col min="33" max="35" width="6.7109375" style="29" bestFit="1" customWidth="1"/>
    <col min="36" max="36" width="7.7109375" style="29" bestFit="1" customWidth="1"/>
    <col min="37" max="37" width="6.7109375" style="29" bestFit="1" customWidth="1"/>
    <col min="38" max="38" width="7.7109375" style="29" bestFit="1" customWidth="1"/>
    <col min="39" max="39" width="10" style="29" bestFit="1" customWidth="1"/>
    <col min="40" max="40" width="7.7109375" style="29" bestFit="1" customWidth="1"/>
    <col min="41" max="41" width="6.7109375" style="29" bestFit="1" customWidth="1"/>
    <col min="42" max="42" width="7.7109375" style="29" bestFit="1" customWidth="1"/>
    <col min="43" max="43" width="6.7109375" style="29" bestFit="1" customWidth="1"/>
    <col min="44" max="44" width="7.7109375" style="29" bestFit="1" customWidth="1"/>
    <col min="45" max="45" width="4.28515625" style="29" bestFit="1" customWidth="1"/>
    <col min="46" max="46" width="9.28515625" style="29" bestFit="1" customWidth="1"/>
    <col min="47" max="47" width="5.7109375" style="29" bestFit="1" customWidth="1"/>
    <col min="48" max="48" width="6.7109375" style="29" bestFit="1" customWidth="1"/>
    <col min="49" max="49" width="7.7109375" style="29" bestFit="1" customWidth="1"/>
    <col min="50" max="50" width="4.140625" style="29" bestFit="1" customWidth="1"/>
    <col min="51" max="51" width="5.85546875" style="29" bestFit="1" customWidth="1"/>
    <col min="52" max="52" width="6.7109375" style="29" bestFit="1" customWidth="1"/>
    <col min="53" max="54" width="9.28515625" style="29" bestFit="1" customWidth="1"/>
    <col min="55" max="55" width="7.7109375" style="29" bestFit="1" customWidth="1"/>
    <col min="56" max="56" width="5.140625" style="29" bestFit="1" customWidth="1"/>
    <col min="57" max="57" width="5.28515625" style="29" bestFit="1" customWidth="1"/>
    <col min="58" max="58" width="8.7109375" style="29" bestFit="1" customWidth="1"/>
    <col min="59" max="59" width="5.7109375" style="29" bestFit="1" customWidth="1"/>
    <col min="60" max="60" width="7.85546875" style="29" bestFit="1" customWidth="1"/>
    <col min="61" max="61" width="5.85546875" style="29" bestFit="1" customWidth="1"/>
    <col min="62" max="62" width="6" style="29" bestFit="1" customWidth="1"/>
    <col min="63" max="63" width="7.7109375" style="29" bestFit="1" customWidth="1"/>
    <col min="64" max="64" width="6.7109375" style="29" bestFit="1" customWidth="1"/>
    <col min="65" max="65" width="5.7109375" style="29" bestFit="1" customWidth="1"/>
    <col min="66" max="66" width="6.7109375" style="29" bestFit="1" customWidth="1"/>
    <col min="67" max="67" width="4.140625" style="29" bestFit="1" customWidth="1"/>
    <col min="68" max="68" width="7.7109375" style="29" bestFit="1" customWidth="1"/>
    <col min="69" max="69" width="8" style="29" bestFit="1" customWidth="1"/>
    <col min="70" max="70" width="5.28515625" style="29" bestFit="1" customWidth="1"/>
    <col min="71" max="71" width="6.7109375" style="29" bestFit="1" customWidth="1"/>
    <col min="72" max="72" width="7.7109375" style="29" bestFit="1" customWidth="1"/>
    <col min="73" max="74" width="9.28515625" style="29" bestFit="1" customWidth="1"/>
    <col min="75" max="75" width="7.7109375" style="29" bestFit="1" customWidth="1"/>
    <col min="76" max="76" width="6.7109375" style="29" customWidth="1"/>
    <col min="77" max="16384" width="9.140625" style="29"/>
  </cols>
  <sheetData>
    <row r="1" spans="1:90" x14ac:dyDescent="0.25">
      <c r="B1" s="29" t="s">
        <v>472</v>
      </c>
      <c r="Q1" s="29" t="s">
        <v>471</v>
      </c>
      <c r="BY1" s="29" t="s">
        <v>338</v>
      </c>
    </row>
    <row r="2" spans="1:90" x14ac:dyDescent="0.25">
      <c r="A2" s="29" t="s">
        <v>229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70" t="s">
        <v>63</v>
      </c>
      <c r="J2" s="70" t="s">
        <v>64</v>
      </c>
      <c r="K2" s="70" t="s">
        <v>65</v>
      </c>
      <c r="L2" s="70" t="s">
        <v>68</v>
      </c>
      <c r="M2" s="29" t="s">
        <v>318</v>
      </c>
      <c r="N2" s="29" t="s">
        <v>321</v>
      </c>
      <c r="O2" s="70" t="s">
        <v>328</v>
      </c>
      <c r="Q2" s="29" t="s">
        <v>227</v>
      </c>
      <c r="R2" s="29" t="s">
        <v>392</v>
      </c>
      <c r="S2" s="29" t="s">
        <v>131</v>
      </c>
      <c r="T2" s="29" t="s">
        <v>132</v>
      </c>
      <c r="U2" s="29" t="s">
        <v>133</v>
      </c>
      <c r="V2" s="29" t="s">
        <v>393</v>
      </c>
      <c r="W2" s="29" t="s">
        <v>134</v>
      </c>
      <c r="X2" s="29" t="s">
        <v>59</v>
      </c>
      <c r="Y2" s="29" t="s">
        <v>136</v>
      </c>
      <c r="Z2" s="29" t="s">
        <v>137</v>
      </c>
      <c r="AA2" s="29" t="s">
        <v>394</v>
      </c>
      <c r="AB2" s="29" t="s">
        <v>138</v>
      </c>
      <c r="AC2" s="29" t="s">
        <v>139</v>
      </c>
      <c r="AD2" s="29" t="s">
        <v>140</v>
      </c>
      <c r="AE2" s="29" t="s">
        <v>212</v>
      </c>
      <c r="AF2" s="29" t="s">
        <v>141</v>
      </c>
      <c r="AG2" s="29" t="s">
        <v>142</v>
      </c>
      <c r="AH2" s="29" t="s">
        <v>143</v>
      </c>
      <c r="AI2" s="29" t="s">
        <v>395</v>
      </c>
      <c r="AJ2" s="29" t="s">
        <v>144</v>
      </c>
      <c r="AK2" s="29" t="s">
        <v>402</v>
      </c>
      <c r="AL2" s="29" t="s">
        <v>57</v>
      </c>
      <c r="AM2" s="29" t="s">
        <v>128</v>
      </c>
      <c r="AN2" s="29" t="s">
        <v>145</v>
      </c>
      <c r="AO2" s="29" t="s">
        <v>146</v>
      </c>
      <c r="AP2" s="29" t="s">
        <v>60</v>
      </c>
      <c r="AQ2" s="29" t="s">
        <v>147</v>
      </c>
      <c r="AR2" s="29" t="s">
        <v>148</v>
      </c>
      <c r="AS2" s="29" t="s">
        <v>149</v>
      </c>
      <c r="AT2" s="29" t="s">
        <v>150</v>
      </c>
      <c r="AU2" s="29" t="s">
        <v>151</v>
      </c>
      <c r="AV2" s="29" t="s">
        <v>152</v>
      </c>
      <c r="AW2" s="29" t="s">
        <v>153</v>
      </c>
      <c r="AX2" s="29" t="s">
        <v>154</v>
      </c>
      <c r="AY2" s="29" t="s">
        <v>155</v>
      </c>
      <c r="AZ2" s="29" t="s">
        <v>156</v>
      </c>
      <c r="BA2" s="29" t="s">
        <v>54</v>
      </c>
      <c r="BB2" s="29" t="s">
        <v>53</v>
      </c>
      <c r="BC2" s="29" t="s">
        <v>157</v>
      </c>
      <c r="BD2" s="29" t="s">
        <v>158</v>
      </c>
      <c r="BE2" s="29" t="s">
        <v>159</v>
      </c>
      <c r="BF2" s="29" t="s">
        <v>160</v>
      </c>
      <c r="BG2" s="29" t="s">
        <v>161</v>
      </c>
      <c r="BH2" s="29" t="s">
        <v>162</v>
      </c>
      <c r="BI2" s="29" t="s">
        <v>163</v>
      </c>
      <c r="BJ2" s="29" t="s">
        <v>164</v>
      </c>
      <c r="BK2" s="29" t="s">
        <v>165</v>
      </c>
      <c r="BL2" s="29" t="s">
        <v>396</v>
      </c>
      <c r="BM2" s="29" t="s">
        <v>166</v>
      </c>
      <c r="BN2" s="29" t="s">
        <v>167</v>
      </c>
      <c r="BO2" s="29" t="s">
        <v>168</v>
      </c>
      <c r="BP2" s="29" t="s">
        <v>61</v>
      </c>
      <c r="BQ2" s="29" t="s">
        <v>403</v>
      </c>
      <c r="BR2" s="29" t="s">
        <v>169</v>
      </c>
      <c r="BS2" s="29" t="s">
        <v>170</v>
      </c>
      <c r="BT2" s="29" t="s">
        <v>171</v>
      </c>
      <c r="BU2" s="29" t="s">
        <v>173</v>
      </c>
      <c r="BV2" s="29" t="s">
        <v>174</v>
      </c>
      <c r="BW2" s="29" t="s">
        <v>404</v>
      </c>
      <c r="BY2" s="29" t="s">
        <v>59</v>
      </c>
      <c r="BZ2" s="29" t="s">
        <v>57</v>
      </c>
      <c r="CA2" s="29" t="s">
        <v>60</v>
      </c>
      <c r="CB2" s="29" t="s">
        <v>54</v>
      </c>
      <c r="CC2" s="29" t="s">
        <v>53</v>
      </c>
      <c r="CD2" s="29" t="s">
        <v>61</v>
      </c>
      <c r="CE2" s="29" t="s">
        <v>62</v>
      </c>
      <c r="CF2" s="70" t="s">
        <v>63</v>
      </c>
      <c r="CG2" s="70" t="s">
        <v>64</v>
      </c>
      <c r="CH2" s="70" t="s">
        <v>65</v>
      </c>
      <c r="CI2" s="70" t="s">
        <v>68</v>
      </c>
      <c r="CJ2" s="29" t="s">
        <v>318</v>
      </c>
      <c r="CK2" s="29" t="s">
        <v>321</v>
      </c>
      <c r="CL2" s="70" t="s">
        <v>328</v>
      </c>
    </row>
    <row r="3" spans="1:90" x14ac:dyDescent="0.25">
      <c r="A3" s="29" t="s">
        <v>0</v>
      </c>
      <c r="B3" s="27">
        <v>415798.98271000001</v>
      </c>
      <c r="C3" s="27">
        <v>6886.4962844000001</v>
      </c>
      <c r="D3" s="27">
        <v>8873.7006481999997</v>
      </c>
      <c r="E3" s="27">
        <v>45156.734108999997</v>
      </c>
      <c r="F3" s="27">
        <v>38268.416731999998</v>
      </c>
      <c r="G3" s="27">
        <v>4103.2956138999998</v>
      </c>
      <c r="H3" s="27">
        <v>98993.394386</v>
      </c>
      <c r="I3" s="71"/>
      <c r="J3" s="71"/>
      <c r="K3" s="71"/>
      <c r="L3" s="71"/>
      <c r="M3" s="27"/>
      <c r="N3" s="27"/>
      <c r="O3" s="71"/>
      <c r="Q3" s="29" t="s">
        <v>0</v>
      </c>
      <c r="R3" s="27">
        <v>2300.7451543075499</v>
      </c>
      <c r="S3" s="27">
        <v>2531.2929657855402</v>
      </c>
      <c r="T3" s="27">
        <v>2531.2929657855402</v>
      </c>
      <c r="U3" s="27">
        <v>3737.6787875244599</v>
      </c>
      <c r="V3" s="27">
        <v>1176.57298077324</v>
      </c>
      <c r="W3" s="27">
        <v>9117.5613028096595</v>
      </c>
      <c r="X3" s="27">
        <v>415721.65757533401</v>
      </c>
      <c r="Y3" s="27">
        <v>4162.5180333635499</v>
      </c>
      <c r="Z3" s="27">
        <v>1211.7087919032101</v>
      </c>
      <c r="AA3" s="27">
        <v>1299.3382485826801</v>
      </c>
      <c r="AB3" s="27">
        <v>51.399170465594501</v>
      </c>
      <c r="AC3" s="27">
        <v>6398.6770588156696</v>
      </c>
      <c r="AD3" s="27">
        <v>6398.6770588156696</v>
      </c>
      <c r="AE3" s="27">
        <v>17410284.0891078</v>
      </c>
      <c r="AF3" s="27">
        <v>0</v>
      </c>
      <c r="AG3" s="27">
        <v>1860.6491641202499</v>
      </c>
      <c r="AH3" s="27">
        <v>492.97261559967501</v>
      </c>
      <c r="AI3" s="27">
        <v>901.98320229406897</v>
      </c>
      <c r="AJ3" s="27">
        <v>3815.4003762357702</v>
      </c>
      <c r="AK3" s="27">
        <v>776.61044452239696</v>
      </c>
      <c r="AL3" s="27">
        <v>6885.2157178953503</v>
      </c>
      <c r="AM3" s="27">
        <v>0</v>
      </c>
      <c r="AN3" s="27">
        <v>7984.8436420165599</v>
      </c>
      <c r="AO3" s="27">
        <v>887.20498305703802</v>
      </c>
      <c r="AP3" s="27">
        <v>8872.0486250735994</v>
      </c>
      <c r="AQ3" s="27">
        <v>546.79179479755396</v>
      </c>
      <c r="AR3" s="27">
        <v>4933.4974841673002</v>
      </c>
      <c r="AS3" s="27">
        <v>18.496099247121499</v>
      </c>
      <c r="AT3" s="27">
        <v>30086.777617003601</v>
      </c>
      <c r="AU3" s="27">
        <v>46.608051977711199</v>
      </c>
      <c r="AV3" s="27">
        <v>328.99497562349399</v>
      </c>
      <c r="AW3" s="27">
        <v>4094.4958681404501</v>
      </c>
      <c r="AX3" s="27">
        <v>16.959461596807699</v>
      </c>
      <c r="AY3" s="27">
        <v>0</v>
      </c>
      <c r="AZ3" s="27">
        <v>222.02583633106801</v>
      </c>
      <c r="BA3" s="27">
        <v>45148.785192928102</v>
      </c>
      <c r="BB3" s="27">
        <v>38261.748930171299</v>
      </c>
      <c r="BC3" s="27">
        <v>6887.0362627567602</v>
      </c>
      <c r="BD3" s="27">
        <v>1.9072070878596901</v>
      </c>
      <c r="BE3" s="27">
        <v>3.6377954739253799</v>
      </c>
      <c r="BF3" s="27">
        <v>485.55493846558301</v>
      </c>
      <c r="BG3" s="27">
        <v>78.277731230234195</v>
      </c>
      <c r="BH3" s="27">
        <v>13270.517489166999</v>
      </c>
      <c r="BI3" s="27">
        <v>163.157762220715</v>
      </c>
      <c r="BJ3" s="27">
        <v>352.44088330494799</v>
      </c>
      <c r="BK3" s="27">
        <v>18959.782710163799</v>
      </c>
      <c r="BL3" s="27">
        <v>410.71640915264101</v>
      </c>
      <c r="BM3" s="27">
        <v>14.264136974046</v>
      </c>
      <c r="BN3" s="27">
        <v>182.74962452564799</v>
      </c>
      <c r="BO3" s="27">
        <v>21.878358640839501</v>
      </c>
      <c r="BP3" s="27">
        <v>4102.5321723158904</v>
      </c>
      <c r="BQ3" s="27">
        <v>1347.6921273001301</v>
      </c>
      <c r="BR3" s="27">
        <v>0</v>
      </c>
      <c r="BS3" s="27">
        <v>2486.1220603910901</v>
      </c>
      <c r="BT3" s="27">
        <v>4767.3662787261901</v>
      </c>
      <c r="BU3" s="27">
        <v>26024.793197951101</v>
      </c>
      <c r="BV3" s="27">
        <v>98974.9875993319</v>
      </c>
      <c r="BW3" s="27">
        <v>3722.7044780749502</v>
      </c>
      <c r="BX3" s="27"/>
      <c r="BY3" s="51">
        <f t="shared" ref="BY3:BY34" si="0">(X3-B3)/(B3+1E-50)</f>
        <v>-1.8596758982435246E-4</v>
      </c>
      <c r="BZ3" s="51">
        <f t="shared" ref="BZ3:BZ34" si="1">(AL3-C3)/(C3+1E-50)</f>
        <v>-1.8595327025017639E-4</v>
      </c>
      <c r="CA3" s="51">
        <f t="shared" ref="CA3:CA34" si="2">(AP3-D3)/(D3+1E-50)</f>
        <v>-1.8617070734016885E-4</v>
      </c>
      <c r="CB3" s="51">
        <f t="shared" ref="CB3:CB34" si="3">(BA3-E3)/(E3+1E-50)</f>
        <v>-1.7602947220912203E-4</v>
      </c>
      <c r="CC3" s="51">
        <f t="shared" ref="CC3:CC34" si="4">(BB3-F3)/(F3+1E-50)</f>
        <v>-1.7423772390151755E-4</v>
      </c>
      <c r="CD3" s="51">
        <f t="shared" ref="CD3:CD34" si="5">(BP3-G3)/(G3+1E-50)</f>
        <v>-1.8605571129781938E-4</v>
      </c>
      <c r="CE3" s="51">
        <f t="shared" ref="CE3:CE34" si="6">(BV3-H3)/(H3+1E-50)</f>
        <v>-1.8593954457533953E-4</v>
      </c>
      <c r="CF3" s="74">
        <f t="shared" ref="CF3:CF34" si="7">(T3-I3)/(I3+1E-50)</f>
        <v>2.5312929657855403E+53</v>
      </c>
      <c r="CG3" s="74">
        <f t="shared" ref="CG3:CG34" si="8">(V3-J3)/(J3+1E-50)</f>
        <v>1.17657298077324E+53</v>
      </c>
      <c r="CH3" s="74">
        <f t="shared" ref="CH3:CH34" si="9">(AD3-K3)/(K3+1E-50)</f>
        <v>6.3986770588156692E+53</v>
      </c>
      <c r="CI3" s="74">
        <f t="shared" ref="CI3:CI34" si="10">(AJ3-L3)/(L3+1E-50)</f>
        <v>3.81540037623577E+53</v>
      </c>
      <c r="CJ3" s="51" t="e">
        <f>(#REF!-M3)/(M3+1E-50)</f>
        <v>#REF!</v>
      </c>
      <c r="CK3" s="51" t="e">
        <f>(#REF!-N3)/(N3+1E-50)</f>
        <v>#REF!</v>
      </c>
      <c r="CL3" s="74">
        <f t="shared" ref="CL3:CL34" si="11">(AK3-O3)/(O3+1E-50)</f>
        <v>7.7661044452239695E+52</v>
      </c>
    </row>
    <row r="4" spans="1:90" x14ac:dyDescent="0.25">
      <c r="A4" s="29" t="s">
        <v>2</v>
      </c>
      <c r="B4" s="27">
        <v>224704.58259000001</v>
      </c>
      <c r="C4" s="27">
        <v>3693.1381500000002</v>
      </c>
      <c r="D4" s="27">
        <v>3331.9494169999998</v>
      </c>
      <c r="E4" s="27">
        <v>23096.434422999999</v>
      </c>
      <c r="F4" s="27">
        <v>19573.254857</v>
      </c>
      <c r="G4" s="27">
        <v>1769.952014</v>
      </c>
      <c r="H4" s="27">
        <v>53089.001713999998</v>
      </c>
      <c r="I4" s="71"/>
      <c r="J4" s="71"/>
      <c r="K4" s="71"/>
      <c r="L4" s="71"/>
      <c r="M4" s="27"/>
      <c r="N4" s="27"/>
      <c r="O4" s="71"/>
      <c r="Q4" s="29" t="s">
        <v>2</v>
      </c>
      <c r="R4" s="27">
        <v>747.39560780583395</v>
      </c>
      <c r="S4" s="27">
        <v>1452.6019329083899</v>
      </c>
      <c r="T4" s="27">
        <v>1452.6019329083899</v>
      </c>
      <c r="U4" s="27">
        <v>2112.9017562552699</v>
      </c>
      <c r="V4" s="27">
        <v>390.02069403000701</v>
      </c>
      <c r="W4" s="27">
        <v>5460.6494349713603</v>
      </c>
      <c r="X4" s="27">
        <v>224704.51908246701</v>
      </c>
      <c r="Y4" s="27">
        <v>1796.15076579692</v>
      </c>
      <c r="Z4" s="27">
        <v>723.28733789201897</v>
      </c>
      <c r="AA4" s="27">
        <v>513.082129798403</v>
      </c>
      <c r="AB4" s="27">
        <v>310.27219170059499</v>
      </c>
      <c r="AC4" s="27">
        <v>2175.8895963121299</v>
      </c>
      <c r="AD4" s="27">
        <v>2175.8895963121299</v>
      </c>
      <c r="AE4" s="27">
        <v>7867576.3476032801</v>
      </c>
      <c r="AF4" s="27">
        <v>0</v>
      </c>
      <c r="AG4" s="27">
        <v>711.01967248424103</v>
      </c>
      <c r="AH4" s="27">
        <v>124.81528123990999</v>
      </c>
      <c r="AI4" s="27">
        <v>616.66482928206597</v>
      </c>
      <c r="AJ4" s="27">
        <v>1995.0739249093101</v>
      </c>
      <c r="AK4" s="27">
        <v>421.18838474207303</v>
      </c>
      <c r="AL4" s="27">
        <v>3693.1370871856302</v>
      </c>
      <c r="AM4" s="27">
        <v>0</v>
      </c>
      <c r="AN4" s="27">
        <v>2998.7533800199499</v>
      </c>
      <c r="AO4" s="27">
        <v>333.194847533656</v>
      </c>
      <c r="AP4" s="27">
        <v>3331.9482275536002</v>
      </c>
      <c r="AQ4" s="27">
        <v>296.34989037644698</v>
      </c>
      <c r="AR4" s="27">
        <v>2874.4932461623398</v>
      </c>
      <c r="AS4" s="27">
        <v>11.272885302193</v>
      </c>
      <c r="AT4" s="27">
        <v>17411.966906751</v>
      </c>
      <c r="AU4" s="27">
        <v>62.368774473674002</v>
      </c>
      <c r="AV4" s="27">
        <v>648.46128741105701</v>
      </c>
      <c r="AW4" s="27">
        <v>1917.8218604157901</v>
      </c>
      <c r="AX4" s="27">
        <v>8.5408684399433401</v>
      </c>
      <c r="AY4" s="27">
        <v>0</v>
      </c>
      <c r="AZ4" s="27">
        <v>457.95438742031598</v>
      </c>
      <c r="BA4" s="27">
        <v>23097.180539618101</v>
      </c>
      <c r="BB4" s="27">
        <v>19574.001792453801</v>
      </c>
      <c r="BC4" s="27">
        <v>3523.1787471642501</v>
      </c>
      <c r="BD4" s="27">
        <v>4.8306805309060401</v>
      </c>
      <c r="BE4" s="27">
        <v>0.70693030788064104</v>
      </c>
      <c r="BF4" s="27">
        <v>263.126828373595</v>
      </c>
      <c r="BG4" s="27">
        <v>93.861115093393295</v>
      </c>
      <c r="BH4" s="27">
        <v>6443.7829327358804</v>
      </c>
      <c r="BI4" s="27">
        <v>149.535559143283</v>
      </c>
      <c r="BJ4" s="27">
        <v>65.174875864162203</v>
      </c>
      <c r="BK4" s="27">
        <v>9206.9026237724393</v>
      </c>
      <c r="BL4" s="27">
        <v>265.22583982558399</v>
      </c>
      <c r="BM4" s="27">
        <v>28.3952982005544</v>
      </c>
      <c r="BN4" s="27">
        <v>207.66601860392299</v>
      </c>
      <c r="BO4" s="27">
        <v>3.59886636487155</v>
      </c>
      <c r="BP4" s="27">
        <v>1769.9515551735899</v>
      </c>
      <c r="BQ4" s="27">
        <v>703.64591352777995</v>
      </c>
      <c r="BR4" s="27">
        <v>0</v>
      </c>
      <c r="BS4" s="27">
        <v>837.80650066504995</v>
      </c>
      <c r="BT4" s="27">
        <v>2543.6497942228498</v>
      </c>
      <c r="BU4" s="27">
        <v>14589.4294397472</v>
      </c>
      <c r="BV4" s="27">
        <v>53088.9868596261</v>
      </c>
      <c r="BW4" s="27">
        <v>2055.3485593820001</v>
      </c>
      <c r="BX4" s="27"/>
      <c r="BY4" s="51">
        <f t="shared" si="0"/>
        <v>-2.8262678161669516E-7</v>
      </c>
      <c r="BZ4" s="51">
        <f t="shared" si="1"/>
        <v>-2.8778083214027215E-7</v>
      </c>
      <c r="CA4" s="51">
        <f t="shared" si="2"/>
        <v>-3.5698212990649805E-7</v>
      </c>
      <c r="CB4" s="51">
        <f t="shared" si="3"/>
        <v>3.2304407010934526E-5</v>
      </c>
      <c r="CC4" s="51">
        <f t="shared" si="4"/>
        <v>3.8161024278165012E-5</v>
      </c>
      <c r="CD4" s="51">
        <f t="shared" si="5"/>
        <v>-2.5923098843263823E-7</v>
      </c>
      <c r="CE4" s="51">
        <f t="shared" si="6"/>
        <v>-2.7980134148795016E-7</v>
      </c>
      <c r="CF4" s="74">
        <f t="shared" si="7"/>
        <v>1.4526019329083898E+53</v>
      </c>
      <c r="CG4" s="74">
        <f t="shared" si="8"/>
        <v>3.9002069403000702E+52</v>
      </c>
      <c r="CH4" s="74">
        <f t="shared" si="9"/>
        <v>2.17588959631213E+53</v>
      </c>
      <c r="CI4" s="74">
        <f t="shared" si="10"/>
        <v>1.99507392490931E+53</v>
      </c>
      <c r="CJ4" s="51" t="e">
        <f>(#REF!-M4)/(M4+1E-50)</f>
        <v>#REF!</v>
      </c>
      <c r="CK4" s="51" t="e">
        <f>(#REF!-N4)/(N4+1E-50)</f>
        <v>#REF!</v>
      </c>
      <c r="CL4" s="74">
        <f t="shared" si="11"/>
        <v>4.2118838474207303E+52</v>
      </c>
    </row>
    <row r="5" spans="1:90" x14ac:dyDescent="0.25">
      <c r="A5" s="29" t="s">
        <v>3</v>
      </c>
      <c r="B5" s="27">
        <v>413743.63101000001</v>
      </c>
      <c r="C5" s="27">
        <v>6806.8247941999998</v>
      </c>
      <c r="D5" s="27">
        <v>6480.6141790000001</v>
      </c>
      <c r="E5" s="27">
        <v>42835.545875999996</v>
      </c>
      <c r="F5" s="27">
        <v>36301.307648000002</v>
      </c>
      <c r="G5" s="27">
        <v>3364.6596433</v>
      </c>
      <c r="H5" s="27">
        <v>97848.106503000003</v>
      </c>
      <c r="I5" s="71"/>
      <c r="J5" s="71"/>
      <c r="K5" s="71"/>
      <c r="L5" s="71"/>
      <c r="M5" s="27"/>
      <c r="N5" s="27"/>
      <c r="O5" s="71"/>
      <c r="Q5" s="29" t="s">
        <v>3</v>
      </c>
      <c r="R5" s="27">
        <v>2268.3688823791599</v>
      </c>
      <c r="S5" s="27">
        <v>2502.5078383022101</v>
      </c>
      <c r="T5" s="27">
        <v>2502.5078383022101</v>
      </c>
      <c r="U5" s="27">
        <v>3695.0888617575001</v>
      </c>
      <c r="V5" s="27">
        <v>1164.5231539782101</v>
      </c>
      <c r="W5" s="27">
        <v>9013.1050983226796</v>
      </c>
      <c r="X5" s="27">
        <v>413740.63657436997</v>
      </c>
      <c r="Y5" s="27">
        <v>4111.9275284876403</v>
      </c>
      <c r="Z5" s="27">
        <v>1199.8219726121999</v>
      </c>
      <c r="AA5" s="27">
        <v>1281.4038269175901</v>
      </c>
      <c r="AB5" s="27">
        <v>50.909448772838999</v>
      </c>
      <c r="AC5" s="27">
        <v>6320.4568331279397</v>
      </c>
      <c r="AD5" s="27">
        <v>6320.4568331279397</v>
      </c>
      <c r="AE5" s="27">
        <v>11807240.9534151</v>
      </c>
      <c r="AF5" s="27">
        <v>0</v>
      </c>
      <c r="AG5" s="27">
        <v>1834.9985509102</v>
      </c>
      <c r="AH5" s="27">
        <v>485.96980245123001</v>
      </c>
      <c r="AI5" s="27">
        <v>891.47675005396195</v>
      </c>
      <c r="AJ5" s="27">
        <v>3770.3392021623699</v>
      </c>
      <c r="AK5" s="27">
        <v>767.57935687810095</v>
      </c>
      <c r="AL5" s="27">
        <v>6806.7764186087697</v>
      </c>
      <c r="AM5" s="27">
        <v>0</v>
      </c>
      <c r="AN5" s="27">
        <v>5832.5501335381396</v>
      </c>
      <c r="AO5" s="27">
        <v>648.06096043541197</v>
      </c>
      <c r="AP5" s="27">
        <v>6480.6110939735499</v>
      </c>
      <c r="AQ5" s="27">
        <v>540.44494235371803</v>
      </c>
      <c r="AR5" s="27">
        <v>4875.1701550479502</v>
      </c>
      <c r="AS5" s="27">
        <v>17.6142921257516</v>
      </c>
      <c r="AT5" s="27">
        <v>29744.263182462899</v>
      </c>
      <c r="AU5" s="27">
        <v>45.620055185987397</v>
      </c>
      <c r="AV5" s="27">
        <v>329.58652379172901</v>
      </c>
      <c r="AW5" s="27">
        <v>3878.3010101148002</v>
      </c>
      <c r="AX5" s="27">
        <v>16.085681274381699</v>
      </c>
      <c r="AY5" s="27">
        <v>0</v>
      </c>
      <c r="AZ5" s="27">
        <v>223.16387714302999</v>
      </c>
      <c r="BA5" s="27">
        <v>42835.7209875361</v>
      </c>
      <c r="BB5" s="27">
        <v>36301.524078691698</v>
      </c>
      <c r="BC5" s="27">
        <v>6534.1969088443902</v>
      </c>
      <c r="BD5" s="27">
        <v>1.94957015151264</v>
      </c>
      <c r="BE5" s="27">
        <v>3.4094910210265801</v>
      </c>
      <c r="BF5" s="27">
        <v>461.21406729939298</v>
      </c>
      <c r="BG5" s="27">
        <v>76.222823291831304</v>
      </c>
      <c r="BH5" s="27">
        <v>12578.1007571994</v>
      </c>
      <c r="BI5" s="27">
        <v>157.199447175713</v>
      </c>
      <c r="BJ5" s="27">
        <v>330.20143838886202</v>
      </c>
      <c r="BK5" s="27">
        <v>17970.537912410298</v>
      </c>
      <c r="BL5" s="27">
        <v>406.98211368048601</v>
      </c>
      <c r="BM5" s="27">
        <v>14.2999640086641</v>
      </c>
      <c r="BN5" s="27">
        <v>177.53559590711899</v>
      </c>
      <c r="BO5" s="27">
        <v>20.481572202075601</v>
      </c>
      <c r="BP5" s="27">
        <v>3364.6486051863699</v>
      </c>
      <c r="BQ5" s="27">
        <v>1331.4191289832399</v>
      </c>
      <c r="BR5" s="27">
        <v>0</v>
      </c>
      <c r="BS5" s="27">
        <v>2471.2771492560501</v>
      </c>
      <c r="BT5" s="27">
        <v>4712.2066147592795</v>
      </c>
      <c r="BU5" s="27">
        <v>25736.0483934654</v>
      </c>
      <c r="BV5" s="27">
        <v>97847.409974150694</v>
      </c>
      <c r="BW5" s="27">
        <v>3678.7294002327499</v>
      </c>
      <c r="BX5" s="27"/>
      <c r="BY5" s="51">
        <f t="shared" si="0"/>
        <v>-7.2374180666671558E-6</v>
      </c>
      <c r="BZ5" s="51">
        <f t="shared" si="1"/>
        <v>-7.1069246958272776E-6</v>
      </c>
      <c r="CA5" s="51">
        <f t="shared" si="2"/>
        <v>-4.7603920940157642E-7</v>
      </c>
      <c r="CB5" s="51">
        <f t="shared" si="3"/>
        <v>4.0879959044026787E-6</v>
      </c>
      <c r="CC5" s="51">
        <f t="shared" si="4"/>
        <v>5.962063234614942E-6</v>
      </c>
      <c r="CD5" s="51">
        <f t="shared" si="5"/>
        <v>-3.2806033299900143E-6</v>
      </c>
      <c r="CE5" s="51">
        <f t="shared" si="6"/>
        <v>-7.118470394590861E-6</v>
      </c>
      <c r="CF5" s="74">
        <f t="shared" si="7"/>
        <v>2.5025078383022101E+53</v>
      </c>
      <c r="CG5" s="74">
        <f t="shared" si="8"/>
        <v>1.16452315397821E+53</v>
      </c>
      <c r="CH5" s="74">
        <f t="shared" si="9"/>
        <v>6.32045683312794E+53</v>
      </c>
      <c r="CI5" s="74">
        <f t="shared" si="10"/>
        <v>3.77033920216237E+53</v>
      </c>
      <c r="CJ5" s="51" t="e">
        <f>(#REF!-M5)/(M5+1E-50)</f>
        <v>#REF!</v>
      </c>
      <c r="CK5" s="51" t="e">
        <f>(#REF!-N5)/(N5+1E-50)</f>
        <v>#REF!</v>
      </c>
      <c r="CL5" s="74">
        <f t="shared" si="11"/>
        <v>7.6757935687810097E+52</v>
      </c>
    </row>
    <row r="6" spans="1:90" x14ac:dyDescent="0.25">
      <c r="A6" s="29" t="s">
        <v>4</v>
      </c>
      <c r="B6" s="27">
        <v>3305989.1639</v>
      </c>
      <c r="C6" s="27">
        <v>54170.525951000003</v>
      </c>
      <c r="D6" s="27">
        <v>40512.283768000001</v>
      </c>
      <c r="E6" s="27">
        <v>332209.17635999998</v>
      </c>
      <c r="F6" s="27">
        <v>281533.19975000003</v>
      </c>
      <c r="G6" s="27">
        <v>23438.662144999998</v>
      </c>
      <c r="H6" s="27">
        <v>778701.39179999998</v>
      </c>
      <c r="I6" s="71"/>
      <c r="J6" s="71"/>
      <c r="K6" s="71"/>
      <c r="L6" s="71"/>
      <c r="M6" s="27"/>
      <c r="N6" s="27"/>
      <c r="O6" s="71"/>
      <c r="Q6" s="29" t="s">
        <v>4</v>
      </c>
      <c r="R6" s="27">
        <v>10964.1139074606</v>
      </c>
      <c r="S6" s="27">
        <v>21309.3225954511</v>
      </c>
      <c r="T6" s="27">
        <v>21309.3225954511</v>
      </c>
      <c r="U6" s="27">
        <v>30995.7637383892</v>
      </c>
      <c r="V6" s="27">
        <v>5721.5106173997601</v>
      </c>
      <c r="W6" s="27">
        <v>80106.416930036095</v>
      </c>
      <c r="X6" s="27">
        <v>3306421.2974165799</v>
      </c>
      <c r="Y6" s="27">
        <v>26349.098898161799</v>
      </c>
      <c r="Z6" s="27">
        <v>10610.451024559999</v>
      </c>
      <c r="AA6" s="27">
        <v>7526.79105536927</v>
      </c>
      <c r="AB6" s="27">
        <v>4551.6191688877598</v>
      </c>
      <c r="AC6" s="27">
        <v>31919.776532436899</v>
      </c>
      <c r="AD6" s="27">
        <v>31919.776532436899</v>
      </c>
      <c r="AE6" s="27">
        <v>88357217.016340002</v>
      </c>
      <c r="AF6" s="27">
        <v>0</v>
      </c>
      <c r="AG6" s="27">
        <v>10430.487704517</v>
      </c>
      <c r="AH6" s="27">
        <v>1831.0107230156</v>
      </c>
      <c r="AI6" s="27">
        <v>9046.3256964923094</v>
      </c>
      <c r="AJ6" s="27">
        <v>29267.2569183821</v>
      </c>
      <c r="AK6" s="27">
        <v>6178.7315545981101</v>
      </c>
      <c r="AL6" s="27">
        <v>54177.574722158497</v>
      </c>
      <c r="AM6" s="27">
        <v>0</v>
      </c>
      <c r="AN6" s="27">
        <v>36464.256458914802</v>
      </c>
      <c r="AO6" s="27">
        <v>4051.5840947839301</v>
      </c>
      <c r="AP6" s="27">
        <v>40515.840553698799</v>
      </c>
      <c r="AQ6" s="27">
        <v>4347.3817029205202</v>
      </c>
      <c r="AR6" s="27">
        <v>42168.131124250896</v>
      </c>
      <c r="AS6" s="27">
        <v>165.66372469526701</v>
      </c>
      <c r="AT6" s="27">
        <v>255429.39967600399</v>
      </c>
      <c r="AU6" s="27">
        <v>971.63824222607502</v>
      </c>
      <c r="AV6" s="27">
        <v>10256.129350995199</v>
      </c>
      <c r="AW6" s="27">
        <v>27247.0021447078</v>
      </c>
      <c r="AX6" s="27">
        <v>122.602707102845</v>
      </c>
      <c r="AY6" s="27">
        <v>0</v>
      </c>
      <c r="AZ6" s="27">
        <v>7253.25091360242</v>
      </c>
      <c r="BA6" s="27">
        <v>332030.52945343597</v>
      </c>
      <c r="BB6" s="27">
        <v>281580.48913630098</v>
      </c>
      <c r="BC6" s="27">
        <v>50450.040317135099</v>
      </c>
      <c r="BD6" s="27">
        <v>76.939887512641405</v>
      </c>
      <c r="BE6" s="27">
        <v>7.9395977140088503</v>
      </c>
      <c r="BF6" s="27">
        <v>3813.6463166003</v>
      </c>
      <c r="BG6" s="27">
        <v>1454.2131977081799</v>
      </c>
      <c r="BH6" s="27">
        <v>92029.678917175304</v>
      </c>
      <c r="BI6" s="27">
        <v>2278.7861310051599</v>
      </c>
      <c r="BJ6" s="27">
        <v>715.12493273179598</v>
      </c>
      <c r="BK6" s="27">
        <v>131493.561191427</v>
      </c>
      <c r="BL6" s="27">
        <v>3890.8000160465199</v>
      </c>
      <c r="BM6" s="27">
        <v>449.24346081040699</v>
      </c>
      <c r="BN6" s="27">
        <v>3207.9693591997202</v>
      </c>
      <c r="BO6" s="27">
        <v>37.099061086914801</v>
      </c>
      <c r="BP6" s="27">
        <v>23441.192032330298</v>
      </c>
      <c r="BQ6" s="27">
        <v>10322.316340024199</v>
      </c>
      <c r="BR6" s="27">
        <v>0</v>
      </c>
      <c r="BS6" s="27">
        <v>12290.4220007973</v>
      </c>
      <c r="BT6" s="27">
        <v>37314.734139981098</v>
      </c>
      <c r="BU6" s="27">
        <v>214023.431261171</v>
      </c>
      <c r="BV6" s="27">
        <v>778802.74853869795</v>
      </c>
      <c r="BW6" s="27">
        <v>30151.4724666363</v>
      </c>
      <c r="BX6" s="27"/>
      <c r="BY6" s="51">
        <f t="shared" si="0"/>
        <v>1.3071232092911288E-4</v>
      </c>
      <c r="BZ6" s="51">
        <f t="shared" si="1"/>
        <v>1.3012188888233679E-4</v>
      </c>
      <c r="CA6" s="51">
        <f t="shared" si="2"/>
        <v>8.7795240553869774E-5</v>
      </c>
      <c r="CB6" s="51">
        <f t="shared" si="3"/>
        <v>-5.377542803646719E-4</v>
      </c>
      <c r="CC6" s="51">
        <f t="shared" si="4"/>
        <v>1.6797090482736991E-4</v>
      </c>
      <c r="CD6" s="51">
        <f t="shared" si="5"/>
        <v>1.0793650741024286E-4</v>
      </c>
      <c r="CE6" s="51">
        <f t="shared" si="6"/>
        <v>1.3016123993778931E-4</v>
      </c>
      <c r="CF6" s="74">
        <f t="shared" si="7"/>
        <v>2.1309322595451099E+54</v>
      </c>
      <c r="CG6" s="74">
        <f t="shared" si="8"/>
        <v>5.7215106173997598E+53</v>
      </c>
      <c r="CH6" s="74">
        <f t="shared" si="9"/>
        <v>3.1919776532436899E+54</v>
      </c>
      <c r="CI6" s="74">
        <f t="shared" si="10"/>
        <v>2.9267256918382099E+54</v>
      </c>
      <c r="CJ6" s="51" t="e">
        <f>(#REF!-M6)/(M6+1E-50)</f>
        <v>#REF!</v>
      </c>
      <c r="CK6" s="51" t="e">
        <f>(#REF!-N6)/(N6+1E-50)</f>
        <v>#REF!</v>
      </c>
      <c r="CL6" s="74">
        <f t="shared" si="11"/>
        <v>6.1787315545981103E+53</v>
      </c>
    </row>
    <row r="7" spans="1:90" x14ac:dyDescent="0.25">
      <c r="A7" s="29" t="s">
        <v>5</v>
      </c>
      <c r="B7" s="27">
        <v>104700.76315</v>
      </c>
      <c r="C7" s="27">
        <v>1718.550485</v>
      </c>
      <c r="D7" s="27">
        <v>1437.0021939999999</v>
      </c>
      <c r="E7" s="27">
        <v>10658.571462</v>
      </c>
      <c r="F7" s="27">
        <v>9032.6904130000003</v>
      </c>
      <c r="G7" s="27">
        <v>789.36865299999999</v>
      </c>
      <c r="H7" s="27">
        <v>24704.488383</v>
      </c>
      <c r="I7" s="71"/>
      <c r="J7" s="71"/>
      <c r="K7" s="71"/>
      <c r="L7" s="71"/>
      <c r="M7" s="27"/>
      <c r="N7" s="27"/>
      <c r="O7" s="71"/>
      <c r="Q7" s="29" t="s">
        <v>5</v>
      </c>
      <c r="R7" s="27">
        <v>326.405318871703</v>
      </c>
      <c r="S7" s="27">
        <v>633.681756414181</v>
      </c>
      <c r="T7" s="27">
        <v>633.681756414181</v>
      </c>
      <c r="U7" s="27">
        <v>986.40038056775199</v>
      </c>
      <c r="V7" s="27">
        <v>169.885915385846</v>
      </c>
      <c r="W7" s="27">
        <v>2841.1711349554698</v>
      </c>
      <c r="X7" s="27">
        <v>104715.172764962</v>
      </c>
      <c r="Y7" s="27">
        <v>779.05331304439005</v>
      </c>
      <c r="Z7" s="27">
        <v>396.07015700675498</v>
      </c>
      <c r="AA7" s="27">
        <v>172.03451524952601</v>
      </c>
      <c r="AB7" s="27">
        <v>135.31416010783701</v>
      </c>
      <c r="AC7" s="27">
        <v>1182.56510990582</v>
      </c>
      <c r="AD7" s="27">
        <v>1182.56510990582</v>
      </c>
      <c r="AE7" s="27">
        <v>2861054.0385919702</v>
      </c>
      <c r="AF7" s="27">
        <v>0</v>
      </c>
      <c r="AG7" s="27">
        <v>309.508660461011</v>
      </c>
      <c r="AH7" s="27">
        <v>54.409481350799602</v>
      </c>
      <c r="AI7" s="27">
        <v>268.843532091094</v>
      </c>
      <c r="AJ7" s="27">
        <v>1279.49050061858</v>
      </c>
      <c r="AK7" s="27">
        <v>184.00420500143099</v>
      </c>
      <c r="AL7" s="27">
        <v>1718.78953106775</v>
      </c>
      <c r="AM7" s="27">
        <v>0</v>
      </c>
      <c r="AN7" s="27">
        <v>1293.59543219376</v>
      </c>
      <c r="AO7" s="27">
        <v>143.732841597391</v>
      </c>
      <c r="AP7" s="27">
        <v>1437.32827379115</v>
      </c>
      <c r="AQ7" s="27">
        <v>129.78110735094799</v>
      </c>
      <c r="AR7" s="27">
        <v>1303.44316643612</v>
      </c>
      <c r="AS7" s="27">
        <v>4.5099636528480902</v>
      </c>
      <c r="AT7" s="27">
        <v>7979.2277794879601</v>
      </c>
      <c r="AU7" s="27">
        <v>14.0422671567982</v>
      </c>
      <c r="AV7" s="27">
        <v>115.53713757998599</v>
      </c>
      <c r="AW7" s="27">
        <v>952.82947730716398</v>
      </c>
      <c r="AX7" s="27">
        <v>3.99372078953686</v>
      </c>
      <c r="AY7" s="27">
        <v>0</v>
      </c>
      <c r="AZ7" s="27">
        <v>79.574621212872799</v>
      </c>
      <c r="BA7" s="27">
        <v>10660.300492415399</v>
      </c>
      <c r="BB7" s="27">
        <v>9034.1781903296505</v>
      </c>
      <c r="BC7" s="27">
        <v>1626.1223020857899</v>
      </c>
      <c r="BD7" s="27">
        <v>0.75425718547264298</v>
      </c>
      <c r="BE7" s="27">
        <v>0.76794648965163603</v>
      </c>
      <c r="BF7" s="27">
        <v>115.807897571399</v>
      </c>
      <c r="BG7" s="27">
        <v>22.725511401632499</v>
      </c>
      <c r="BH7" s="27">
        <v>3106.1562075115799</v>
      </c>
      <c r="BI7" s="27">
        <v>43.732903312665002</v>
      </c>
      <c r="BJ7" s="27">
        <v>74.139713284885602</v>
      </c>
      <c r="BK7" s="27">
        <v>4437.85630473332</v>
      </c>
      <c r="BL7" s="27">
        <v>157.43644390978201</v>
      </c>
      <c r="BM7" s="27">
        <v>5.0313986563821</v>
      </c>
      <c r="BN7" s="27">
        <v>52.151756195031801</v>
      </c>
      <c r="BO7" s="27">
        <v>4.5671062884143803</v>
      </c>
      <c r="BP7" s="27">
        <v>789.51655364319299</v>
      </c>
      <c r="BQ7" s="27">
        <v>306.30063907973499</v>
      </c>
      <c r="BR7" s="27">
        <v>0</v>
      </c>
      <c r="BS7" s="27">
        <v>366.879933797246</v>
      </c>
      <c r="BT7" s="27">
        <v>1156.21882483991</v>
      </c>
      <c r="BU7" s="27">
        <v>6850.5351019703703</v>
      </c>
      <c r="BV7" s="27">
        <v>24707.925059273399</v>
      </c>
      <c r="BW7" s="27">
        <v>938.54519431487995</v>
      </c>
      <c r="BX7" s="27"/>
      <c r="BY7" s="51">
        <f t="shared" si="0"/>
        <v>1.3762664691715571E-4</v>
      </c>
      <c r="BZ7" s="51">
        <f t="shared" si="1"/>
        <v>1.3909749514864902E-4</v>
      </c>
      <c r="CA7" s="51">
        <f t="shared" si="2"/>
        <v>2.2691669679528019E-4</v>
      </c>
      <c r="CB7" s="51">
        <f t="shared" si="3"/>
        <v>1.6221971411119605E-4</v>
      </c>
      <c r="CC7" s="51">
        <f t="shared" si="4"/>
        <v>1.647103201399482E-4</v>
      </c>
      <c r="CD7" s="51">
        <f t="shared" si="5"/>
        <v>1.8736574176197676E-4</v>
      </c>
      <c r="CE7" s="51">
        <f t="shared" si="6"/>
        <v>1.3911141247368677E-4</v>
      </c>
      <c r="CF7" s="74">
        <f t="shared" si="7"/>
        <v>6.3368175641418101E+52</v>
      </c>
      <c r="CG7" s="74">
        <f t="shared" si="8"/>
        <v>1.6988591538584601E+52</v>
      </c>
      <c r="CH7" s="74">
        <f t="shared" si="9"/>
        <v>1.18256510990582E+53</v>
      </c>
      <c r="CI7" s="74">
        <f t="shared" si="10"/>
        <v>1.2794905006185799E+53</v>
      </c>
      <c r="CJ7" s="51" t="e">
        <f>(#REF!-M7)/(M7+1E-50)</f>
        <v>#REF!</v>
      </c>
      <c r="CK7" s="51" t="e">
        <f>(#REF!-N7)/(N7+1E-50)</f>
        <v>#REF!</v>
      </c>
      <c r="CL7" s="74">
        <f t="shared" si="11"/>
        <v>1.8400420500143098E+52</v>
      </c>
    </row>
    <row r="8" spans="1:90" x14ac:dyDescent="0.25">
      <c r="A8" s="29" t="s">
        <v>6</v>
      </c>
      <c r="B8" s="27">
        <v>2243.7654659999998</v>
      </c>
      <c r="C8" s="27">
        <v>36.997231999999997</v>
      </c>
      <c r="D8" s="27">
        <v>39.467641999999998</v>
      </c>
      <c r="E8" s="27">
        <v>236.16166699999999</v>
      </c>
      <c r="F8" s="27">
        <v>200.13728900000001</v>
      </c>
      <c r="G8" s="27">
        <v>19.568508000000001</v>
      </c>
      <c r="H8" s="27">
        <v>531.84509000000003</v>
      </c>
      <c r="I8" s="71"/>
      <c r="J8" s="71"/>
      <c r="K8" s="71"/>
      <c r="L8" s="71"/>
      <c r="M8" s="27"/>
      <c r="N8" s="27"/>
      <c r="O8" s="71"/>
      <c r="Q8" s="29" t="s">
        <v>6</v>
      </c>
      <c r="R8" s="27">
        <v>9.4488521288763501</v>
      </c>
      <c r="S8" s="27">
        <v>13.6268705876618</v>
      </c>
      <c r="T8" s="27">
        <v>13.6268705876618</v>
      </c>
      <c r="U8" s="27">
        <v>20.080723563567499</v>
      </c>
      <c r="V8" s="27">
        <v>6.9624620678134903</v>
      </c>
      <c r="W8" s="27">
        <v>48.717434058501802</v>
      </c>
      <c r="X8" s="27">
        <v>2243.7648502124698</v>
      </c>
      <c r="Y8" s="27">
        <v>20.8694132916665</v>
      </c>
      <c r="Z8" s="27">
        <v>7.4177446576464501</v>
      </c>
      <c r="AA8" s="27">
        <v>5.5016182836855698</v>
      </c>
      <c r="AB8" s="27">
        <v>0.32152365861222498</v>
      </c>
      <c r="AC8" s="27">
        <v>31.867253396602202</v>
      </c>
      <c r="AD8" s="27">
        <v>31.867253396602202</v>
      </c>
      <c r="AE8" s="27">
        <v>34676.729295711397</v>
      </c>
      <c r="AF8" s="27">
        <v>0</v>
      </c>
      <c r="AG8" s="27">
        <v>7.8931709918528101</v>
      </c>
      <c r="AH8" s="27">
        <v>1.9934383423804001</v>
      </c>
      <c r="AI8" s="27">
        <v>4.7378312267861498</v>
      </c>
      <c r="AJ8" s="27">
        <v>19.748564096299202</v>
      </c>
      <c r="AK8" s="27">
        <v>4.0863433150939903</v>
      </c>
      <c r="AL8" s="27">
        <v>36.997231566659501</v>
      </c>
      <c r="AM8" s="27">
        <v>0</v>
      </c>
      <c r="AN8" s="27">
        <v>35.520853696214097</v>
      </c>
      <c r="AO8" s="27">
        <v>3.9467651242028898</v>
      </c>
      <c r="AP8" s="27">
        <v>39.467618820417002</v>
      </c>
      <c r="AQ8" s="27">
        <v>2.8826516349851201</v>
      </c>
      <c r="AR8" s="27">
        <v>25.506925024895601</v>
      </c>
      <c r="AS8" s="27">
        <v>0.10689118856683</v>
      </c>
      <c r="AT8" s="27">
        <v>161.790513232526</v>
      </c>
      <c r="AU8" s="27">
        <v>0.45955680429019402</v>
      </c>
      <c r="AV8" s="27">
        <v>4.4099960680566799</v>
      </c>
      <c r="AW8" s="27">
        <v>20.427389500487699</v>
      </c>
      <c r="AX8" s="27">
        <v>8.7955316831737698E-2</v>
      </c>
      <c r="AY8" s="27">
        <v>0</v>
      </c>
      <c r="AZ8" s="27">
        <v>3.09000921091067</v>
      </c>
      <c r="BA8" s="27">
        <v>236.166876270937</v>
      </c>
      <c r="BB8" s="27">
        <v>200.142507261308</v>
      </c>
      <c r="BC8" s="27">
        <v>36.0243690096286</v>
      </c>
      <c r="BD8" s="27">
        <v>3.1566012555322202E-2</v>
      </c>
      <c r="BE8" s="27">
        <v>1.2565330720856201E-2</v>
      </c>
      <c r="BF8" s="27">
        <v>2.6223491614169099</v>
      </c>
      <c r="BG8" s="27">
        <v>0.71085207295094099</v>
      </c>
      <c r="BH8" s="27">
        <v>67.483359358895896</v>
      </c>
      <c r="BI8" s="27">
        <v>1.2234619943010501</v>
      </c>
      <c r="BJ8" s="27">
        <v>1.1988125745024401</v>
      </c>
      <c r="BK8" s="27">
        <v>96.417687737341296</v>
      </c>
      <c r="BL8" s="27">
        <v>2.6535681784650298</v>
      </c>
      <c r="BM8" s="27">
        <v>0.192771736415394</v>
      </c>
      <c r="BN8" s="27">
        <v>1.5953680856716099</v>
      </c>
      <c r="BO8" s="27">
        <v>7.19151073926486E-2</v>
      </c>
      <c r="BP8" s="27">
        <v>19.568517260757101</v>
      </c>
      <c r="BQ8" s="27">
        <v>6.8073219308415798</v>
      </c>
      <c r="BR8" s="27">
        <v>0</v>
      </c>
      <c r="BS8" s="27">
        <v>19.730748857999401</v>
      </c>
      <c r="BT8" s="27">
        <v>25.217015697293402</v>
      </c>
      <c r="BU8" s="27">
        <v>143.505301819408</v>
      </c>
      <c r="BV8" s="27">
        <v>531.84494651035902</v>
      </c>
      <c r="BW8" s="27">
        <v>19.264643849412099</v>
      </c>
      <c r="BX8" s="27"/>
      <c r="BY8" s="51">
        <f t="shared" si="0"/>
        <v>-2.7444380411157748E-7</v>
      </c>
      <c r="BZ8" s="51">
        <f t="shared" si="1"/>
        <v>-1.1712781538119765E-8</v>
      </c>
      <c r="CA8" s="51">
        <f t="shared" si="2"/>
        <v>-5.873060011068219E-7</v>
      </c>
      <c r="CB8" s="51">
        <f t="shared" si="3"/>
        <v>2.2058071503202591E-5</v>
      </c>
      <c r="CC8" s="51">
        <f t="shared" si="4"/>
        <v>2.6073408578987293E-5</v>
      </c>
      <c r="CD8" s="51">
        <f t="shared" si="5"/>
        <v>4.7324799110071147E-7</v>
      </c>
      <c r="CE8" s="51">
        <f t="shared" si="6"/>
        <v>-2.6979593062452623E-7</v>
      </c>
      <c r="CF8" s="74">
        <f t="shared" si="7"/>
        <v>1.3626870587661801E+51</v>
      </c>
      <c r="CG8" s="74">
        <f t="shared" si="8"/>
        <v>6.9624620678134907E+50</v>
      </c>
      <c r="CH8" s="74">
        <f t="shared" si="9"/>
        <v>3.1867253396602202E+51</v>
      </c>
      <c r="CI8" s="74">
        <f t="shared" si="10"/>
        <v>1.9748564096299203E+51</v>
      </c>
      <c r="CJ8" s="51" t="e">
        <f>(#REF!-M8)/(M8+1E-50)</f>
        <v>#REF!</v>
      </c>
      <c r="CK8" s="51" t="e">
        <f>(#REF!-N8)/(N8+1E-50)</f>
        <v>#REF!</v>
      </c>
      <c r="CL8" s="74">
        <f t="shared" si="11"/>
        <v>4.0863433150939902E+50</v>
      </c>
    </row>
    <row r="9" spans="1:90" x14ac:dyDescent="0.25">
      <c r="A9" s="29" t="s">
        <v>7</v>
      </c>
      <c r="B9" s="27">
        <v>726.33535099999995</v>
      </c>
      <c r="C9" s="27">
        <v>11.973431</v>
      </c>
      <c r="D9" s="27">
        <v>12.607305999999999</v>
      </c>
      <c r="E9" s="27">
        <v>76.297511999999998</v>
      </c>
      <c r="F9" s="27">
        <v>64.658900000000003</v>
      </c>
      <c r="G9" s="27">
        <v>6.2829759999999997</v>
      </c>
      <c r="H9" s="27">
        <v>172.117918</v>
      </c>
      <c r="I9" s="71"/>
      <c r="J9" s="71"/>
      <c r="K9" s="71"/>
      <c r="L9" s="71"/>
      <c r="M9" s="27"/>
      <c r="N9" s="27"/>
      <c r="O9" s="71"/>
      <c r="Q9" s="29" t="s">
        <v>7</v>
      </c>
      <c r="R9" s="27">
        <v>4.2000284248233797</v>
      </c>
      <c r="S9" s="27">
        <v>4.3980718875547504</v>
      </c>
      <c r="T9" s="27">
        <v>4.3980718875547504</v>
      </c>
      <c r="U9" s="27">
        <v>6.4969428891681398</v>
      </c>
      <c r="V9" s="27">
        <v>2.0009281974669699</v>
      </c>
      <c r="W9" s="27">
        <v>15.8668088437793</v>
      </c>
      <c r="X9" s="27">
        <v>725.98537471408804</v>
      </c>
      <c r="Y9" s="27">
        <v>7.3384203650238904</v>
      </c>
      <c r="Z9" s="27">
        <v>2.0436294814567</v>
      </c>
      <c r="AA9" s="27">
        <v>2.3605478249441898</v>
      </c>
      <c r="AB9" s="27">
        <v>8.6214085192995907E-2</v>
      </c>
      <c r="AC9" s="27">
        <v>11.2954344290496</v>
      </c>
      <c r="AD9" s="27">
        <v>11.2954344290496</v>
      </c>
      <c r="AE9" s="27">
        <v>16098.001081697699</v>
      </c>
      <c r="AF9" s="27">
        <v>0</v>
      </c>
      <c r="AG9" s="27">
        <v>3.3792681614389499</v>
      </c>
      <c r="AH9" s="27">
        <v>0.90208007950032199</v>
      </c>
      <c r="AI9" s="27">
        <v>1.5753063528673801</v>
      </c>
      <c r="AJ9" s="27">
        <v>6.6837414868596801</v>
      </c>
      <c r="AK9" s="27">
        <v>1.3558606025893201</v>
      </c>
      <c r="AL9" s="27">
        <v>11.9676156010075</v>
      </c>
      <c r="AM9" s="27">
        <v>0</v>
      </c>
      <c r="AN9" s="27">
        <v>11.3389154928708</v>
      </c>
      <c r="AO9" s="27">
        <v>1.2598837083946399</v>
      </c>
      <c r="AP9" s="27">
        <v>12.5987992012654</v>
      </c>
      <c r="AQ9" s="27">
        <v>0.95424166042890901</v>
      </c>
      <c r="AR9" s="27">
        <v>8.6443912409761996</v>
      </c>
      <c r="AS9" s="27">
        <v>3.0645691672591499E-2</v>
      </c>
      <c r="AT9" s="27">
        <v>52.287450732419501</v>
      </c>
      <c r="AU9" s="27">
        <v>6.6056654155436795E-2</v>
      </c>
      <c r="AV9" s="27">
        <v>0.39781241973797998</v>
      </c>
      <c r="AW9" s="27">
        <v>6.9740096341980902</v>
      </c>
      <c r="AX9" s="27">
        <v>2.8690209053280201E-2</v>
      </c>
      <c r="AY9" s="27">
        <v>0</v>
      </c>
      <c r="AZ9" s="27">
        <v>0.26178212933414902</v>
      </c>
      <c r="BA9" s="27">
        <v>76.259161533799599</v>
      </c>
      <c r="BB9" s="27">
        <v>64.626489102046406</v>
      </c>
      <c r="BC9" s="27">
        <v>11.6326724317531</v>
      </c>
      <c r="BD9" s="27">
        <v>1.95382231849071E-3</v>
      </c>
      <c r="BE9" s="27">
        <v>6.5239371241808397E-3</v>
      </c>
      <c r="BF9" s="27">
        <v>0.81529022525725103</v>
      </c>
      <c r="BG9" s="27">
        <v>0.114520727304794</v>
      </c>
      <c r="BH9" s="27">
        <v>22.528230096397099</v>
      </c>
      <c r="BI9" s="27">
        <v>0.25385985328240601</v>
      </c>
      <c r="BJ9" s="27">
        <v>0.63314993116067797</v>
      </c>
      <c r="BK9" s="27">
        <v>32.186224011640398</v>
      </c>
      <c r="BL9" s="27">
        <v>0.68309924689142698</v>
      </c>
      <c r="BM9" s="27">
        <v>1.7155694814177901E-2</v>
      </c>
      <c r="BN9" s="27">
        <v>0.271133272706228</v>
      </c>
      <c r="BO9" s="27">
        <v>3.9450791889195702E-2</v>
      </c>
      <c r="BP9" s="27">
        <v>6.2792068422648004</v>
      </c>
      <c r="BQ9" s="27">
        <v>2.3724857400964301</v>
      </c>
      <c r="BR9" s="27">
        <v>0</v>
      </c>
      <c r="BS9" s="27">
        <v>3.8819080322280399</v>
      </c>
      <c r="BT9" s="27">
        <v>8.3140568321965205</v>
      </c>
      <c r="BU9" s="27">
        <v>44.982835594503797</v>
      </c>
      <c r="BV9" s="27">
        <v>172.03429763499099</v>
      </c>
      <c r="BW9" s="27">
        <v>6.5216396894552897</v>
      </c>
      <c r="BX9" s="27"/>
      <c r="BY9" s="51">
        <f t="shared" si="0"/>
        <v>-4.8183843100858153E-4</v>
      </c>
      <c r="BZ9" s="51">
        <f t="shared" si="1"/>
        <v>-4.8569194514918988E-4</v>
      </c>
      <c r="CA9" s="51">
        <f t="shared" si="2"/>
        <v>-6.7475150794301579E-4</v>
      </c>
      <c r="CB9" s="51">
        <f t="shared" si="3"/>
        <v>-5.026437323460641E-4</v>
      </c>
      <c r="CC9" s="51">
        <f t="shared" si="4"/>
        <v>-5.0125965572560651E-4</v>
      </c>
      <c r="CD9" s="51">
        <f t="shared" si="5"/>
        <v>-5.9990006888443602E-4</v>
      </c>
      <c r="CE9" s="51">
        <f t="shared" si="6"/>
        <v>-4.8583184122068723E-4</v>
      </c>
      <c r="CF9" s="74">
        <f t="shared" si="7"/>
        <v>4.3980718875547503E+50</v>
      </c>
      <c r="CG9" s="74">
        <f t="shared" si="8"/>
        <v>2.00092819746697E+50</v>
      </c>
      <c r="CH9" s="74">
        <f t="shared" si="9"/>
        <v>1.12954344290496E+51</v>
      </c>
      <c r="CI9" s="74">
        <f t="shared" si="10"/>
        <v>6.6837414868596801E+50</v>
      </c>
      <c r="CJ9" s="51" t="e">
        <f>(#REF!-M9)/(M9+1E-50)</f>
        <v>#REF!</v>
      </c>
      <c r="CK9" s="51" t="e">
        <f>(#REF!-N9)/(N9+1E-50)</f>
        <v>#REF!</v>
      </c>
      <c r="CL9" s="74">
        <f t="shared" si="11"/>
        <v>1.35586060258932E+50</v>
      </c>
    </row>
    <row r="10" spans="1:90" x14ac:dyDescent="0.25">
      <c r="A10" s="29" t="s">
        <v>8</v>
      </c>
      <c r="B10" s="27">
        <v>1.190021</v>
      </c>
      <c r="C10" s="27">
        <v>1.9755000000000002E-2</v>
      </c>
      <c r="D10" s="27">
        <v>2.7755999999999999E-2</v>
      </c>
      <c r="E10" s="27">
        <v>0.131351</v>
      </c>
      <c r="F10" s="27">
        <v>0.111316</v>
      </c>
      <c r="G10" s="27">
        <v>1.2453000000000001E-2</v>
      </c>
      <c r="H10" s="27">
        <v>0.28396300000000002</v>
      </c>
      <c r="I10" s="71"/>
      <c r="J10" s="71"/>
      <c r="K10" s="71"/>
      <c r="L10" s="71"/>
      <c r="M10" s="27"/>
      <c r="N10" s="27"/>
      <c r="O10" s="71"/>
      <c r="Q10" s="29" t="s">
        <v>8</v>
      </c>
      <c r="R10" s="27">
        <v>2.82618674625352E-3</v>
      </c>
      <c r="S10" s="27">
        <v>7.2944532563699802E-3</v>
      </c>
      <c r="T10" s="27">
        <v>7.2944532563699802E-3</v>
      </c>
      <c r="U10" s="27">
        <v>1.0718614676168499E-2</v>
      </c>
      <c r="V10" s="27">
        <v>4.2047867330037396E-3</v>
      </c>
      <c r="W10" s="27">
        <v>2.5801210915965302E-2</v>
      </c>
      <c r="X10" s="27">
        <v>1.19002245407496</v>
      </c>
      <c r="Y10" s="27">
        <v>1.00021669095057E-2</v>
      </c>
      <c r="Z10" s="27">
        <v>4.6506759774467103E-3</v>
      </c>
      <c r="AA10" s="27">
        <v>1.81031320226855E-3</v>
      </c>
      <c r="AB10" s="27">
        <v>2.0617574886709901E-4</v>
      </c>
      <c r="AC10" s="27">
        <v>1.5098717174335899E-2</v>
      </c>
      <c r="AD10" s="27">
        <v>1.5098717174335899E-2</v>
      </c>
      <c r="AE10" s="27">
        <v>1.14177493014104</v>
      </c>
      <c r="AF10" s="27">
        <v>0</v>
      </c>
      <c r="AG10" s="27">
        <v>2.6116321676394501E-3</v>
      </c>
      <c r="AH10" s="27">
        <v>5.6522051479025704E-4</v>
      </c>
      <c r="AI10" s="27">
        <v>2.4466525967691199E-3</v>
      </c>
      <c r="AJ10" s="27">
        <v>9.9703658651763404E-3</v>
      </c>
      <c r="AK10" s="27">
        <v>2.11567472767406E-3</v>
      </c>
      <c r="AL10" s="27">
        <v>1.9754843830089699E-2</v>
      </c>
      <c r="AM10" s="27">
        <v>0</v>
      </c>
      <c r="AN10" s="27">
        <v>2.4980557879594498E-2</v>
      </c>
      <c r="AO10" s="27">
        <v>2.77559725965486E-3</v>
      </c>
      <c r="AP10" s="27">
        <v>2.7756155139249401E-2</v>
      </c>
      <c r="AQ10" s="27">
        <v>1.4968180420862299E-3</v>
      </c>
      <c r="AR10" s="27">
        <v>1.2854902362803599E-2</v>
      </c>
      <c r="AS10" s="27">
        <v>6.7624574921322506E-5</v>
      </c>
      <c r="AT10" s="27">
        <v>8.6473443377039896E-2</v>
      </c>
      <c r="AU10" s="27">
        <v>4.2946190688778998E-4</v>
      </c>
      <c r="AV10" s="27">
        <v>4.6195891686921604E-3</v>
      </c>
      <c r="AW10" s="27">
        <v>1.05638574270959E-2</v>
      </c>
      <c r="AX10" s="27">
        <v>4.8310653284611103E-5</v>
      </c>
      <c r="AY10" s="27">
        <v>0</v>
      </c>
      <c r="AZ10" s="27">
        <v>3.2726874893213602E-3</v>
      </c>
      <c r="BA10" s="27">
        <v>0.13135612625870099</v>
      </c>
      <c r="BB10" s="27">
        <v>0.11132112788461</v>
      </c>
      <c r="BC10" s="27">
        <v>2.0034998374091201E-2</v>
      </c>
      <c r="BD10" s="27">
        <v>3.4952628184989798E-5</v>
      </c>
      <c r="BE10" s="27">
        <v>1.78100387462314E-6</v>
      </c>
      <c r="BF10" s="27">
        <v>1.5250292939146899E-3</v>
      </c>
      <c r="BG10" s="27">
        <v>6.3823299547501305E-4</v>
      </c>
      <c r="BH10" s="27">
        <v>3.5977237277953197E-2</v>
      </c>
      <c r="BI10" s="27">
        <v>9.7862894558441702E-4</v>
      </c>
      <c r="BJ10" s="27">
        <v>1.4727172517182201E-4</v>
      </c>
      <c r="BK10" s="27">
        <v>5.1405722096374999E-2</v>
      </c>
      <c r="BL10" s="27">
        <v>1.7567433041772E-3</v>
      </c>
      <c r="BM10" s="27">
        <v>2.0242795019758899E-4</v>
      </c>
      <c r="BN10" s="27">
        <v>1.4025800691148901E-3</v>
      </c>
      <c r="BO10" s="27">
        <v>5.7326785606023001E-6</v>
      </c>
      <c r="BP10" s="27">
        <v>1.24530030809592E-2</v>
      </c>
      <c r="BQ10" s="27">
        <v>3.30372710626829E-3</v>
      </c>
      <c r="BR10" s="27">
        <v>0</v>
      </c>
      <c r="BS10" s="27">
        <v>1.53856862077745E-2</v>
      </c>
      <c r="BT10" s="27">
        <v>1.31590108593065E-2</v>
      </c>
      <c r="BU10" s="27">
        <v>7.9408050529936006E-2</v>
      </c>
      <c r="BV10" s="27">
        <v>0.28396291825812803</v>
      </c>
      <c r="BW10" s="27">
        <v>9.7228361872164996E-3</v>
      </c>
      <c r="BX10" s="27"/>
      <c r="BY10" s="51">
        <f t="shared" si="0"/>
        <v>1.2218901683201391E-6</v>
      </c>
      <c r="BZ10" s="51">
        <f t="shared" si="1"/>
        <v>-7.9053358796386634E-6</v>
      </c>
      <c r="CA10" s="51">
        <f t="shared" si="2"/>
        <v>5.5893950641982499E-6</v>
      </c>
      <c r="CB10" s="51">
        <f t="shared" si="3"/>
        <v>3.9027176808697712E-5</v>
      </c>
      <c r="CC10" s="51">
        <f t="shared" si="4"/>
        <v>4.6066015756979301E-5</v>
      </c>
      <c r="CD10" s="51">
        <f t="shared" si="5"/>
        <v>2.4740698623380083E-7</v>
      </c>
      <c r="CE10" s="51">
        <f t="shared" si="6"/>
        <v>-2.8786099595155157E-7</v>
      </c>
      <c r="CF10" s="74">
        <f t="shared" si="7"/>
        <v>7.2944532563699797E+47</v>
      </c>
      <c r="CG10" s="74">
        <f t="shared" si="8"/>
        <v>4.2047867330037398E+47</v>
      </c>
      <c r="CH10" s="74">
        <f t="shared" si="9"/>
        <v>1.5098717174335901E+48</v>
      </c>
      <c r="CI10" s="74">
        <f t="shared" si="10"/>
        <v>9.9703658651763396E+47</v>
      </c>
      <c r="CJ10" s="51" t="e">
        <f>(#REF!-M10)/(M10+1E-50)</f>
        <v>#REF!</v>
      </c>
      <c r="CK10" s="51" t="e">
        <f>(#REF!-N10)/(N10+1E-50)</f>
        <v>#REF!</v>
      </c>
      <c r="CL10" s="74">
        <f t="shared" si="11"/>
        <v>2.11567472767406E+47</v>
      </c>
    </row>
    <row r="11" spans="1:90" x14ac:dyDescent="0.25">
      <c r="A11" s="29" t="s">
        <v>9</v>
      </c>
      <c r="B11" s="27">
        <v>569258.23958000005</v>
      </c>
      <c r="C11" s="27">
        <v>9430.4412730000004</v>
      </c>
      <c r="D11" s="27">
        <v>12269.062013999999</v>
      </c>
      <c r="E11" s="27">
        <v>61930.231368000001</v>
      </c>
      <c r="F11" s="27">
        <v>52483.245282000003</v>
      </c>
      <c r="G11" s="27">
        <v>5654.5047467000004</v>
      </c>
      <c r="H11" s="27">
        <v>135562.56249000001</v>
      </c>
      <c r="I11" s="71"/>
      <c r="J11" s="71"/>
      <c r="K11" s="71"/>
      <c r="L11" s="71"/>
      <c r="M11" s="27"/>
      <c r="N11" s="27"/>
      <c r="O11" s="71"/>
      <c r="Q11" s="29" t="s">
        <v>9</v>
      </c>
      <c r="R11" s="27">
        <v>2873.0213717675201</v>
      </c>
      <c r="S11" s="27">
        <v>3469.41584850356</v>
      </c>
      <c r="T11" s="27">
        <v>3469.41584850356</v>
      </c>
      <c r="U11" s="27">
        <v>5119.0296575923203</v>
      </c>
      <c r="V11" s="27">
        <v>1672.63427458249</v>
      </c>
      <c r="W11" s="27">
        <v>12461.7086396698</v>
      </c>
      <c r="X11" s="27">
        <v>569260.973612217</v>
      </c>
      <c r="Y11" s="27">
        <v>5558.2615607594498</v>
      </c>
      <c r="Z11" s="27">
        <v>1746.1998557070999</v>
      </c>
      <c r="AA11" s="27">
        <v>1638.3223672005299</v>
      </c>
      <c r="AB11" s="27">
        <v>74.727756192765597</v>
      </c>
      <c r="AC11" s="27">
        <v>8523.8479972094592</v>
      </c>
      <c r="AD11" s="27">
        <v>8523.8479972094592</v>
      </c>
      <c r="AE11" s="27">
        <v>30481827.621122401</v>
      </c>
      <c r="AF11" s="27">
        <v>0</v>
      </c>
      <c r="AG11" s="27">
        <v>2347.4945950705901</v>
      </c>
      <c r="AH11" s="27">
        <v>612.61962096457296</v>
      </c>
      <c r="AI11" s="27">
        <v>1225.01388373859</v>
      </c>
      <c r="AJ11" s="27">
        <v>5153.8927681112</v>
      </c>
      <c r="AK11" s="27">
        <v>1055.4133870820999</v>
      </c>
      <c r="AL11" s="27">
        <v>9430.4870913556697</v>
      </c>
      <c r="AM11" s="27">
        <v>0</v>
      </c>
      <c r="AN11" s="27">
        <v>11042.2355579137</v>
      </c>
      <c r="AO11" s="27">
        <v>1226.9151452563699</v>
      </c>
      <c r="AP11" s="27">
        <v>12269.1507031701</v>
      </c>
      <c r="AQ11" s="27">
        <v>743.62151894819499</v>
      </c>
      <c r="AR11" s="27">
        <v>6661.4750405670702</v>
      </c>
      <c r="AS11" s="27">
        <v>26.398578688690801</v>
      </c>
      <c r="AT11" s="27">
        <v>41220.302885899997</v>
      </c>
      <c r="AU11" s="27">
        <v>85.787097857437999</v>
      </c>
      <c r="AV11" s="27">
        <v>723.663628697234</v>
      </c>
      <c r="AW11" s="27">
        <v>5516.1859034849504</v>
      </c>
      <c r="AX11" s="27">
        <v>23.186917321163801</v>
      </c>
      <c r="AY11" s="27">
        <v>0</v>
      </c>
      <c r="AZ11" s="27">
        <v>499.906671071831</v>
      </c>
      <c r="BA11" s="27">
        <v>61767.386921738602</v>
      </c>
      <c r="BB11" s="27">
        <v>52484.433403172901</v>
      </c>
      <c r="BC11" s="27">
        <v>9282.9535185656696</v>
      </c>
      <c r="BD11" s="27">
        <v>4.8029561712329896</v>
      </c>
      <c r="BE11" s="27">
        <v>4.3353598718453199</v>
      </c>
      <c r="BF11" s="27">
        <v>674.39925185888103</v>
      </c>
      <c r="BG11" s="27">
        <v>137.90294335311901</v>
      </c>
      <c r="BH11" s="27">
        <v>18007.641709452801</v>
      </c>
      <c r="BI11" s="27">
        <v>261.28442476099099</v>
      </c>
      <c r="BJ11" s="27">
        <v>418.14271103975398</v>
      </c>
      <c r="BK11" s="27">
        <v>25728.108510491202</v>
      </c>
      <c r="BL11" s="27">
        <v>605.18251856328595</v>
      </c>
      <c r="BM11" s="27">
        <v>31.5345964857223</v>
      </c>
      <c r="BN11" s="27">
        <v>315.44878374267603</v>
      </c>
      <c r="BO11" s="27">
        <v>25.7033588233271</v>
      </c>
      <c r="BP11" s="27">
        <v>5654.5409165733499</v>
      </c>
      <c r="BQ11" s="27">
        <v>1804.4064976541999</v>
      </c>
      <c r="BR11" s="27">
        <v>0</v>
      </c>
      <c r="BS11" s="27">
        <v>4013.49457172556</v>
      </c>
      <c r="BT11" s="27">
        <v>6491.4837324863202</v>
      </c>
      <c r="BU11" s="27">
        <v>35994.892454565903</v>
      </c>
      <c r="BV11" s="27">
        <v>135563.220720029</v>
      </c>
      <c r="BW11" s="27">
        <v>5028.28622996999</v>
      </c>
      <c r="BX11" s="27"/>
      <c r="BY11" s="51">
        <f t="shared" si="0"/>
        <v>4.8027977934315022E-6</v>
      </c>
      <c r="BZ11" s="51">
        <f t="shared" si="1"/>
        <v>4.8585590369463175E-6</v>
      </c>
      <c r="CA11" s="51">
        <f t="shared" si="2"/>
        <v>7.228683822767549E-6</v>
      </c>
      <c r="CB11" s="51">
        <f t="shared" si="3"/>
        <v>-2.629482284568733E-3</v>
      </c>
      <c r="CC11" s="51">
        <f t="shared" si="4"/>
        <v>2.2638104151408004E-5</v>
      </c>
      <c r="CD11" s="51">
        <f t="shared" si="5"/>
        <v>6.3966474465592859E-6</v>
      </c>
      <c r="CE11" s="51">
        <f t="shared" si="6"/>
        <v>4.8555443103023615E-6</v>
      </c>
      <c r="CF11" s="74">
        <f t="shared" si="7"/>
        <v>3.46941584850356E+53</v>
      </c>
      <c r="CG11" s="74">
        <f t="shared" si="8"/>
        <v>1.6726342745824899E+53</v>
      </c>
      <c r="CH11" s="74">
        <f t="shared" si="9"/>
        <v>8.5238479972094585E+53</v>
      </c>
      <c r="CI11" s="74">
        <f t="shared" si="10"/>
        <v>5.1538927681111996E+53</v>
      </c>
      <c r="CJ11" s="51" t="e">
        <f>(#REF!-M11)/(M11+1E-50)</f>
        <v>#REF!</v>
      </c>
      <c r="CK11" s="51" t="e">
        <f>(#REF!-N11)/(N11+1E-50)</f>
        <v>#REF!</v>
      </c>
      <c r="CL11" s="74">
        <f t="shared" si="11"/>
        <v>1.0554133870821E+53</v>
      </c>
    </row>
    <row r="12" spans="1:90" x14ac:dyDescent="0.25">
      <c r="A12" s="29" t="s">
        <v>10</v>
      </c>
      <c r="B12" s="27">
        <v>359668.44798</v>
      </c>
      <c r="C12" s="27">
        <v>5960.9010785</v>
      </c>
      <c r="D12" s="27">
        <v>7884.0665042000001</v>
      </c>
      <c r="E12" s="27">
        <v>39246.818808999997</v>
      </c>
      <c r="F12" s="27">
        <v>33260.014217000004</v>
      </c>
      <c r="G12" s="27">
        <v>3613.0567531000002</v>
      </c>
      <c r="H12" s="27">
        <v>85687.991909999997</v>
      </c>
      <c r="I12" s="71"/>
      <c r="J12" s="71"/>
      <c r="K12" s="71"/>
      <c r="L12" s="71"/>
      <c r="M12" s="27"/>
      <c r="N12" s="27"/>
      <c r="O12" s="71"/>
      <c r="Q12" s="29" t="s">
        <v>10</v>
      </c>
      <c r="R12" s="27">
        <v>2143.5541091765799</v>
      </c>
      <c r="S12" s="27">
        <v>2190.2378278009901</v>
      </c>
      <c r="T12" s="27">
        <v>2190.2378278009901</v>
      </c>
      <c r="U12" s="27">
        <v>3236.1900071948498</v>
      </c>
      <c r="V12" s="27">
        <v>985.34449351110197</v>
      </c>
      <c r="W12" s="27">
        <v>7908.1274300027098</v>
      </c>
      <c r="X12" s="27">
        <v>359677.41019292799</v>
      </c>
      <c r="Y12" s="27">
        <v>3681.7452323010498</v>
      </c>
      <c r="Z12" s="27">
        <v>1001.90000921541</v>
      </c>
      <c r="AA12" s="27">
        <v>1201.95918117529</v>
      </c>
      <c r="AB12" s="27">
        <v>42.1417346076135</v>
      </c>
      <c r="AC12" s="27">
        <v>5670.7346045126196</v>
      </c>
      <c r="AD12" s="27">
        <v>5670.7346045126196</v>
      </c>
      <c r="AE12" s="27">
        <v>14420612.3598122</v>
      </c>
      <c r="AF12" s="27">
        <v>0</v>
      </c>
      <c r="AG12" s="27">
        <v>1720.42790871127</v>
      </c>
      <c r="AH12" s="27">
        <v>460.91187469072401</v>
      </c>
      <c r="AI12" s="27">
        <v>786.58656037120602</v>
      </c>
      <c r="AJ12" s="27">
        <v>3342.4914037605099</v>
      </c>
      <c r="AK12" s="27">
        <v>676.88641395176001</v>
      </c>
      <c r="AL12" s="27">
        <v>5961.0521705528599</v>
      </c>
      <c r="AM12" s="27">
        <v>0</v>
      </c>
      <c r="AN12" s="27">
        <v>7095.9574592388499</v>
      </c>
      <c r="AO12" s="27">
        <v>788.43965574677702</v>
      </c>
      <c r="AP12" s="27">
        <v>7884.3971149856197</v>
      </c>
      <c r="AQ12" s="27">
        <v>476.28934496673497</v>
      </c>
      <c r="AR12" s="27">
        <v>4323.5064722223397</v>
      </c>
      <c r="AS12" s="27">
        <v>15.5635760801049</v>
      </c>
      <c r="AT12" s="27">
        <v>26042.251147244198</v>
      </c>
      <c r="AU12" s="27">
        <v>29.554563393464299</v>
      </c>
      <c r="AV12" s="27">
        <v>149.37171913193001</v>
      </c>
      <c r="AW12" s="27">
        <v>3609.6928578931502</v>
      </c>
      <c r="AX12" s="27">
        <v>14.781470814155799</v>
      </c>
      <c r="AY12" s="27">
        <v>0</v>
      </c>
      <c r="AZ12" s="27">
        <v>95.019382668474407</v>
      </c>
      <c r="BA12" s="27">
        <v>39248.159483407602</v>
      </c>
      <c r="BB12" s="27">
        <v>33261.187326211002</v>
      </c>
      <c r="BC12" s="27">
        <v>5986.9721571966002</v>
      </c>
      <c r="BD12" s="27">
        <v>0.56102592560943998</v>
      </c>
      <c r="BE12" s="27">
        <v>3.4907521372919499</v>
      </c>
      <c r="BF12" s="27">
        <v>417.90587146899401</v>
      </c>
      <c r="BG12" s="27">
        <v>52.734306347327099</v>
      </c>
      <c r="BH12" s="27">
        <v>11634.3633816087</v>
      </c>
      <c r="BI12" s="27">
        <v>123.03497462160399</v>
      </c>
      <c r="BJ12" s="27">
        <v>339.13816833721899</v>
      </c>
      <c r="BK12" s="27">
        <v>16622.0214764298</v>
      </c>
      <c r="BL12" s="27">
        <v>332.35505185973699</v>
      </c>
      <c r="BM12" s="27">
        <v>6.3965484475933696</v>
      </c>
      <c r="BN12" s="27">
        <v>126.37749568092499</v>
      </c>
      <c r="BO12" s="27">
        <v>21.179755224678502</v>
      </c>
      <c r="BP12" s="27">
        <v>3613.18791202799</v>
      </c>
      <c r="BQ12" s="27">
        <v>1189.40770642702</v>
      </c>
      <c r="BR12" s="27">
        <v>0</v>
      </c>
      <c r="BS12" s="27">
        <v>1820.9280947070899</v>
      </c>
      <c r="BT12" s="27">
        <v>4148.3104506780301</v>
      </c>
      <c r="BU12" s="27">
        <v>22341.200684039901</v>
      </c>
      <c r="BV12" s="27">
        <v>85690.165092695504</v>
      </c>
      <c r="BW12" s="27">
        <v>3261.4977578000498</v>
      </c>
      <c r="BX12" s="27"/>
      <c r="BY12" s="51">
        <f t="shared" si="0"/>
        <v>2.4917984822752897E-5</v>
      </c>
      <c r="BZ12" s="51">
        <f t="shared" si="1"/>
        <v>2.5347183398976188E-5</v>
      </c>
      <c r="CA12" s="51">
        <f t="shared" si="2"/>
        <v>4.1934043230553694E-5</v>
      </c>
      <c r="CB12" s="51">
        <f t="shared" si="3"/>
        <v>3.4160078403554758E-5</v>
      </c>
      <c r="CC12" s="51">
        <f t="shared" si="4"/>
        <v>3.5270857172361451E-5</v>
      </c>
      <c r="CD12" s="51">
        <f t="shared" si="5"/>
        <v>3.6301374972130823E-5</v>
      </c>
      <c r="CE12" s="51">
        <f t="shared" si="6"/>
        <v>2.5361578058568152E-5</v>
      </c>
      <c r="CF12" s="74">
        <f t="shared" si="7"/>
        <v>2.1902378278009901E+53</v>
      </c>
      <c r="CG12" s="74">
        <f t="shared" si="8"/>
        <v>9.8534449351110197E+52</v>
      </c>
      <c r="CH12" s="74">
        <f t="shared" si="9"/>
        <v>5.6707346045126195E+53</v>
      </c>
      <c r="CI12" s="74">
        <f t="shared" si="10"/>
        <v>3.3424914037605098E+53</v>
      </c>
      <c r="CJ12" s="51" t="e">
        <f>(#REF!-M12)/(M12+1E-50)</f>
        <v>#REF!</v>
      </c>
      <c r="CK12" s="51" t="e">
        <f>(#REF!-N12)/(N12+1E-50)</f>
        <v>#REF!</v>
      </c>
      <c r="CL12" s="74">
        <f t="shared" si="11"/>
        <v>6.7688641395175996E+52</v>
      </c>
    </row>
    <row r="13" spans="1:90" x14ac:dyDescent="0.25">
      <c r="A13" s="29" t="s">
        <v>12</v>
      </c>
      <c r="B13" s="27">
        <v>2949039.9393000002</v>
      </c>
      <c r="C13" s="27">
        <v>48255.962958999997</v>
      </c>
      <c r="D13" s="27">
        <v>32753.238676000001</v>
      </c>
      <c r="E13" s="27">
        <v>293317.49103999999</v>
      </c>
      <c r="F13" s="27">
        <v>248574.14801999999</v>
      </c>
      <c r="G13" s="27">
        <v>19872.925491000002</v>
      </c>
      <c r="H13" s="27">
        <v>693679.49727000005</v>
      </c>
      <c r="I13" s="71"/>
      <c r="J13" s="71"/>
      <c r="K13" s="71"/>
      <c r="L13" s="71"/>
      <c r="M13" s="27"/>
      <c r="N13" s="27"/>
      <c r="O13" s="71"/>
      <c r="Q13" s="29" t="s">
        <v>12</v>
      </c>
      <c r="R13" s="27">
        <v>9277.3370584856093</v>
      </c>
      <c r="S13" s="27">
        <v>18065.704262959502</v>
      </c>
      <c r="T13" s="27">
        <v>18065.704262959502</v>
      </c>
      <c r="U13" s="27">
        <v>27774.995875825</v>
      </c>
      <c r="V13" s="27">
        <v>4847.8865570920198</v>
      </c>
      <c r="W13" s="27">
        <v>87705.134376040107</v>
      </c>
      <c r="X13" s="27">
        <v>2949261.9399232701</v>
      </c>
      <c r="Y13" s="27">
        <v>22033.360502366198</v>
      </c>
      <c r="Z13" s="27">
        <v>12844.738335795701</v>
      </c>
      <c r="AA13" s="27">
        <v>4564.8933380573199</v>
      </c>
      <c r="AB13" s="27">
        <v>3859.0815710091701</v>
      </c>
      <c r="AC13" s="27">
        <v>27645.507898124699</v>
      </c>
      <c r="AD13" s="27">
        <v>27645.507898124699</v>
      </c>
      <c r="AE13" s="27">
        <v>67080414.970129102</v>
      </c>
      <c r="AF13" s="27">
        <v>0</v>
      </c>
      <c r="AG13" s="27">
        <v>8850.9501095451596</v>
      </c>
      <c r="AH13" s="27">
        <v>1555.44414837607</v>
      </c>
      <c r="AI13" s="27">
        <v>7673.4669631084298</v>
      </c>
      <c r="AJ13" s="27">
        <v>25802.515425572201</v>
      </c>
      <c r="AK13" s="27">
        <v>5246.0494524835303</v>
      </c>
      <c r="AL13" s="27">
        <v>48259.556831798203</v>
      </c>
      <c r="AM13" s="27">
        <v>0</v>
      </c>
      <c r="AN13" s="27">
        <v>29480.587165317898</v>
      </c>
      <c r="AO13" s="27">
        <v>3275.6190250268401</v>
      </c>
      <c r="AP13" s="27">
        <v>32756.206190344801</v>
      </c>
      <c r="AQ13" s="27">
        <v>3712.4836526844201</v>
      </c>
      <c r="AR13" s="27">
        <v>34757.5177788652</v>
      </c>
      <c r="AS13" s="27">
        <v>148.713063911219</v>
      </c>
      <c r="AT13" s="27">
        <v>232379.57736144899</v>
      </c>
      <c r="AU13" s="27">
        <v>909.98620573973301</v>
      </c>
      <c r="AV13" s="27">
        <v>9704.8454427726392</v>
      </c>
      <c r="AW13" s="27">
        <v>23816.742602384002</v>
      </c>
      <c r="AX13" s="27">
        <v>108.06150487962699</v>
      </c>
      <c r="AY13" s="27">
        <v>0</v>
      </c>
      <c r="AZ13" s="27">
        <v>6869.8666340488398</v>
      </c>
      <c r="BA13" s="27">
        <v>293350.99432951299</v>
      </c>
      <c r="BB13" s="27">
        <v>248604.23385250999</v>
      </c>
      <c r="BC13" s="27">
        <v>44746.760477002303</v>
      </c>
      <c r="BD13" s="27">
        <v>73.146553104320404</v>
      </c>
      <c r="BE13" s="27">
        <v>5.4478764945738698</v>
      </c>
      <c r="BF13" s="27">
        <v>3386.95397109343</v>
      </c>
      <c r="BG13" s="27">
        <v>1356.74022254137</v>
      </c>
      <c r="BH13" s="27">
        <v>80784.830775648297</v>
      </c>
      <c r="BI13" s="27">
        <v>2101.3260434970798</v>
      </c>
      <c r="BJ13" s="27">
        <v>475.56755936320599</v>
      </c>
      <c r="BK13" s="27">
        <v>115427.544018085</v>
      </c>
      <c r="BL13" s="27">
        <v>6001.8725254970104</v>
      </c>
      <c r="BM13" s="27">
        <v>425.18510866779002</v>
      </c>
      <c r="BN13" s="27">
        <v>2986.7988867767799</v>
      </c>
      <c r="BO13" s="27">
        <v>22.477383502348399</v>
      </c>
      <c r="BP13" s="27">
        <v>19874.569900716699</v>
      </c>
      <c r="BQ13" s="27">
        <v>8754.7942846802107</v>
      </c>
      <c r="BR13" s="27">
        <v>0</v>
      </c>
      <c r="BS13" s="27">
        <v>10482.465718014901</v>
      </c>
      <c r="BT13" s="27">
        <v>33571.713966741998</v>
      </c>
      <c r="BU13" s="27">
        <v>194480.27749203701</v>
      </c>
      <c r="BV13" s="27">
        <v>693731.34271013201</v>
      </c>
      <c r="BW13" s="27">
        <v>27253.452463755701</v>
      </c>
      <c r="BX13" s="27"/>
      <c r="BY13" s="51">
        <f t="shared" si="0"/>
        <v>7.527894767089291E-5</v>
      </c>
      <c r="BZ13" s="51">
        <f t="shared" si="1"/>
        <v>7.4475206333775987E-5</v>
      </c>
      <c r="CA13" s="51">
        <f t="shared" si="2"/>
        <v>9.0602165305098356E-5</v>
      </c>
      <c r="CB13" s="51">
        <f t="shared" si="3"/>
        <v>1.1422192858055647E-4</v>
      </c>
      <c r="CC13" s="51">
        <f t="shared" si="4"/>
        <v>1.2103363422803456E-4</v>
      </c>
      <c r="CD13" s="51">
        <f t="shared" si="5"/>
        <v>8.2746232679307513E-5</v>
      </c>
      <c r="CE13" s="51">
        <f t="shared" si="6"/>
        <v>7.4739761425847114E-5</v>
      </c>
      <c r="CF13" s="74">
        <f t="shared" si="7"/>
        <v>1.8065704262959502E+54</v>
      </c>
      <c r="CG13" s="74">
        <f t="shared" si="8"/>
        <v>4.8478865570920196E+53</v>
      </c>
      <c r="CH13" s="74">
        <f t="shared" si="9"/>
        <v>2.76455078981247E+54</v>
      </c>
      <c r="CI13" s="74">
        <f t="shared" si="10"/>
        <v>2.5802515425572199E+54</v>
      </c>
      <c r="CJ13" s="51" t="e">
        <f>(#REF!-M13)/(M13+1E-50)</f>
        <v>#REF!</v>
      </c>
      <c r="CK13" s="51" t="e">
        <f>(#REF!-N13)/(N13+1E-50)</f>
        <v>#REF!</v>
      </c>
      <c r="CL13" s="74">
        <f t="shared" si="11"/>
        <v>5.2460494524835301E+53</v>
      </c>
    </row>
    <row r="14" spans="1:90" x14ac:dyDescent="0.25">
      <c r="A14" s="29" t="s">
        <v>13</v>
      </c>
      <c r="B14" s="27">
        <v>110038.77893</v>
      </c>
      <c r="C14" s="27">
        <v>1815.8617910999999</v>
      </c>
      <c r="D14" s="27">
        <v>2008.2389741</v>
      </c>
      <c r="E14" s="27">
        <v>11646.709725999999</v>
      </c>
      <c r="F14" s="27">
        <v>9870.0946600999996</v>
      </c>
      <c r="G14" s="27">
        <v>981.90633043000003</v>
      </c>
      <c r="H14" s="27">
        <v>26103.052383999999</v>
      </c>
      <c r="I14" s="71"/>
      <c r="J14" s="71"/>
      <c r="K14" s="71"/>
      <c r="L14" s="71"/>
      <c r="M14" s="27"/>
      <c r="N14" s="27"/>
      <c r="O14" s="71"/>
      <c r="Q14" s="29" t="s">
        <v>13</v>
      </c>
      <c r="R14" s="27">
        <v>367.48231985974002</v>
      </c>
      <c r="S14" s="27">
        <v>714.22120433908594</v>
      </c>
      <c r="T14" s="27">
        <v>714.22120433908594</v>
      </c>
      <c r="U14" s="27">
        <v>1038.88018451884</v>
      </c>
      <c r="V14" s="27">
        <v>191.76694058190901</v>
      </c>
      <c r="W14" s="27">
        <v>2684.9144800306999</v>
      </c>
      <c r="X14" s="27">
        <v>110038.603822594</v>
      </c>
      <c r="Y14" s="27">
        <v>883.13899831471201</v>
      </c>
      <c r="Z14" s="27">
        <v>355.62861223177799</v>
      </c>
      <c r="AA14" s="27">
        <v>252.27431006651699</v>
      </c>
      <c r="AB14" s="27">
        <v>152.556141574424</v>
      </c>
      <c r="AC14" s="27">
        <v>1069.85007920669</v>
      </c>
      <c r="AD14" s="27">
        <v>1069.85007920669</v>
      </c>
      <c r="AE14" s="27">
        <v>3232800.0208234899</v>
      </c>
      <c r="AF14" s="27">
        <v>0</v>
      </c>
      <c r="AG14" s="27">
        <v>349.59716153762997</v>
      </c>
      <c r="AH14" s="27">
        <v>61.369688484677503</v>
      </c>
      <c r="AI14" s="27">
        <v>303.20421839621901</v>
      </c>
      <c r="AJ14" s="27">
        <v>980.94594212855395</v>
      </c>
      <c r="AK14" s="27">
        <v>207.09165336138</v>
      </c>
      <c r="AL14" s="27">
        <v>1815.85896515065</v>
      </c>
      <c r="AM14" s="27">
        <v>0</v>
      </c>
      <c r="AN14" s="27">
        <v>1807.41182490914</v>
      </c>
      <c r="AO14" s="27">
        <v>200.82384611936899</v>
      </c>
      <c r="AP14" s="27">
        <v>2008.2356710285101</v>
      </c>
      <c r="AQ14" s="27">
        <v>145.710529606362</v>
      </c>
      <c r="AR14" s="27">
        <v>1413.3424574789699</v>
      </c>
      <c r="AS14" s="27">
        <v>4.5856913894078897</v>
      </c>
      <c r="AT14" s="27">
        <v>8561.1877062864405</v>
      </c>
      <c r="AU14" s="27">
        <v>8.0735039024013808</v>
      </c>
      <c r="AV14" s="27">
        <v>35.642088006305201</v>
      </c>
      <c r="AW14" s="27">
        <v>1074.36194217497</v>
      </c>
      <c r="AX14" s="27">
        <v>4.3887919779317297</v>
      </c>
      <c r="AY14" s="27">
        <v>0</v>
      </c>
      <c r="AZ14" s="27">
        <v>21.968819265089198</v>
      </c>
      <c r="BA14" s="27">
        <v>11646.753090674199</v>
      </c>
      <c r="BB14" s="27">
        <v>9870.1409812698494</v>
      </c>
      <c r="BC14" s="27">
        <v>1776.6121094043599</v>
      </c>
      <c r="BD14" s="27">
        <v>9.6765759244255595E-2</v>
      </c>
      <c r="BE14" s="27">
        <v>1.05674042435335</v>
      </c>
      <c r="BF14" s="27">
        <v>123.745789485716</v>
      </c>
      <c r="BG14" s="27">
        <v>14.6754754269526</v>
      </c>
      <c r="BH14" s="27">
        <v>3458.6988683565</v>
      </c>
      <c r="BI14" s="27">
        <v>35.315386739749798</v>
      </c>
      <c r="BJ14" s="27">
        <v>102.720119207217</v>
      </c>
      <c r="BK14" s="27">
        <v>4941.43479249546</v>
      </c>
      <c r="BL14" s="27">
        <v>130.40714654895001</v>
      </c>
      <c r="BM14" s="27">
        <v>1.5166012090146901</v>
      </c>
      <c r="BN14" s="27">
        <v>35.437256530916997</v>
      </c>
      <c r="BO14" s="27">
        <v>6.4223489185998401</v>
      </c>
      <c r="BP14" s="27">
        <v>981.90391513439795</v>
      </c>
      <c r="BQ14" s="27">
        <v>345.97110829515401</v>
      </c>
      <c r="BR14" s="27">
        <v>0</v>
      </c>
      <c r="BS14" s="27">
        <v>411.935969285939</v>
      </c>
      <c r="BT14" s="27">
        <v>1250.6723744465401</v>
      </c>
      <c r="BU14" s="27">
        <v>7173.39063716282</v>
      </c>
      <c r="BV14" s="27">
        <v>26103.0107014225</v>
      </c>
      <c r="BW14" s="27">
        <v>1010.58208285512</v>
      </c>
      <c r="BX14" s="27"/>
      <c r="BY14" s="51">
        <f t="shared" si="0"/>
        <v>-1.5913245103581303E-6</v>
      </c>
      <c r="BZ14" s="51">
        <f t="shared" si="1"/>
        <v>-1.5562579507851315E-6</v>
      </c>
      <c r="CA14" s="51">
        <f t="shared" si="2"/>
        <v>-1.6447601766924618E-6</v>
      </c>
      <c r="CB14" s="51">
        <f t="shared" si="3"/>
        <v>3.7233412028412318E-6</v>
      </c>
      <c r="CC14" s="51">
        <f t="shared" si="4"/>
        <v>4.6930826344569568E-6</v>
      </c>
      <c r="CD14" s="51">
        <f t="shared" si="5"/>
        <v>-2.4598024549035948E-6</v>
      </c>
      <c r="CE14" s="51">
        <f t="shared" si="6"/>
        <v>-1.5968468700889913E-6</v>
      </c>
      <c r="CF14" s="74">
        <f t="shared" si="7"/>
        <v>7.1422120433908589E+52</v>
      </c>
      <c r="CG14" s="74">
        <f t="shared" si="8"/>
        <v>1.9176694058190901E+52</v>
      </c>
      <c r="CH14" s="74">
        <f t="shared" si="9"/>
        <v>1.0698500792066901E+53</v>
      </c>
      <c r="CI14" s="74">
        <f t="shared" si="10"/>
        <v>9.8094594212855396E+52</v>
      </c>
      <c r="CJ14" s="51" t="e">
        <f>(#REF!-M14)/(M14+1E-50)</f>
        <v>#REF!</v>
      </c>
      <c r="CK14" s="51" t="e">
        <f>(#REF!-N14)/(N14+1E-50)</f>
        <v>#REF!</v>
      </c>
      <c r="CL14" s="74">
        <f t="shared" si="11"/>
        <v>2.0709165336137999E+52</v>
      </c>
    </row>
    <row r="15" spans="1:90" x14ac:dyDescent="0.25">
      <c r="A15" s="29" t="s">
        <v>14</v>
      </c>
      <c r="B15" s="27">
        <v>63382.114469</v>
      </c>
      <c r="C15" s="27">
        <v>1042.1223318</v>
      </c>
      <c r="D15" s="27">
        <v>960.52054286999999</v>
      </c>
      <c r="E15" s="27">
        <v>6533.2462913999998</v>
      </c>
      <c r="F15" s="27">
        <v>5536.6500534999996</v>
      </c>
      <c r="G15" s="27">
        <v>505.57340505000002</v>
      </c>
      <c r="H15" s="27">
        <v>14980.51715</v>
      </c>
      <c r="I15" s="71"/>
      <c r="J15" s="71"/>
      <c r="K15" s="71"/>
      <c r="L15" s="71"/>
      <c r="M15" s="27"/>
      <c r="N15" s="27"/>
      <c r="O15" s="71"/>
      <c r="Q15" s="29" t="s">
        <v>14</v>
      </c>
      <c r="R15" s="27">
        <v>210.898023195707</v>
      </c>
      <c r="S15" s="27">
        <v>409.89144010135902</v>
      </c>
      <c r="T15" s="27">
        <v>409.89144010135902</v>
      </c>
      <c r="U15" s="27">
        <v>596.213180253112</v>
      </c>
      <c r="V15" s="27">
        <v>110.05518064007801</v>
      </c>
      <c r="W15" s="27">
        <v>1540.8718565853001</v>
      </c>
      <c r="X15" s="27">
        <v>63382.095530062703</v>
      </c>
      <c r="Y15" s="27">
        <v>506.83315722794998</v>
      </c>
      <c r="Z15" s="27">
        <v>204.09543912981201</v>
      </c>
      <c r="AA15" s="27">
        <v>144.78019277028201</v>
      </c>
      <c r="AB15" s="27">
        <v>87.551723778880401</v>
      </c>
      <c r="AC15" s="27">
        <v>613.98693838101406</v>
      </c>
      <c r="AD15" s="27">
        <v>613.98693838101406</v>
      </c>
      <c r="AE15" s="27">
        <v>1873361.7979061699</v>
      </c>
      <c r="AF15" s="27">
        <v>0</v>
      </c>
      <c r="AG15" s="27">
        <v>200.63373208608201</v>
      </c>
      <c r="AH15" s="27">
        <v>35.220063515946897</v>
      </c>
      <c r="AI15" s="27">
        <v>174.00892684762599</v>
      </c>
      <c r="AJ15" s="27">
        <v>562.96473856248895</v>
      </c>
      <c r="AK15" s="27">
        <v>118.849789916625</v>
      </c>
      <c r="AL15" s="27">
        <v>1042.12206096044</v>
      </c>
      <c r="AM15" s="27">
        <v>0</v>
      </c>
      <c r="AN15" s="27">
        <v>864.46817796039397</v>
      </c>
      <c r="AO15" s="27">
        <v>96.051997847407094</v>
      </c>
      <c r="AP15" s="27">
        <v>960.52017580780102</v>
      </c>
      <c r="AQ15" s="27">
        <v>83.623246630354004</v>
      </c>
      <c r="AR15" s="27">
        <v>811.11706562312997</v>
      </c>
      <c r="AS15" s="27">
        <v>2.5878508556689099</v>
      </c>
      <c r="AT15" s="27">
        <v>4913.2640424618103</v>
      </c>
      <c r="AU15" s="27">
        <v>4.8584212202582604</v>
      </c>
      <c r="AV15" s="27">
        <v>24.101029108726401</v>
      </c>
      <c r="AW15" s="27">
        <v>601.15403441965998</v>
      </c>
      <c r="AX15" s="27">
        <v>2.4607517989164198</v>
      </c>
      <c r="AY15" s="27">
        <v>0</v>
      </c>
      <c r="AZ15" s="27">
        <v>15.269406652446801</v>
      </c>
      <c r="BA15" s="27">
        <v>6533.28431225448</v>
      </c>
      <c r="BB15" s="27">
        <v>5536.6883493726</v>
      </c>
      <c r="BC15" s="27">
        <v>996.59596288188095</v>
      </c>
      <c r="BD15" s="27">
        <v>8.7258811047360801E-2</v>
      </c>
      <c r="BE15" s="27">
        <v>0.582909031119341</v>
      </c>
      <c r="BF15" s="27">
        <v>69.541581685323294</v>
      </c>
      <c r="BG15" s="27">
        <v>8.6926243069495204</v>
      </c>
      <c r="BH15" s="27">
        <v>1937.21590674448</v>
      </c>
      <c r="BI15" s="27">
        <v>20.375457850714</v>
      </c>
      <c r="BJ15" s="27">
        <v>56.636328567381497</v>
      </c>
      <c r="BK15" s="27">
        <v>2767.7005256369898</v>
      </c>
      <c r="BL15" s="27">
        <v>74.840823264829098</v>
      </c>
      <c r="BM15" s="27">
        <v>1.03122586991627</v>
      </c>
      <c r="BN15" s="27">
        <v>20.855358538556001</v>
      </c>
      <c r="BO15" s="27">
        <v>3.53767827443134</v>
      </c>
      <c r="BP15" s="27">
        <v>505.57333380247701</v>
      </c>
      <c r="BQ15" s="27">
        <v>198.552909099928</v>
      </c>
      <c r="BR15" s="27">
        <v>0</v>
      </c>
      <c r="BS15" s="27">
        <v>236.40987230965899</v>
      </c>
      <c r="BT15" s="27">
        <v>717.76049492804702</v>
      </c>
      <c r="BU15" s="27">
        <v>4116.8073128079004</v>
      </c>
      <c r="BV15" s="27">
        <v>14980.512737446001</v>
      </c>
      <c r="BW15" s="27">
        <v>579.972569280431</v>
      </c>
      <c r="BX15" s="27"/>
      <c r="BY15" s="51">
        <f t="shared" si="0"/>
        <v>-2.9880570340502415E-7</v>
      </c>
      <c r="BZ15" s="51">
        <f t="shared" si="1"/>
        <v>-2.5989229071485804E-7</v>
      </c>
      <c r="CA15" s="51">
        <f t="shared" si="2"/>
        <v>-3.8214924364298618E-7</v>
      </c>
      <c r="CB15" s="51">
        <f t="shared" si="3"/>
        <v>5.8195960758873733E-6</v>
      </c>
      <c r="CC15" s="51">
        <f t="shared" si="4"/>
        <v>6.9167948543578644E-6</v>
      </c>
      <c r="CD15" s="51">
        <f t="shared" si="5"/>
        <v>-1.4092419082684249E-7</v>
      </c>
      <c r="CE15" s="51">
        <f t="shared" si="6"/>
        <v>-2.9455284852553678E-7</v>
      </c>
      <c r="CF15" s="74">
        <f t="shared" si="7"/>
        <v>4.0989144010135902E+52</v>
      </c>
      <c r="CG15" s="74">
        <f t="shared" si="8"/>
        <v>1.10055180640078E+52</v>
      </c>
      <c r="CH15" s="74">
        <f t="shared" si="9"/>
        <v>6.1398693838101409E+52</v>
      </c>
      <c r="CI15" s="74">
        <f t="shared" si="10"/>
        <v>5.6296473856248895E+52</v>
      </c>
      <c r="CJ15" s="51" t="e">
        <f>(#REF!-M15)/(M15+1E-50)</f>
        <v>#REF!</v>
      </c>
      <c r="CK15" s="51" t="e">
        <f>(#REF!-N15)/(N15+1E-50)</f>
        <v>#REF!</v>
      </c>
      <c r="CL15" s="74">
        <f t="shared" si="11"/>
        <v>1.18849789916625E+52</v>
      </c>
    </row>
    <row r="16" spans="1:90" x14ac:dyDescent="0.25">
      <c r="A16" s="29" t="s">
        <v>15</v>
      </c>
      <c r="B16" s="27">
        <v>143785.20799</v>
      </c>
      <c r="C16" s="27">
        <v>2377.7222965000001</v>
      </c>
      <c r="D16" s="27">
        <v>2880.4140152</v>
      </c>
      <c r="E16" s="27">
        <v>15447.378395</v>
      </c>
      <c r="F16" s="27">
        <v>13091.000618</v>
      </c>
      <c r="G16" s="27">
        <v>1361.4041682</v>
      </c>
      <c r="H16" s="27">
        <v>34179.836273000001</v>
      </c>
      <c r="I16" s="71"/>
      <c r="J16" s="71"/>
      <c r="K16" s="71"/>
      <c r="L16" s="71"/>
      <c r="M16" s="27"/>
      <c r="N16" s="27"/>
      <c r="O16" s="71"/>
      <c r="Q16" s="29" t="s">
        <v>15</v>
      </c>
      <c r="R16" s="27">
        <v>481.171632183616</v>
      </c>
      <c r="S16" s="27">
        <v>935.18183502302304</v>
      </c>
      <c r="T16" s="27">
        <v>935.18183502302304</v>
      </c>
      <c r="U16" s="27">
        <v>1360.28220193733</v>
      </c>
      <c r="V16" s="27">
        <v>251.09438331964799</v>
      </c>
      <c r="W16" s="27">
        <v>3515.5547619694298</v>
      </c>
      <c r="X16" s="27">
        <v>143779.87260005399</v>
      </c>
      <c r="Y16" s="27">
        <v>1156.35809273878</v>
      </c>
      <c r="Z16" s="27">
        <v>465.65108888306702</v>
      </c>
      <c r="AA16" s="27">
        <v>330.32129689148599</v>
      </c>
      <c r="AB16" s="27">
        <v>199.75285439188301</v>
      </c>
      <c r="AC16" s="27">
        <v>1400.8332548165599</v>
      </c>
      <c r="AD16" s="27">
        <v>1400.8332548165599</v>
      </c>
      <c r="AE16" s="27">
        <v>4502372.2840882204</v>
      </c>
      <c r="AF16" s="27">
        <v>0</v>
      </c>
      <c r="AG16" s="27">
        <v>457.752616540752</v>
      </c>
      <c r="AH16" s="27">
        <v>80.3557881516398</v>
      </c>
      <c r="AI16" s="27">
        <v>397.007581707687</v>
      </c>
      <c r="AJ16" s="27">
        <v>1284.42438227653</v>
      </c>
      <c r="AK16" s="27">
        <v>271.16029154708298</v>
      </c>
      <c r="AL16" s="27">
        <v>2377.63496613899</v>
      </c>
      <c r="AM16" s="27">
        <v>0</v>
      </c>
      <c r="AN16" s="27">
        <v>2592.3115957001</v>
      </c>
      <c r="AO16" s="27">
        <v>288.03478768365801</v>
      </c>
      <c r="AP16" s="27">
        <v>2880.34638338376</v>
      </c>
      <c r="AQ16" s="27">
        <v>190.78945593822399</v>
      </c>
      <c r="AR16" s="27">
        <v>1850.5927344665399</v>
      </c>
      <c r="AS16" s="27">
        <v>6.2237288216846602</v>
      </c>
      <c r="AT16" s="27">
        <v>11209.788818912501</v>
      </c>
      <c r="AU16" s="27">
        <v>13.7244823082392</v>
      </c>
      <c r="AV16" s="27">
        <v>84.870063211031905</v>
      </c>
      <c r="AW16" s="27">
        <v>1411.0674647221899</v>
      </c>
      <c r="AX16" s="27">
        <v>5.8102144442423498</v>
      </c>
      <c r="AY16" s="27">
        <v>0</v>
      </c>
      <c r="AZ16" s="27">
        <v>56.102868659203999</v>
      </c>
      <c r="BA16" s="27">
        <v>15446.964020699001</v>
      </c>
      <c r="BB16" s="27">
        <v>13090.6683897152</v>
      </c>
      <c r="BC16" s="27">
        <v>2356.29563098375</v>
      </c>
      <c r="BD16" s="27">
        <v>0.43020392002733698</v>
      </c>
      <c r="BE16" s="27">
        <v>1.31117247422852</v>
      </c>
      <c r="BF16" s="27">
        <v>165.275896612157</v>
      </c>
      <c r="BG16" s="27">
        <v>23.6779646233127</v>
      </c>
      <c r="BH16" s="27">
        <v>4560.2090995000999</v>
      </c>
      <c r="BI16" s="27">
        <v>52.011813319223698</v>
      </c>
      <c r="BJ16" s="27">
        <v>127.221626206341</v>
      </c>
      <c r="BK16" s="27">
        <v>6515.2044760991403</v>
      </c>
      <c r="BL16" s="27">
        <v>170.75202856349799</v>
      </c>
      <c r="BM16" s="27">
        <v>3.66353086087181</v>
      </c>
      <c r="BN16" s="27">
        <v>55.940503219740101</v>
      </c>
      <c r="BO16" s="27">
        <v>7.9232807135258998</v>
      </c>
      <c r="BP16" s="27">
        <v>1361.36601244861</v>
      </c>
      <c r="BQ16" s="27">
        <v>453.00588051955498</v>
      </c>
      <c r="BR16" s="27">
        <v>0</v>
      </c>
      <c r="BS16" s="27">
        <v>539.37819676889103</v>
      </c>
      <c r="BT16" s="27">
        <v>1637.59727894459</v>
      </c>
      <c r="BU16" s="27">
        <v>9392.6440915984695</v>
      </c>
      <c r="BV16" s="27">
        <v>34178.579723760799</v>
      </c>
      <c r="BW16" s="27">
        <v>1323.2288097673099</v>
      </c>
      <c r="BX16" s="27"/>
      <c r="BY16" s="51">
        <f t="shared" si="0"/>
        <v>-3.7106667790030067E-5</v>
      </c>
      <c r="BZ16" s="51">
        <f t="shared" si="1"/>
        <v>-3.6728578917171069E-5</v>
      </c>
      <c r="CA16" s="51">
        <f t="shared" si="2"/>
        <v>-2.3479894169072559E-5</v>
      </c>
      <c r="CB16" s="51">
        <f t="shared" si="3"/>
        <v>-2.6824894839966343E-5</v>
      </c>
      <c r="CC16" s="51">
        <f t="shared" si="4"/>
        <v>-2.5378372096590041E-5</v>
      </c>
      <c r="CD16" s="51">
        <f t="shared" si="5"/>
        <v>-2.802676257438716E-5</v>
      </c>
      <c r="CE16" s="51">
        <f t="shared" si="6"/>
        <v>-3.6762880581580897E-5</v>
      </c>
      <c r="CF16" s="74">
        <f t="shared" si="7"/>
        <v>9.35181835023023E+52</v>
      </c>
      <c r="CG16" s="74">
        <f t="shared" si="8"/>
        <v>2.5109438331964801E+52</v>
      </c>
      <c r="CH16" s="74">
        <f t="shared" si="9"/>
        <v>1.40083325481656E+53</v>
      </c>
      <c r="CI16" s="74">
        <f t="shared" si="10"/>
        <v>1.28442438227653E+53</v>
      </c>
      <c r="CJ16" s="51" t="e">
        <f>(#REF!-M16)/(M16+1E-50)</f>
        <v>#REF!</v>
      </c>
      <c r="CK16" s="51" t="e">
        <f>(#REF!-N16)/(N16+1E-50)</f>
        <v>#REF!</v>
      </c>
      <c r="CL16" s="74">
        <f t="shared" si="11"/>
        <v>2.7116029154708296E+52</v>
      </c>
    </row>
    <row r="17" spans="1:90" x14ac:dyDescent="0.25">
      <c r="A17" s="29" t="s">
        <v>16</v>
      </c>
      <c r="B17" s="27">
        <v>153026.62662</v>
      </c>
      <c r="C17" s="27">
        <v>2538.4371083000001</v>
      </c>
      <c r="D17" s="27">
        <v>3472.5915811999998</v>
      </c>
      <c r="E17" s="27">
        <v>16803.715593000001</v>
      </c>
      <c r="F17" s="27">
        <v>14240.440232000001</v>
      </c>
      <c r="G17" s="27">
        <v>1573.3590646</v>
      </c>
      <c r="H17" s="27">
        <v>36490.312719000001</v>
      </c>
      <c r="I17" s="71"/>
      <c r="J17" s="71"/>
      <c r="K17" s="71"/>
      <c r="L17" s="71"/>
      <c r="M17" s="27"/>
      <c r="N17" s="27"/>
      <c r="O17" s="71"/>
      <c r="Q17" s="29" t="s">
        <v>16</v>
      </c>
      <c r="R17" s="27">
        <v>513.55560385289505</v>
      </c>
      <c r="S17" s="27">
        <v>998.12180504879905</v>
      </c>
      <c r="T17" s="27">
        <v>998.12180504879905</v>
      </c>
      <c r="U17" s="27">
        <v>1451.83148327101</v>
      </c>
      <c r="V17" s="27">
        <v>267.99369138833902</v>
      </c>
      <c r="W17" s="27">
        <v>3752.1586455248198</v>
      </c>
      <c r="X17" s="27">
        <v>152978.55808642501</v>
      </c>
      <c r="Y17" s="27">
        <v>1234.18344724501</v>
      </c>
      <c r="Z17" s="27">
        <v>496.99015141481601</v>
      </c>
      <c r="AA17" s="27">
        <v>352.55252203407002</v>
      </c>
      <c r="AB17" s="27">
        <v>213.19618219827399</v>
      </c>
      <c r="AC17" s="27">
        <v>1495.1121356076301</v>
      </c>
      <c r="AD17" s="27">
        <v>1495.1121356076301</v>
      </c>
      <c r="AE17" s="27">
        <v>6460004.9823243599</v>
      </c>
      <c r="AF17" s="27">
        <v>0</v>
      </c>
      <c r="AG17" s="27">
        <v>488.56068011280098</v>
      </c>
      <c r="AH17" s="27">
        <v>85.763929632206498</v>
      </c>
      <c r="AI17" s="27">
        <v>423.72690700704902</v>
      </c>
      <c r="AJ17" s="27">
        <v>1370.86876532006</v>
      </c>
      <c r="AK17" s="27">
        <v>289.40973405803999</v>
      </c>
      <c r="AL17" s="27">
        <v>2537.6408256253098</v>
      </c>
      <c r="AM17" s="27">
        <v>0</v>
      </c>
      <c r="AN17" s="27">
        <v>3124.4029913194499</v>
      </c>
      <c r="AO17" s="27">
        <v>347.15587675281</v>
      </c>
      <c r="AP17" s="27">
        <v>3471.5588680722599</v>
      </c>
      <c r="AQ17" s="27">
        <v>203.62996274871099</v>
      </c>
      <c r="AR17" s="27">
        <v>1975.1412982526399</v>
      </c>
      <c r="AS17" s="27">
        <v>7.2974986524325098</v>
      </c>
      <c r="AT17" s="27">
        <v>11964.229808285099</v>
      </c>
      <c r="AU17" s="27">
        <v>26.183181820517198</v>
      </c>
      <c r="AV17" s="27">
        <v>232.60585735908299</v>
      </c>
      <c r="AW17" s="27">
        <v>1482.87978716568</v>
      </c>
      <c r="AX17" s="27">
        <v>6.2791706925720696</v>
      </c>
      <c r="AY17" s="27">
        <v>0</v>
      </c>
      <c r="AZ17" s="27">
        <v>161.643050786576</v>
      </c>
      <c r="BA17" s="27">
        <v>16798.776271528001</v>
      </c>
      <c r="BB17" s="27">
        <v>14236.2981291899</v>
      </c>
      <c r="BC17" s="27">
        <v>2562.47814233811</v>
      </c>
      <c r="BD17" s="27">
        <v>1.59434116497704</v>
      </c>
      <c r="BE17" s="27">
        <v>1.08867381085419</v>
      </c>
      <c r="BF17" s="27">
        <v>184.04316104613699</v>
      </c>
      <c r="BG17" s="27">
        <v>41.475924687467199</v>
      </c>
      <c r="BH17" s="27">
        <v>4858.4321825918596</v>
      </c>
      <c r="BI17" s="27">
        <v>75.869471250770204</v>
      </c>
      <c r="BJ17" s="27">
        <v>104.713424438307</v>
      </c>
      <c r="BK17" s="27">
        <v>6941.44562461648</v>
      </c>
      <c r="BL17" s="27">
        <v>182.24369019195399</v>
      </c>
      <c r="BM17" s="27">
        <v>10.1493195229506</v>
      </c>
      <c r="BN17" s="27">
        <v>94.199778933282502</v>
      </c>
      <c r="BO17" s="27">
        <v>6.39768065001173</v>
      </c>
      <c r="BP17" s="27">
        <v>1572.8827770370899</v>
      </c>
      <c r="BQ17" s="27">
        <v>483.49419748072</v>
      </c>
      <c r="BR17" s="27">
        <v>0</v>
      </c>
      <c r="BS17" s="27">
        <v>575.67930060871902</v>
      </c>
      <c r="BT17" s="27">
        <v>1747.8103281455101</v>
      </c>
      <c r="BU17" s="27">
        <v>10024.788443662699</v>
      </c>
      <c r="BV17" s="27">
        <v>36478.867060853503</v>
      </c>
      <c r="BW17" s="27">
        <v>1412.2847578747501</v>
      </c>
      <c r="BX17" s="27"/>
      <c r="BY17" s="51">
        <f t="shared" si="0"/>
        <v>-3.1411875591006003E-4</v>
      </c>
      <c r="BZ17" s="51">
        <f t="shared" si="1"/>
        <v>-3.1369013322670803E-4</v>
      </c>
      <c r="CA17" s="51">
        <f t="shared" si="2"/>
        <v>-2.9738974584021924E-4</v>
      </c>
      <c r="CB17" s="51">
        <f t="shared" si="3"/>
        <v>-2.939422203776108E-4</v>
      </c>
      <c r="CC17" s="51">
        <f t="shared" si="4"/>
        <v>-2.9086901406274432E-4</v>
      </c>
      <c r="CD17" s="51">
        <f t="shared" si="5"/>
        <v>-3.0272019504409175E-4</v>
      </c>
      <c r="CE17" s="51">
        <f t="shared" si="6"/>
        <v>-3.1366292294170232E-4</v>
      </c>
      <c r="CF17" s="74">
        <f t="shared" si="7"/>
        <v>9.9812180504879897E+52</v>
      </c>
      <c r="CG17" s="74">
        <f t="shared" si="8"/>
        <v>2.6799369138833904E+52</v>
      </c>
      <c r="CH17" s="74">
        <f t="shared" si="9"/>
        <v>1.4951121356076301E+53</v>
      </c>
      <c r="CI17" s="74">
        <f t="shared" si="10"/>
        <v>1.37086876532006E+53</v>
      </c>
      <c r="CJ17" s="51" t="e">
        <f>(#REF!-M17)/(M17+1E-50)</f>
        <v>#REF!</v>
      </c>
      <c r="CK17" s="51" t="e">
        <f>(#REF!-N17)/(N17+1E-50)</f>
        <v>#REF!</v>
      </c>
      <c r="CL17" s="74">
        <f t="shared" si="11"/>
        <v>2.8940973405803997E+52</v>
      </c>
    </row>
    <row r="18" spans="1:90" x14ac:dyDescent="0.25">
      <c r="A18" s="29" t="s">
        <v>17</v>
      </c>
      <c r="B18" s="27">
        <v>137155.41409000001</v>
      </c>
      <c r="C18" s="27">
        <v>2253.7156942000001</v>
      </c>
      <c r="D18" s="27">
        <v>2007.4213638000001</v>
      </c>
      <c r="E18" s="27">
        <v>14074.097006</v>
      </c>
      <c r="F18" s="27">
        <v>11927.20053</v>
      </c>
      <c r="G18" s="27">
        <v>1072.2963282000001</v>
      </c>
      <c r="H18" s="27">
        <v>32397.165509999999</v>
      </c>
      <c r="I18" s="71"/>
      <c r="J18" s="71"/>
      <c r="K18" s="71"/>
      <c r="L18" s="71"/>
      <c r="M18" s="27"/>
      <c r="N18" s="27"/>
      <c r="O18" s="71"/>
      <c r="Q18" s="29" t="s">
        <v>17</v>
      </c>
      <c r="R18" s="27">
        <v>691.30356884603395</v>
      </c>
      <c r="S18" s="27">
        <v>829.08737689952602</v>
      </c>
      <c r="T18" s="27">
        <v>829.08737689952602</v>
      </c>
      <c r="U18" s="27">
        <v>1223.3614117893401</v>
      </c>
      <c r="V18" s="27">
        <v>398.69621623455299</v>
      </c>
      <c r="W18" s="27">
        <v>2978.5683167645302</v>
      </c>
      <c r="X18" s="27">
        <v>137155.37776281501</v>
      </c>
      <c r="Y18" s="27">
        <v>1330.7414449600899</v>
      </c>
      <c r="Z18" s="27">
        <v>415.84704483545698</v>
      </c>
      <c r="AA18" s="27">
        <v>393.91867163889498</v>
      </c>
      <c r="AB18" s="27">
        <v>17.7854262788216</v>
      </c>
      <c r="AC18" s="27">
        <v>2041.10626157056</v>
      </c>
      <c r="AD18" s="27">
        <v>2041.10626157056</v>
      </c>
      <c r="AE18" s="27">
        <v>3212758.7993318401</v>
      </c>
      <c r="AF18" s="27">
        <v>0</v>
      </c>
      <c r="AG18" s="27">
        <v>564.40602715872603</v>
      </c>
      <c r="AH18" s="27">
        <v>147.46305315891999</v>
      </c>
      <c r="AI18" s="27">
        <v>292.932073005495</v>
      </c>
      <c r="AJ18" s="27">
        <v>1232.90336641161</v>
      </c>
      <c r="AK18" s="27">
        <v>252.36485966400599</v>
      </c>
      <c r="AL18" s="27">
        <v>2253.71506027326</v>
      </c>
      <c r="AM18" s="27">
        <v>0</v>
      </c>
      <c r="AN18" s="27">
        <v>1806.67853532344</v>
      </c>
      <c r="AO18" s="27">
        <v>200.74209829042499</v>
      </c>
      <c r="AP18" s="27">
        <v>2007.42063361387</v>
      </c>
      <c r="AQ18" s="27">
        <v>177.80173212035601</v>
      </c>
      <c r="AR18" s="27">
        <v>1593.5913147169799</v>
      </c>
      <c r="AS18" s="27">
        <v>5.9886715925637999</v>
      </c>
      <c r="AT18" s="27">
        <v>9850.71540566365</v>
      </c>
      <c r="AU18" s="27">
        <v>19.270828443481701</v>
      </c>
      <c r="AV18" s="27">
        <v>161.65506120140799</v>
      </c>
      <c r="AW18" s="27">
        <v>1254.6182351626101</v>
      </c>
      <c r="AX18" s="27">
        <v>5.2701521077839697</v>
      </c>
      <c r="AY18" s="27">
        <v>0</v>
      </c>
      <c r="AZ18" s="27">
        <v>111.597287711988</v>
      </c>
      <c r="BA18" s="27">
        <v>14074.297549806501</v>
      </c>
      <c r="BB18" s="27">
        <v>11927.401687408001</v>
      </c>
      <c r="BC18" s="27">
        <v>2146.89586239851</v>
      </c>
      <c r="BD18" s="27">
        <v>1.06900576585812</v>
      </c>
      <c r="BE18" s="27">
        <v>0.99197131093437396</v>
      </c>
      <c r="BF18" s="27">
        <v>153.175340398044</v>
      </c>
      <c r="BG18" s="27">
        <v>31.025239774467099</v>
      </c>
      <c r="BH18" s="27">
        <v>4094.3585218670901</v>
      </c>
      <c r="BI18" s="27">
        <v>58.992931735313</v>
      </c>
      <c r="BJ18" s="27">
        <v>95.697239826055295</v>
      </c>
      <c r="BK18" s="27">
        <v>5849.7409526281799</v>
      </c>
      <c r="BL18" s="27">
        <v>143.906962270587</v>
      </c>
      <c r="BM18" s="27">
        <v>7.0433120115522101</v>
      </c>
      <c r="BN18" s="27">
        <v>71.021383017796794</v>
      </c>
      <c r="BO18" s="27">
        <v>5.88555285291313</v>
      </c>
      <c r="BP18" s="27">
        <v>1072.2960049506901</v>
      </c>
      <c r="BQ18" s="27">
        <v>431.92181633249498</v>
      </c>
      <c r="BR18" s="27">
        <v>0</v>
      </c>
      <c r="BS18" s="27">
        <v>948.86973288655702</v>
      </c>
      <c r="BT18" s="27">
        <v>1551.9934608999899</v>
      </c>
      <c r="BU18" s="27">
        <v>8596.2201874161201</v>
      </c>
      <c r="BV18" s="27">
        <v>32397.157090119399</v>
      </c>
      <c r="BW18" s="27">
        <v>1202.8628554720999</v>
      </c>
      <c r="BX18" s="27"/>
      <c r="BY18" s="51">
        <f t="shared" si="0"/>
        <v>-2.6486147290550882E-7</v>
      </c>
      <c r="BZ18" s="51">
        <f t="shared" si="1"/>
        <v>-2.8128070538094926E-7</v>
      </c>
      <c r="CA18" s="51">
        <f t="shared" si="2"/>
        <v>-3.6374332926833697E-7</v>
      </c>
      <c r="CB18" s="51">
        <f t="shared" si="3"/>
        <v>1.4249141981558284E-5</v>
      </c>
      <c r="CC18" s="51">
        <f t="shared" si="4"/>
        <v>1.6865433552046933E-5</v>
      </c>
      <c r="CD18" s="51">
        <f t="shared" si="5"/>
        <v>-3.0145520551064421E-7</v>
      </c>
      <c r="CE18" s="51">
        <f t="shared" si="6"/>
        <v>-2.5989559479307769E-7</v>
      </c>
      <c r="CF18" s="74">
        <f t="shared" si="7"/>
        <v>8.2908737689952598E+52</v>
      </c>
      <c r="CG18" s="74">
        <f t="shared" si="8"/>
        <v>3.98696216234553E+52</v>
      </c>
      <c r="CH18" s="74">
        <f t="shared" si="9"/>
        <v>2.0411062615705599E+53</v>
      </c>
      <c r="CI18" s="74">
        <f t="shared" si="10"/>
        <v>1.2329033664116101E+53</v>
      </c>
      <c r="CJ18" s="51" t="e">
        <f>(#REF!-M18)/(M18+1E-50)</f>
        <v>#REF!</v>
      </c>
      <c r="CK18" s="51" t="e">
        <f>(#REF!-N18)/(N18+1E-50)</f>
        <v>#REF!</v>
      </c>
      <c r="CL18" s="74">
        <f t="shared" si="11"/>
        <v>2.5236485966400601E+52</v>
      </c>
    </row>
    <row r="19" spans="1:90" x14ac:dyDescent="0.25">
      <c r="A19" s="29" t="s">
        <v>18</v>
      </c>
      <c r="B19" s="27">
        <v>506781.06128000002</v>
      </c>
      <c r="C19" s="27">
        <v>8298.6387481000002</v>
      </c>
      <c r="D19" s="27">
        <v>5939.3814378999996</v>
      </c>
      <c r="E19" s="27">
        <v>50683.091673000003</v>
      </c>
      <c r="F19" s="27">
        <v>42951.770881999997</v>
      </c>
      <c r="G19" s="27">
        <v>3510.1427088</v>
      </c>
      <c r="H19" s="27">
        <v>119292.92692</v>
      </c>
      <c r="I19" s="71"/>
      <c r="J19" s="71"/>
      <c r="K19" s="71"/>
      <c r="L19" s="71"/>
      <c r="M19" s="27"/>
      <c r="N19" s="27"/>
      <c r="O19" s="71"/>
      <c r="Q19" s="29" t="s">
        <v>18</v>
      </c>
      <c r="R19" s="27">
        <v>2959.06787381303</v>
      </c>
      <c r="S19" s="27">
        <v>3048.8540703758699</v>
      </c>
      <c r="T19" s="27">
        <v>3048.8540703758699</v>
      </c>
      <c r="U19" s="27">
        <v>4504.49706616205</v>
      </c>
      <c r="V19" s="27">
        <v>1376.92651663623</v>
      </c>
      <c r="W19" s="27">
        <v>11005.179310064001</v>
      </c>
      <c r="X19" s="27">
        <v>506700.73153053899</v>
      </c>
      <c r="Y19" s="27">
        <v>5112.0655674673799</v>
      </c>
      <c r="Z19" s="27">
        <v>1402.2198699258799</v>
      </c>
      <c r="AA19" s="27">
        <v>1660.5410401330801</v>
      </c>
      <c r="AB19" s="27">
        <v>59.040650864355698</v>
      </c>
      <c r="AC19" s="27">
        <v>7871.99287838896</v>
      </c>
      <c r="AD19" s="27">
        <v>7871.99287838896</v>
      </c>
      <c r="AE19" s="27">
        <v>11151755.8916336</v>
      </c>
      <c r="AF19" s="27">
        <v>0</v>
      </c>
      <c r="AG19" s="27">
        <v>2376.93878940585</v>
      </c>
      <c r="AH19" s="27">
        <v>636.02141463277906</v>
      </c>
      <c r="AI19" s="27">
        <v>1093.94834348171</v>
      </c>
      <c r="AJ19" s="27">
        <v>4646.1324357143603</v>
      </c>
      <c r="AK19" s="27">
        <v>941.44221894145801</v>
      </c>
      <c r="AL19" s="27">
        <v>8297.3334015966902</v>
      </c>
      <c r="AM19" s="27">
        <v>0</v>
      </c>
      <c r="AN19" s="27">
        <v>5345.0630849577501</v>
      </c>
      <c r="AO19" s="27">
        <v>593.89617741783604</v>
      </c>
      <c r="AP19" s="27">
        <v>5938.9592623755898</v>
      </c>
      <c r="AQ19" s="27">
        <v>662.48955464569804</v>
      </c>
      <c r="AR19" s="27">
        <v>6009.5224842466096</v>
      </c>
      <c r="AS19" s="27">
        <v>20.193933054338402</v>
      </c>
      <c r="AT19" s="27">
        <v>36249.822698966898</v>
      </c>
      <c r="AU19" s="27">
        <v>40.261586833335997</v>
      </c>
      <c r="AV19" s="27">
        <v>219.05867787705901</v>
      </c>
      <c r="AW19" s="27">
        <v>4651.0627692929202</v>
      </c>
      <c r="AX19" s="27">
        <v>19.077938979811101</v>
      </c>
      <c r="AY19" s="27">
        <v>0</v>
      </c>
      <c r="AZ19" s="27">
        <v>141.473061858606</v>
      </c>
      <c r="BA19" s="27">
        <v>50675.863455644503</v>
      </c>
      <c r="BB19" s="27">
        <v>42945.697088934299</v>
      </c>
      <c r="BC19" s="27">
        <v>7730.1663667102102</v>
      </c>
      <c r="BD19" s="27">
        <v>0.93468840667559505</v>
      </c>
      <c r="BE19" s="27">
        <v>4.44417561911958</v>
      </c>
      <c r="BF19" s="27">
        <v>540.38901152080302</v>
      </c>
      <c r="BG19" s="27">
        <v>71.024656748733705</v>
      </c>
      <c r="BH19" s="27">
        <v>15003.057945411299</v>
      </c>
      <c r="BI19" s="27">
        <v>162.462844797147</v>
      </c>
      <c r="BJ19" s="27">
        <v>431.60266904093402</v>
      </c>
      <c r="BK19" s="27">
        <v>21434.907708813502</v>
      </c>
      <c r="BL19" s="27">
        <v>466.38142510162299</v>
      </c>
      <c r="BM19" s="27">
        <v>9.4100155346483803</v>
      </c>
      <c r="BN19" s="27">
        <v>169.40311323048701</v>
      </c>
      <c r="BO19" s="27">
        <v>26.932291914813302</v>
      </c>
      <c r="BP19" s="27">
        <v>3509.7452985435102</v>
      </c>
      <c r="BQ19" s="27">
        <v>1651.89725912327</v>
      </c>
      <c r="BR19" s="27">
        <v>0</v>
      </c>
      <c r="BS19" s="27">
        <v>2588.3668146304199</v>
      </c>
      <c r="BT19" s="27">
        <v>5770.75077986623</v>
      </c>
      <c r="BU19" s="27">
        <v>31128.136534273101</v>
      </c>
      <c r="BV19" s="27">
        <v>119274.15928373999</v>
      </c>
      <c r="BW19" s="27">
        <v>4533.5154349673803</v>
      </c>
      <c r="BX19" s="27"/>
      <c r="BY19" s="51">
        <f t="shared" si="0"/>
        <v>-1.5850976999443918E-4</v>
      </c>
      <c r="BZ19" s="51">
        <f t="shared" si="1"/>
        <v>-1.5729646065251163E-4</v>
      </c>
      <c r="CA19" s="51">
        <f t="shared" si="2"/>
        <v>-7.1080722601150943E-5</v>
      </c>
      <c r="CB19" s="51">
        <f t="shared" si="3"/>
        <v>-1.4261595172873284E-4</v>
      </c>
      <c r="CC19" s="51">
        <f t="shared" si="4"/>
        <v>-1.4140960758950223E-4</v>
      </c>
      <c r="CD19" s="51">
        <f t="shared" si="5"/>
        <v>-1.1321769211647852E-4</v>
      </c>
      <c r="CE19" s="51">
        <f t="shared" si="6"/>
        <v>-1.573239650041374E-4</v>
      </c>
      <c r="CF19" s="74">
        <f t="shared" si="7"/>
        <v>3.0488540703758698E+53</v>
      </c>
      <c r="CG19" s="74">
        <f t="shared" si="8"/>
        <v>1.3769265166362299E+53</v>
      </c>
      <c r="CH19" s="74">
        <f t="shared" si="9"/>
        <v>7.8719928783889592E+53</v>
      </c>
      <c r="CI19" s="74">
        <f t="shared" si="10"/>
        <v>4.64613243571436E+53</v>
      </c>
      <c r="CJ19" s="51" t="e">
        <f>(#REF!-M19)/(M19+1E-50)</f>
        <v>#REF!</v>
      </c>
      <c r="CK19" s="51" t="e">
        <f>(#REF!-N19)/(N19+1E-50)</f>
        <v>#REF!</v>
      </c>
      <c r="CL19" s="74">
        <f t="shared" si="11"/>
        <v>9.4144221894145797E+52</v>
      </c>
    </row>
    <row r="20" spans="1:90" x14ac:dyDescent="0.25">
      <c r="A20" s="29" t="s">
        <v>19</v>
      </c>
      <c r="B20" s="27">
        <v>5466.1468582999996</v>
      </c>
      <c r="C20" s="27">
        <v>89.477784920000005</v>
      </c>
      <c r="D20" s="27">
        <v>62.48024023</v>
      </c>
      <c r="E20" s="27">
        <v>545.25618545999998</v>
      </c>
      <c r="F20" s="27">
        <v>462.08135816999999</v>
      </c>
      <c r="G20" s="27">
        <v>37.376532070000003</v>
      </c>
      <c r="H20" s="27">
        <v>1286.2532536000001</v>
      </c>
      <c r="I20" s="71"/>
      <c r="J20" s="71"/>
      <c r="K20" s="71"/>
      <c r="L20" s="71"/>
      <c r="M20" s="27"/>
      <c r="N20" s="27"/>
      <c r="O20" s="71"/>
      <c r="Q20" s="29" t="s">
        <v>19</v>
      </c>
      <c r="R20" s="27">
        <v>26.7291371542034</v>
      </c>
      <c r="S20" s="27">
        <v>32.923271097797198</v>
      </c>
      <c r="T20" s="27">
        <v>32.923271097797198</v>
      </c>
      <c r="U20" s="27">
        <v>48.570046555035603</v>
      </c>
      <c r="V20" s="27">
        <v>15.9870208102831</v>
      </c>
      <c r="W20" s="27">
        <v>118.189719488495</v>
      </c>
      <c r="X20" s="27">
        <v>5466.17539503849</v>
      </c>
      <c r="Y20" s="27">
        <v>52.465367830395003</v>
      </c>
      <c r="Z20" s="27">
        <v>16.7335567957502</v>
      </c>
      <c r="AA20" s="27">
        <v>15.2751538804654</v>
      </c>
      <c r="AB20" s="27">
        <v>0.71729346326324395</v>
      </c>
      <c r="AC20" s="27">
        <v>80.418162181003197</v>
      </c>
      <c r="AD20" s="27">
        <v>80.418162181003197</v>
      </c>
      <c r="AE20" s="27">
        <v>62500.7204564118</v>
      </c>
      <c r="AF20" s="27">
        <v>0</v>
      </c>
      <c r="AG20" s="27">
        <v>21.8901764628853</v>
      </c>
      <c r="AH20" s="27">
        <v>5.6932575754536696</v>
      </c>
      <c r="AI20" s="27">
        <v>11.603402058414099</v>
      </c>
      <c r="AJ20" s="27">
        <v>48.764218598604003</v>
      </c>
      <c r="AK20" s="27">
        <v>9.9982282204071797</v>
      </c>
      <c r="AL20" s="27">
        <v>89.478254630091897</v>
      </c>
      <c r="AM20" s="27">
        <v>0</v>
      </c>
      <c r="AN20" s="27">
        <v>56.232468903476097</v>
      </c>
      <c r="AO20" s="27">
        <v>6.2480624338806301</v>
      </c>
      <c r="AP20" s="27">
        <v>62.480531337356702</v>
      </c>
      <c r="AQ20" s="27">
        <v>7.0455600763150903</v>
      </c>
      <c r="AR20" s="27">
        <v>63.023073170621203</v>
      </c>
      <c r="AS20" s="27">
        <v>0.23432355790715201</v>
      </c>
      <c r="AT20" s="27">
        <v>391.13075328455102</v>
      </c>
      <c r="AU20" s="27">
        <v>0.795748150156803</v>
      </c>
      <c r="AV20" s="27">
        <v>6.8755046316903297</v>
      </c>
      <c r="AW20" s="27">
        <v>48.380866612432897</v>
      </c>
      <c r="AX20" s="27">
        <v>0.204004421093823</v>
      </c>
      <c r="AY20" s="27">
        <v>0</v>
      </c>
      <c r="AZ20" s="27">
        <v>4.7629087187288102</v>
      </c>
      <c r="BA20" s="27">
        <v>545.26756408823201</v>
      </c>
      <c r="BB20" s="27">
        <v>462.09230513333301</v>
      </c>
      <c r="BC20" s="27">
        <v>83.175258954898894</v>
      </c>
      <c r="BD20" s="27">
        <v>4.6334516686232598E-2</v>
      </c>
      <c r="BE20" s="27">
        <v>3.6958365817335997E-2</v>
      </c>
      <c r="BF20" s="27">
        <v>5.9531208002777802</v>
      </c>
      <c r="BG20" s="27">
        <v>1.2706482239014001</v>
      </c>
      <c r="BH20" s="27">
        <v>158.18352977617499</v>
      </c>
      <c r="BI20" s="27">
        <v>2.3698074005853198</v>
      </c>
      <c r="BJ20" s="27">
        <v>3.5606129605097001</v>
      </c>
      <c r="BK20" s="27">
        <v>226.002618503392</v>
      </c>
      <c r="BL20" s="27">
        <v>5.8234900867314998</v>
      </c>
      <c r="BM20" s="27">
        <v>0.29979268263915299</v>
      </c>
      <c r="BN20" s="27">
        <v>2.8971966068662902</v>
      </c>
      <c r="BO20" s="27">
        <v>0.21832920447207499</v>
      </c>
      <c r="BP20" s="27">
        <v>37.376750869558002</v>
      </c>
      <c r="BQ20" s="27">
        <v>17.041523335724001</v>
      </c>
      <c r="BR20" s="27">
        <v>0</v>
      </c>
      <c r="BS20" s="27">
        <v>39.241806905907403</v>
      </c>
      <c r="BT20" s="27">
        <v>61.519974243768303</v>
      </c>
      <c r="BU20" s="27">
        <v>342.19593240135498</v>
      </c>
      <c r="BV20" s="27">
        <v>1286.2599291434401</v>
      </c>
      <c r="BW20" s="27">
        <v>47.575028926080101</v>
      </c>
      <c r="BX20" s="27"/>
      <c r="BY20" s="51">
        <f t="shared" si="0"/>
        <v>5.2206315033542902E-6</v>
      </c>
      <c r="BZ20" s="51">
        <f t="shared" si="1"/>
        <v>5.2494604365959753E-6</v>
      </c>
      <c r="CA20" s="51">
        <f t="shared" si="2"/>
        <v>4.6591907398307061E-6</v>
      </c>
      <c r="CB20" s="51">
        <f t="shared" si="3"/>
        <v>2.0868407430213625E-5</v>
      </c>
      <c r="CC20" s="51">
        <f t="shared" si="4"/>
        <v>2.3690553924053709E-5</v>
      </c>
      <c r="CD20" s="51">
        <f t="shared" si="5"/>
        <v>5.8539288125761644E-6</v>
      </c>
      <c r="CE20" s="51">
        <f t="shared" si="6"/>
        <v>5.1899137446788613E-6</v>
      </c>
      <c r="CF20" s="74">
        <f t="shared" si="7"/>
        <v>3.2923271097797197E+51</v>
      </c>
      <c r="CG20" s="74">
        <f t="shared" si="8"/>
        <v>1.5987020810283099E+51</v>
      </c>
      <c r="CH20" s="74">
        <f t="shared" si="9"/>
        <v>8.0418162181003193E+51</v>
      </c>
      <c r="CI20" s="74">
        <f t="shared" si="10"/>
        <v>4.8764218598604004E+51</v>
      </c>
      <c r="CJ20" s="51" t="e">
        <f>(#REF!-M20)/(M20+1E-50)</f>
        <v>#REF!</v>
      </c>
      <c r="CK20" s="51" t="e">
        <f>(#REF!-N20)/(N20+1E-50)</f>
        <v>#REF!</v>
      </c>
      <c r="CL20" s="74">
        <f t="shared" si="11"/>
        <v>9.9982282204071803E+50</v>
      </c>
    </row>
    <row r="21" spans="1:90" x14ac:dyDescent="0.25">
      <c r="A21" s="29" t="s">
        <v>20</v>
      </c>
      <c r="B21" s="27">
        <v>24153.772639999999</v>
      </c>
      <c r="C21" s="27">
        <v>394.40969426999999</v>
      </c>
      <c r="D21" s="27">
        <v>225.78956073000001</v>
      </c>
      <c r="E21" s="27">
        <v>2364.4539386000001</v>
      </c>
      <c r="F21" s="27">
        <v>2003.7744647</v>
      </c>
      <c r="G21" s="27">
        <v>149.77921602000001</v>
      </c>
      <c r="H21" s="27">
        <v>5669.6432430000004</v>
      </c>
      <c r="I21" s="71"/>
      <c r="J21" s="71"/>
      <c r="K21" s="71"/>
      <c r="L21" s="71"/>
      <c r="M21" s="27"/>
      <c r="N21" s="27"/>
      <c r="O21" s="71"/>
      <c r="Q21" s="29" t="s">
        <v>20</v>
      </c>
      <c r="R21" s="27">
        <v>135.17413990513799</v>
      </c>
      <c r="S21" s="27">
        <v>144.97267910452899</v>
      </c>
      <c r="T21" s="27">
        <v>144.97267910452899</v>
      </c>
      <c r="U21" s="27">
        <v>214.112022356404</v>
      </c>
      <c r="V21" s="27">
        <v>66.656113192715395</v>
      </c>
      <c r="W21" s="27">
        <v>522.60663335898698</v>
      </c>
      <c r="X21" s="27">
        <v>24153.765671522298</v>
      </c>
      <c r="Y21" s="27">
        <v>240.180890346186</v>
      </c>
      <c r="Z21" s="27">
        <v>68.359796601943799</v>
      </c>
      <c r="AA21" s="27">
        <v>76.147338019004295</v>
      </c>
      <c r="AB21" s="27">
        <v>2.8917712667196702</v>
      </c>
      <c r="AC21" s="27">
        <v>369.456773532451</v>
      </c>
      <c r="AD21" s="27">
        <v>369.456773532451</v>
      </c>
      <c r="AE21" s="27">
        <v>381041.76001695299</v>
      </c>
      <c r="AF21" s="27">
        <v>0</v>
      </c>
      <c r="AG21" s="27">
        <v>109.02553333995</v>
      </c>
      <c r="AH21" s="27">
        <v>28.999414689281</v>
      </c>
      <c r="AI21" s="27">
        <v>51.795227285177702</v>
      </c>
      <c r="AJ21" s="27">
        <v>219.43364325619001</v>
      </c>
      <c r="AK21" s="27">
        <v>44.587676013501401</v>
      </c>
      <c r="AL21" s="27">
        <v>394.40957243252399</v>
      </c>
      <c r="AM21" s="27">
        <v>0</v>
      </c>
      <c r="AN21" s="27">
        <v>203.210515669681</v>
      </c>
      <c r="AO21" s="27">
        <v>22.5789726637896</v>
      </c>
      <c r="AP21" s="27">
        <v>225.78948833347101</v>
      </c>
      <c r="AQ21" s="27">
        <v>31.3866024235253</v>
      </c>
      <c r="AR21" s="27">
        <v>283.77184584445803</v>
      </c>
      <c r="AS21" s="27">
        <v>0.960709754460226</v>
      </c>
      <c r="AT21" s="27">
        <v>1723.34106066102</v>
      </c>
      <c r="AU21" s="27">
        <v>2.27187028897082</v>
      </c>
      <c r="AV21" s="27">
        <v>15.1230566191019</v>
      </c>
      <c r="AW21" s="27">
        <v>215.207588150156</v>
      </c>
      <c r="AX21" s="27">
        <v>0.88877323092864102</v>
      </c>
      <c r="AY21" s="27">
        <v>0</v>
      </c>
      <c r="AZ21" s="27">
        <v>10.116746778220501</v>
      </c>
      <c r="BA21" s="27">
        <v>2364.4745125713298</v>
      </c>
      <c r="BB21" s="27">
        <v>2003.7951705958801</v>
      </c>
      <c r="BC21" s="27">
        <v>360.679341975451</v>
      </c>
      <c r="BD21" s="27">
        <v>8.2968329613033701E-2</v>
      </c>
      <c r="BE21" s="27">
        <v>0.1955775996186</v>
      </c>
      <c r="BF21" s="27">
        <v>25.3642498181738</v>
      </c>
      <c r="BG21" s="27">
        <v>3.8633480702392502</v>
      </c>
      <c r="BH21" s="27">
        <v>696.50090372966895</v>
      </c>
      <c r="BI21" s="27">
        <v>8.2548219197848294</v>
      </c>
      <c r="BJ21" s="27">
        <v>18.9626965084299</v>
      </c>
      <c r="BK21" s="27">
        <v>995.09850753705098</v>
      </c>
      <c r="BL21" s="27">
        <v>23.009524594612099</v>
      </c>
      <c r="BM21" s="27">
        <v>0.65445655329398</v>
      </c>
      <c r="BN21" s="27">
        <v>9.0697934770746809</v>
      </c>
      <c r="BO21" s="27">
        <v>1.1791022310994901</v>
      </c>
      <c r="BP21" s="27">
        <v>149.77916710351201</v>
      </c>
      <c r="BQ21" s="27">
        <v>77.704440772932998</v>
      </c>
      <c r="BR21" s="27">
        <v>0</v>
      </c>
      <c r="BS21" s="27">
        <v>135.02602968524599</v>
      </c>
      <c r="BT21" s="27">
        <v>273.556218374791</v>
      </c>
      <c r="BU21" s="27">
        <v>1486.54902453248</v>
      </c>
      <c r="BV21" s="27">
        <v>5669.6414678373203</v>
      </c>
      <c r="BW21" s="27">
        <v>214.107211087661</v>
      </c>
      <c r="BX21" s="27"/>
      <c r="BY21" s="51">
        <f t="shared" si="0"/>
        <v>-2.8850473194095861E-7</v>
      </c>
      <c r="BZ21" s="51">
        <f t="shared" si="1"/>
        <v>-3.089109567323871E-7</v>
      </c>
      <c r="CA21" s="51">
        <f t="shared" si="2"/>
        <v>-3.2063718427943627E-7</v>
      </c>
      <c r="CB21" s="51">
        <f t="shared" si="3"/>
        <v>8.7013627095014973E-6</v>
      </c>
      <c r="CC21" s="51">
        <f t="shared" si="4"/>
        <v>1.0333446325884486E-5</v>
      </c>
      <c r="CD21" s="51">
        <f t="shared" si="5"/>
        <v>-3.2659062650891096E-7</v>
      </c>
      <c r="CE21" s="51">
        <f t="shared" si="6"/>
        <v>-3.13099538021987E-7</v>
      </c>
      <c r="CF21" s="74">
        <f t="shared" si="7"/>
        <v>1.44972679104529E+52</v>
      </c>
      <c r="CG21" s="74">
        <f t="shared" si="8"/>
        <v>6.6656113192715389E+51</v>
      </c>
      <c r="CH21" s="74">
        <f t="shared" si="9"/>
        <v>3.6945677353245099E+52</v>
      </c>
      <c r="CI21" s="74">
        <f t="shared" si="10"/>
        <v>2.1943364325619001E+52</v>
      </c>
      <c r="CJ21" s="51" t="e">
        <f>(#REF!-M21)/(M21+1E-50)</f>
        <v>#REF!</v>
      </c>
      <c r="CK21" s="51" t="e">
        <f>(#REF!-N21)/(N21+1E-50)</f>
        <v>#REF!</v>
      </c>
      <c r="CL21" s="74">
        <f t="shared" si="11"/>
        <v>4.4587676013501403E+51</v>
      </c>
    </row>
    <row r="22" spans="1:90" x14ac:dyDescent="0.25">
      <c r="A22" s="29" t="s">
        <v>129</v>
      </c>
      <c r="B22" s="27">
        <v>6053.1351498000004</v>
      </c>
      <c r="C22" s="27">
        <v>99.869946929999998</v>
      </c>
      <c r="D22" s="27">
        <v>109.59793651</v>
      </c>
      <c r="E22" s="27">
        <v>639.89852562999999</v>
      </c>
      <c r="F22" s="27">
        <v>542.29304710999997</v>
      </c>
      <c r="G22" s="27">
        <v>53.735351489999999</v>
      </c>
      <c r="H22" s="27">
        <v>1435.6617173</v>
      </c>
      <c r="I22" s="71"/>
      <c r="J22" s="71"/>
      <c r="K22" s="71"/>
      <c r="L22" s="71"/>
      <c r="M22" s="27"/>
      <c r="N22" s="27"/>
      <c r="O22" s="71"/>
      <c r="Q22" s="29" t="s">
        <v>129</v>
      </c>
      <c r="R22" s="27">
        <v>22.675321960304998</v>
      </c>
      <c r="S22" s="27">
        <v>36.810038398389104</v>
      </c>
      <c r="T22" s="27">
        <v>36.810038398389104</v>
      </c>
      <c r="U22" s="27">
        <v>54.204421913771696</v>
      </c>
      <c r="V22" s="27">
        <v>19.417258064717299</v>
      </c>
      <c r="W22" s="27">
        <v>131.244939584544</v>
      </c>
      <c r="X22" s="27">
        <v>6053.3820592051197</v>
      </c>
      <c r="Y22" s="27">
        <v>54.8815873856895</v>
      </c>
      <c r="Z22" s="27">
        <v>20.905227605538698</v>
      </c>
      <c r="AA22" s="27">
        <v>13.4130842102874</v>
      </c>
      <c r="AB22" s="27">
        <v>0.91200325331786802</v>
      </c>
      <c r="AC22" s="27">
        <v>83.580869523732204</v>
      </c>
      <c r="AD22" s="27">
        <v>83.580869523732204</v>
      </c>
      <c r="AE22" s="27">
        <v>95342.739532234307</v>
      </c>
      <c r="AF22" s="27">
        <v>0</v>
      </c>
      <c r="AG22" s="27">
        <v>19.262130067576699</v>
      </c>
      <c r="AH22" s="27">
        <v>4.7442545412807098</v>
      </c>
      <c r="AI22" s="27">
        <v>12.683907639043399</v>
      </c>
      <c r="AJ22" s="27">
        <v>52.5790426554722</v>
      </c>
      <c r="AK22" s="27">
        <v>10.9467369495295</v>
      </c>
      <c r="AL22" s="27">
        <v>99.874045197727</v>
      </c>
      <c r="AM22" s="27">
        <v>0</v>
      </c>
      <c r="AN22" s="27">
        <v>98.643330536770307</v>
      </c>
      <c r="AO22" s="27">
        <v>10.9603605848862</v>
      </c>
      <c r="AP22" s="27">
        <v>109.603691121656</v>
      </c>
      <c r="AQ22" s="27">
        <v>7.72776827995233</v>
      </c>
      <c r="AR22" s="27">
        <v>67.881221962703293</v>
      </c>
      <c r="AS22" s="27">
        <v>0.30089902671450702</v>
      </c>
      <c r="AT22" s="27">
        <v>436.87009208549</v>
      </c>
      <c r="AU22" s="27">
        <v>1.48469545440015</v>
      </c>
      <c r="AV22" s="27">
        <v>14.9338803927534</v>
      </c>
      <c r="AW22" s="27">
        <v>54.253840894304901</v>
      </c>
      <c r="AX22" s="27">
        <v>0.2374949114238</v>
      </c>
      <c r="AY22" s="27">
        <v>0</v>
      </c>
      <c r="AZ22" s="27">
        <v>10.5132255446243</v>
      </c>
      <c r="BA22" s="27">
        <v>639.94333798943103</v>
      </c>
      <c r="BB22" s="27">
        <v>542.33369412847605</v>
      </c>
      <c r="BC22" s="27">
        <v>97.609643860954407</v>
      </c>
      <c r="BD22" s="27">
        <v>0.109492658641842</v>
      </c>
      <c r="BE22" s="27">
        <v>2.6876539583436599E-2</v>
      </c>
      <c r="BF22" s="27">
        <v>7.1973943976145902</v>
      </c>
      <c r="BG22" s="27">
        <v>2.2606644019687199</v>
      </c>
      <c r="BH22" s="27">
        <v>180.71712563809999</v>
      </c>
      <c r="BI22" s="27">
        <v>3.7258397086591999</v>
      </c>
      <c r="BJ22" s="27">
        <v>2.5330016739364001</v>
      </c>
      <c r="BK22" s="27">
        <v>258.20553244707497</v>
      </c>
      <c r="BL22" s="27">
        <v>7.59723759760295</v>
      </c>
      <c r="BM22" s="27">
        <v>0.65347675766243896</v>
      </c>
      <c r="BN22" s="27">
        <v>5.0325742018441604</v>
      </c>
      <c r="BO22" s="27">
        <v>0.147679479169077</v>
      </c>
      <c r="BP22" s="27">
        <v>53.737932926139599</v>
      </c>
      <c r="BQ22" s="27">
        <v>17.954137808975201</v>
      </c>
      <c r="BR22" s="27">
        <v>0</v>
      </c>
      <c r="BS22" s="27">
        <v>59.454797846768997</v>
      </c>
      <c r="BT22" s="27">
        <v>67.684405178774895</v>
      </c>
      <c r="BU22" s="27">
        <v>390.95083401572703</v>
      </c>
      <c r="BV22" s="27">
        <v>1435.72058925136</v>
      </c>
      <c r="BW22" s="27">
        <v>51.286568978443199</v>
      </c>
      <c r="BX22" s="27"/>
      <c r="BY22" s="51">
        <f t="shared" si="0"/>
        <v>4.0790334101085767E-5</v>
      </c>
      <c r="BZ22" s="51">
        <f t="shared" si="1"/>
        <v>4.1036045907532162E-5</v>
      </c>
      <c r="CA22" s="51">
        <f t="shared" si="2"/>
        <v>5.2506569368455393E-5</v>
      </c>
      <c r="CB22" s="51">
        <f t="shared" si="3"/>
        <v>7.0030415192651681E-5</v>
      </c>
      <c r="CC22" s="51">
        <f t="shared" si="4"/>
        <v>7.4953973119692749E-5</v>
      </c>
      <c r="CD22" s="51">
        <f t="shared" si="5"/>
        <v>4.803981118613424E-5</v>
      </c>
      <c r="CE22" s="51">
        <f t="shared" si="6"/>
        <v>4.1006840713687984E-5</v>
      </c>
      <c r="CF22" s="74">
        <f t="shared" si="7"/>
        <v>3.6810038398389103E+51</v>
      </c>
      <c r="CG22" s="74">
        <f t="shared" si="8"/>
        <v>1.9417258064717299E+51</v>
      </c>
      <c r="CH22" s="74">
        <f t="shared" si="9"/>
        <v>8.3580869523732208E+51</v>
      </c>
      <c r="CI22" s="74">
        <f t="shared" si="10"/>
        <v>5.2579042655472199E+51</v>
      </c>
      <c r="CJ22" s="51" t="e">
        <f>(#REF!-M22)/(M22+1E-50)</f>
        <v>#REF!</v>
      </c>
      <c r="CK22" s="51" t="e">
        <f>(#REF!-N22)/(N22+1E-50)</f>
        <v>#REF!</v>
      </c>
      <c r="CL22" s="74">
        <f t="shared" si="11"/>
        <v>1.09467369495295E+51</v>
      </c>
    </row>
    <row r="23" spans="1:90" x14ac:dyDescent="0.25">
      <c r="A23" s="29" t="s">
        <v>22</v>
      </c>
      <c r="B23" s="27">
        <v>39759.673870999999</v>
      </c>
      <c r="C23" s="27">
        <v>654.63368785</v>
      </c>
      <c r="D23" s="27">
        <v>649.68797754000002</v>
      </c>
      <c r="E23" s="27">
        <v>4140.4351772</v>
      </c>
      <c r="F23" s="27">
        <v>3508.8409141000002</v>
      </c>
      <c r="G23" s="27">
        <v>331.56158624</v>
      </c>
      <c r="H23" s="27">
        <v>9410.4704168000007</v>
      </c>
      <c r="I23" s="71"/>
      <c r="J23" s="71"/>
      <c r="K23" s="71"/>
      <c r="L23" s="71"/>
      <c r="M23" s="27"/>
      <c r="N23" s="27"/>
      <c r="O23" s="71"/>
      <c r="Q23" s="29" t="s">
        <v>22</v>
      </c>
      <c r="R23" s="27">
        <v>206.85284138048101</v>
      </c>
      <c r="S23" s="27">
        <v>240.77509214949399</v>
      </c>
      <c r="T23" s="27">
        <v>240.77509214949399</v>
      </c>
      <c r="U23" s="27">
        <v>355.36030558805498</v>
      </c>
      <c r="V23" s="27">
        <v>114.481684687184</v>
      </c>
      <c r="W23" s="27">
        <v>865.76393312245398</v>
      </c>
      <c r="X23" s="27">
        <v>39759.673962818997</v>
      </c>
      <c r="Y23" s="27">
        <v>389.652269377984</v>
      </c>
      <c r="Z23" s="27">
        <v>118.91038866788401</v>
      </c>
      <c r="AA23" s="27">
        <v>117.49490561937399</v>
      </c>
      <c r="AB23" s="27">
        <v>5.0720976338438497</v>
      </c>
      <c r="AC23" s="27">
        <v>598.10672190079799</v>
      </c>
      <c r="AD23" s="27">
        <v>598.10672190079799</v>
      </c>
      <c r="AE23" s="27">
        <v>1006763.12581678</v>
      </c>
      <c r="AF23" s="27">
        <v>0</v>
      </c>
      <c r="AG23" s="27">
        <v>168.313163864171</v>
      </c>
      <c r="AH23" s="27">
        <v>44.1945227462124</v>
      </c>
      <c r="AI23" s="27">
        <v>85.314829798638598</v>
      </c>
      <c r="AJ23" s="27">
        <v>359.68812613410398</v>
      </c>
      <c r="AK23" s="27">
        <v>73.485048981132707</v>
      </c>
      <c r="AL23" s="27">
        <v>654.63365849611603</v>
      </c>
      <c r="AM23" s="27">
        <v>0</v>
      </c>
      <c r="AN23" s="27">
        <v>584.71924014153603</v>
      </c>
      <c r="AO23" s="27">
        <v>64.9687612533276</v>
      </c>
      <c r="AP23" s="27">
        <v>649.68800139486405</v>
      </c>
      <c r="AQ23" s="27">
        <v>51.761733555226101</v>
      </c>
      <c r="AR23" s="27">
        <v>464.97626811545001</v>
      </c>
      <c r="AS23" s="27">
        <v>1.7434367243726401</v>
      </c>
      <c r="AT23" s="27">
        <v>2861.1125505514901</v>
      </c>
      <c r="AU23" s="27">
        <v>5.2786597479014699</v>
      </c>
      <c r="AV23" s="27">
        <v>42.688957423237703</v>
      </c>
      <c r="AW23" s="27">
        <v>370.88629186659801</v>
      </c>
      <c r="AX23" s="27">
        <v>1.5517867687406599</v>
      </c>
      <c r="AY23" s="27">
        <v>0</v>
      </c>
      <c r="AZ23" s="27">
        <v>29.339193008041299</v>
      </c>
      <c r="BA23" s="27">
        <v>4140.4901344182399</v>
      </c>
      <c r="BB23" s="27">
        <v>3508.8958526675401</v>
      </c>
      <c r="BC23" s="27">
        <v>631.59428175069002</v>
      </c>
      <c r="BD23" s="27">
        <v>0.27540458572396997</v>
      </c>
      <c r="BE23" s="27">
        <v>0.30352645601503497</v>
      </c>
      <c r="BF23" s="27">
        <v>44.9130160309088</v>
      </c>
      <c r="BG23" s="27">
        <v>8.5816415543687299</v>
      </c>
      <c r="BH23" s="27">
        <v>1208.0097314990801</v>
      </c>
      <c r="BI23" s="27">
        <v>16.685183372740902</v>
      </c>
      <c r="BJ23" s="27">
        <v>29.320162961578902</v>
      </c>
      <c r="BK23" s="27">
        <v>1725.9161909643501</v>
      </c>
      <c r="BL23" s="27">
        <v>40.874113434351699</v>
      </c>
      <c r="BM23" s="27">
        <v>1.85815521938744</v>
      </c>
      <c r="BN23" s="27">
        <v>19.7360682588446</v>
      </c>
      <c r="BO23" s="27">
        <v>1.80844622564306</v>
      </c>
      <c r="BP23" s="27">
        <v>331.56157666628002</v>
      </c>
      <c r="BQ23" s="27">
        <v>126.363152171821</v>
      </c>
      <c r="BR23" s="27">
        <v>0</v>
      </c>
      <c r="BS23" s="27">
        <v>262.39657625065598</v>
      </c>
      <c r="BT23" s="27">
        <v>451.64219148439201</v>
      </c>
      <c r="BU23" s="27">
        <v>2489.3654744411701</v>
      </c>
      <c r="BV23" s="27">
        <v>9410.4707815936108</v>
      </c>
      <c r="BW23" s="27">
        <v>350.93263943653602</v>
      </c>
      <c r="BX23" s="27"/>
      <c r="BY23" s="51">
        <f t="shared" si="0"/>
        <v>2.3093498790205668E-9</v>
      </c>
      <c r="BZ23" s="51">
        <f t="shared" si="1"/>
        <v>-4.4840167133145453E-8</v>
      </c>
      <c r="CA23" s="51">
        <f t="shared" si="2"/>
        <v>3.671741643700559E-8</v>
      </c>
      <c r="CB23" s="51">
        <f t="shared" si="3"/>
        <v>1.3273295170164044E-5</v>
      </c>
      <c r="CC23" s="51">
        <f t="shared" si="4"/>
        <v>1.5657183920523291E-5</v>
      </c>
      <c r="CD23" s="51">
        <f t="shared" si="5"/>
        <v>-2.8874635590721901E-8</v>
      </c>
      <c r="CE23" s="51">
        <f t="shared" si="6"/>
        <v>3.8764651914673823E-8</v>
      </c>
      <c r="CF23" s="74">
        <f t="shared" si="7"/>
        <v>2.4077509214949398E+52</v>
      </c>
      <c r="CG23" s="74">
        <f t="shared" si="8"/>
        <v>1.14481684687184E+52</v>
      </c>
      <c r="CH23" s="74">
        <f t="shared" si="9"/>
        <v>5.98106721900798E+52</v>
      </c>
      <c r="CI23" s="74">
        <f t="shared" si="10"/>
        <v>3.5968812613410398E+52</v>
      </c>
      <c r="CJ23" s="51" t="e">
        <f>(#REF!-M23)/(M23+1E-50)</f>
        <v>#REF!</v>
      </c>
      <c r="CK23" s="51" t="e">
        <f>(#REF!-N23)/(N23+1E-50)</f>
        <v>#REF!</v>
      </c>
      <c r="CL23" s="74">
        <f t="shared" si="11"/>
        <v>7.3485048981132709E+51</v>
      </c>
    </row>
    <row r="24" spans="1:90" x14ac:dyDescent="0.25">
      <c r="A24" s="29" t="s">
        <v>23</v>
      </c>
      <c r="B24" s="27">
        <v>342808.18700999999</v>
      </c>
      <c r="C24" s="27">
        <v>5621.4197113</v>
      </c>
      <c r="D24" s="27">
        <v>4422.8614097999998</v>
      </c>
      <c r="E24" s="27">
        <v>34646.063801999997</v>
      </c>
      <c r="F24" s="27">
        <v>29361.073520999998</v>
      </c>
      <c r="G24" s="27">
        <v>2498.3164118</v>
      </c>
      <c r="H24" s="27">
        <v>80807.933027000006</v>
      </c>
      <c r="I24" s="71"/>
      <c r="J24" s="71"/>
      <c r="K24" s="71"/>
      <c r="L24" s="71"/>
      <c r="M24" s="27"/>
      <c r="N24" s="27"/>
      <c r="O24" s="71"/>
      <c r="Q24" s="29" t="s">
        <v>23</v>
      </c>
      <c r="R24" s="27">
        <v>1448.9325226594899</v>
      </c>
      <c r="S24" s="27">
        <v>2070.2983421215399</v>
      </c>
      <c r="T24" s="27">
        <v>2070.2983421215399</v>
      </c>
      <c r="U24" s="27">
        <v>3051.0041240888199</v>
      </c>
      <c r="V24" s="27">
        <v>1054.92560852255</v>
      </c>
      <c r="W24" s="27">
        <v>7403.1979863532697</v>
      </c>
      <c r="X24" s="27">
        <v>342801.77051508101</v>
      </c>
      <c r="Y24" s="27">
        <v>3177.6625224818899</v>
      </c>
      <c r="Z24" s="27">
        <v>1122.8810079592399</v>
      </c>
      <c r="AA24" s="27">
        <v>842.65595652201705</v>
      </c>
      <c r="AB24" s="27">
        <v>48.644008152745698</v>
      </c>
      <c r="AC24" s="27">
        <v>4853.28105844946</v>
      </c>
      <c r="AD24" s="27">
        <v>4853.28105844946</v>
      </c>
      <c r="AE24" s="27">
        <v>8333360.4736972498</v>
      </c>
      <c r="AF24" s="27">
        <v>0</v>
      </c>
      <c r="AG24" s="27">
        <v>1208.87498204757</v>
      </c>
      <c r="AH24" s="27">
        <v>305.86923899146302</v>
      </c>
      <c r="AI24" s="27">
        <v>720.34560156152099</v>
      </c>
      <c r="AJ24" s="27">
        <v>3003.9587920950498</v>
      </c>
      <c r="AK24" s="27">
        <v>621.25824503522006</v>
      </c>
      <c r="AL24" s="27">
        <v>5621.3157954895596</v>
      </c>
      <c r="AM24" s="27">
        <v>0</v>
      </c>
      <c r="AN24" s="27">
        <v>3980.5589164747998</v>
      </c>
      <c r="AO24" s="27">
        <v>442.28409698991902</v>
      </c>
      <c r="AP24" s="27">
        <v>4422.8430134647297</v>
      </c>
      <c r="AQ24" s="27">
        <v>438.23262675051501</v>
      </c>
      <c r="AR24" s="27">
        <v>3880.00730518308</v>
      </c>
      <c r="AS24" s="27">
        <v>15.615519201210301</v>
      </c>
      <c r="AT24" s="27">
        <v>24581.277798522598</v>
      </c>
      <c r="AU24" s="27">
        <v>66.021613304011794</v>
      </c>
      <c r="AV24" s="27">
        <v>629.55192539371797</v>
      </c>
      <c r="AW24" s="27">
        <v>3003.1513100418301</v>
      </c>
      <c r="AX24" s="27">
        <v>12.908124753176001</v>
      </c>
      <c r="AY24" s="27">
        <v>0</v>
      </c>
      <c r="AZ24" s="27">
        <v>440.82874321048001</v>
      </c>
      <c r="BA24" s="27">
        <v>34646.230086118798</v>
      </c>
      <c r="BB24" s="27">
        <v>29361.3294857892</v>
      </c>
      <c r="BC24" s="27">
        <v>5284.9006003295899</v>
      </c>
      <c r="BD24" s="27">
        <v>4.4910616838461799</v>
      </c>
      <c r="BE24" s="27">
        <v>1.8852048003020301</v>
      </c>
      <c r="BF24" s="27">
        <v>384.17047910756901</v>
      </c>
      <c r="BG24" s="27">
        <v>102.33284130734</v>
      </c>
      <c r="BH24" s="27">
        <v>9912.4625529853292</v>
      </c>
      <c r="BI24" s="27">
        <v>177.08975150074099</v>
      </c>
      <c r="BJ24" s="27">
        <v>180.04133365895501</v>
      </c>
      <c r="BK24" s="27">
        <v>14162.5329441095</v>
      </c>
      <c r="BL24" s="27">
        <v>401.131088007117</v>
      </c>
      <c r="BM24" s="27">
        <v>27.515322583783799</v>
      </c>
      <c r="BN24" s="27">
        <v>229.905417197925</v>
      </c>
      <c r="BO24" s="27">
        <v>10.8253409495284</v>
      </c>
      <c r="BP24" s="27">
        <v>2498.2899815671499</v>
      </c>
      <c r="BQ24" s="27">
        <v>1036.2613522727299</v>
      </c>
      <c r="BR24" s="27">
        <v>0</v>
      </c>
      <c r="BS24" s="27">
        <v>2968.7081742374999</v>
      </c>
      <c r="BT24" s="27">
        <v>3833.2082497343799</v>
      </c>
      <c r="BU24" s="27">
        <v>21786.9151546022</v>
      </c>
      <c r="BV24" s="27">
        <v>80806.440790698602</v>
      </c>
      <c r="BW24" s="27">
        <v>2930.3743017131501</v>
      </c>
      <c r="BX24" s="27"/>
      <c r="BY24" s="51">
        <f t="shared" si="0"/>
        <v>-1.8717449472115381E-5</v>
      </c>
      <c r="BZ24" s="51">
        <f t="shared" si="1"/>
        <v>-1.8485687918218246E-5</v>
      </c>
      <c r="CA24" s="51">
        <f t="shared" si="2"/>
        <v>-4.1593741168086514E-6</v>
      </c>
      <c r="CB24" s="51">
        <f t="shared" si="3"/>
        <v>4.799509686039211E-6</v>
      </c>
      <c r="CC24" s="51">
        <f t="shared" si="4"/>
        <v>8.7178280119141144E-6</v>
      </c>
      <c r="CD24" s="51">
        <f t="shared" si="5"/>
        <v>-1.0579217558374182E-5</v>
      </c>
      <c r="CE24" s="51">
        <f t="shared" si="6"/>
        <v>-1.8466458001173952E-5</v>
      </c>
      <c r="CF24" s="74">
        <f t="shared" si="7"/>
        <v>2.0702983421215398E+53</v>
      </c>
      <c r="CG24" s="74">
        <f t="shared" si="8"/>
        <v>1.05492560852255E+53</v>
      </c>
      <c r="CH24" s="74">
        <f t="shared" si="9"/>
        <v>4.8532810584494597E+53</v>
      </c>
      <c r="CI24" s="74">
        <f t="shared" si="10"/>
        <v>3.0039587920950498E+53</v>
      </c>
      <c r="CJ24" s="51" t="e">
        <f>(#REF!-M24)/(M24+1E-50)</f>
        <v>#REF!</v>
      </c>
      <c r="CK24" s="51" t="e">
        <f>(#REF!-N24)/(N24+1E-50)</f>
        <v>#REF!</v>
      </c>
      <c r="CL24" s="74">
        <f t="shared" si="11"/>
        <v>6.2125824503522006E+52</v>
      </c>
    </row>
    <row r="25" spans="1:90" x14ac:dyDescent="0.25">
      <c r="A25" s="29" t="s">
        <v>24</v>
      </c>
      <c r="B25" s="27">
        <v>202388.18246000001</v>
      </c>
      <c r="C25" s="27">
        <v>3346.3866300999998</v>
      </c>
      <c r="D25" s="27">
        <v>4031.7372875000001</v>
      </c>
      <c r="E25" s="27">
        <v>21723.079085000001</v>
      </c>
      <c r="F25" s="27">
        <v>18409.387036</v>
      </c>
      <c r="G25" s="27">
        <v>1909.3486740000001</v>
      </c>
      <c r="H25" s="27">
        <v>48104.291417</v>
      </c>
      <c r="I25" s="71"/>
      <c r="J25" s="71"/>
      <c r="K25" s="71"/>
      <c r="L25" s="71"/>
      <c r="M25" s="27"/>
      <c r="N25" s="27"/>
      <c r="O25" s="71"/>
      <c r="Q25" s="29" t="s">
        <v>24</v>
      </c>
      <c r="R25" s="27">
        <v>1060.86863333622</v>
      </c>
      <c r="S25" s="27">
        <v>1230.6751531874399</v>
      </c>
      <c r="T25" s="27">
        <v>1230.6751531874399</v>
      </c>
      <c r="U25" s="27">
        <v>1816.40397574032</v>
      </c>
      <c r="V25" s="27">
        <v>584.383985044366</v>
      </c>
      <c r="W25" s="27">
        <v>4425.62939063457</v>
      </c>
      <c r="X25" s="27">
        <v>202374.26423161701</v>
      </c>
      <c r="Y25" s="27">
        <v>1993.5077377788</v>
      </c>
      <c r="Z25" s="27">
        <v>606.69656426331699</v>
      </c>
      <c r="AA25" s="27">
        <v>602.37284935071204</v>
      </c>
      <c r="AB25" s="27">
        <v>25.8703495302466</v>
      </c>
      <c r="AC25" s="27">
        <v>3060.2504647565002</v>
      </c>
      <c r="AD25" s="27">
        <v>3060.2504647565002</v>
      </c>
      <c r="AE25" s="27">
        <v>7385013.2182309199</v>
      </c>
      <c r="AF25" s="27">
        <v>0</v>
      </c>
      <c r="AG25" s="27">
        <v>862.88887571206806</v>
      </c>
      <c r="AH25" s="27">
        <v>226.69674566524799</v>
      </c>
      <c r="AI25" s="27">
        <v>436.21371146041798</v>
      </c>
      <c r="AJ25" s="27">
        <v>1839.44043367637</v>
      </c>
      <c r="AK25" s="27">
        <v>375.71970617694001</v>
      </c>
      <c r="AL25" s="27">
        <v>3346.1557475146701</v>
      </c>
      <c r="AM25" s="27">
        <v>0</v>
      </c>
      <c r="AN25" s="27">
        <v>3628.2775991531998</v>
      </c>
      <c r="AO25" s="27">
        <v>403.14219298445198</v>
      </c>
      <c r="AP25" s="27">
        <v>4031.4197921376499</v>
      </c>
      <c r="AQ25" s="27">
        <v>264.64430576175602</v>
      </c>
      <c r="AR25" s="27">
        <v>2377.9179137229598</v>
      </c>
      <c r="AS25" s="27">
        <v>9.1071458939466599</v>
      </c>
      <c r="AT25" s="27">
        <v>14624.235038294801</v>
      </c>
      <c r="AU25" s="27">
        <v>26.857295713773901</v>
      </c>
      <c r="AV25" s="27">
        <v>213.54011628388901</v>
      </c>
      <c r="AW25" s="27">
        <v>1949.5792645347899</v>
      </c>
      <c r="AX25" s="27">
        <v>8.1439151286672509</v>
      </c>
      <c r="AY25" s="27">
        <v>0</v>
      </c>
      <c r="AZ25" s="27">
        <v>146.449804118233</v>
      </c>
      <c r="BA25" s="27">
        <v>21721.825920596701</v>
      </c>
      <c r="BB25" s="27">
        <v>18408.3672077212</v>
      </c>
      <c r="BC25" s="27">
        <v>3313.4587128755402</v>
      </c>
      <c r="BD25" s="27">
        <v>1.36121317713586</v>
      </c>
      <c r="BE25" s="27">
        <v>1.6173931194662601</v>
      </c>
      <c r="BF25" s="27">
        <v>235.30322690675001</v>
      </c>
      <c r="BG25" s="27">
        <v>43.853728261600402</v>
      </c>
      <c r="BH25" s="27">
        <v>6344.9465804990105</v>
      </c>
      <c r="BI25" s="27">
        <v>86.100799214934099</v>
      </c>
      <c r="BJ25" s="27">
        <v>156.31657244960999</v>
      </c>
      <c r="BK25" s="27">
        <v>9065.1844337483508</v>
      </c>
      <c r="BL25" s="27">
        <v>208.380676670052</v>
      </c>
      <c r="BM25" s="27">
        <v>9.2906360497583105</v>
      </c>
      <c r="BN25" s="27">
        <v>101.062907380192</v>
      </c>
      <c r="BO25" s="27">
        <v>9.6521752411250095</v>
      </c>
      <c r="BP25" s="27">
        <v>1909.20493607808</v>
      </c>
      <c r="BQ25" s="27">
        <v>646.42646224525697</v>
      </c>
      <c r="BR25" s="27">
        <v>0</v>
      </c>
      <c r="BS25" s="27">
        <v>1333.44992091931</v>
      </c>
      <c r="BT25" s="27">
        <v>2309.0265565805098</v>
      </c>
      <c r="BU25" s="27">
        <v>12719.7552988671</v>
      </c>
      <c r="BV25" s="27">
        <v>48100.973019395104</v>
      </c>
      <c r="BW25" s="27">
        <v>1794.67070590393</v>
      </c>
      <c r="BX25" s="27"/>
      <c r="BY25" s="51">
        <f t="shared" si="0"/>
        <v>-6.8769965784697948E-5</v>
      </c>
      <c r="BZ25" s="51">
        <f t="shared" si="1"/>
        <v>-6.8994593527529706E-5</v>
      </c>
      <c r="CA25" s="51">
        <f t="shared" si="2"/>
        <v>-7.8749020511471158E-5</v>
      </c>
      <c r="CB25" s="51">
        <f t="shared" si="3"/>
        <v>-5.7688157300220769E-5</v>
      </c>
      <c r="CC25" s="51">
        <f t="shared" si="4"/>
        <v>-5.5397188228280556E-5</v>
      </c>
      <c r="CD25" s="51">
        <f t="shared" si="5"/>
        <v>-7.5281127997940534E-5</v>
      </c>
      <c r="CE25" s="51">
        <f t="shared" si="6"/>
        <v>-6.8983400589578734E-5</v>
      </c>
      <c r="CF25" s="74">
        <f t="shared" si="7"/>
        <v>1.23067515318744E+53</v>
      </c>
      <c r="CG25" s="74">
        <f t="shared" si="8"/>
        <v>5.8438398504436599E+52</v>
      </c>
      <c r="CH25" s="74">
        <f t="shared" si="9"/>
        <v>3.0602504647565003E+53</v>
      </c>
      <c r="CI25" s="74">
        <f t="shared" si="10"/>
        <v>1.83944043367637E+53</v>
      </c>
      <c r="CJ25" s="51" t="e">
        <f>(#REF!-M25)/(M25+1E-50)</f>
        <v>#REF!</v>
      </c>
      <c r="CK25" s="51" t="e">
        <f>(#REF!-N25)/(N25+1E-50)</f>
        <v>#REF!</v>
      </c>
      <c r="CL25" s="74">
        <f t="shared" si="11"/>
        <v>3.7571970617694E+52</v>
      </c>
    </row>
    <row r="26" spans="1:90" x14ac:dyDescent="0.25">
      <c r="A26" s="29" t="s">
        <v>25</v>
      </c>
      <c r="B26" s="27">
        <v>522160.16522999998</v>
      </c>
      <c r="C26" s="27">
        <v>8576.2802049000002</v>
      </c>
      <c r="D26" s="27">
        <v>7448.4657244999999</v>
      </c>
      <c r="E26" s="27">
        <v>53407.876600000003</v>
      </c>
      <c r="F26" s="27">
        <v>45260.910829</v>
      </c>
      <c r="G26" s="27">
        <v>4023.0071203000002</v>
      </c>
      <c r="H26" s="27">
        <v>123284.10528</v>
      </c>
      <c r="I26" s="71"/>
      <c r="J26" s="71"/>
      <c r="K26" s="71"/>
      <c r="L26" s="71"/>
      <c r="M26" s="27"/>
      <c r="N26" s="27"/>
      <c r="O26" s="71"/>
      <c r="Q26" s="29" t="s">
        <v>25</v>
      </c>
      <c r="R26" s="27">
        <v>1735.38621982579</v>
      </c>
      <c r="S26" s="27">
        <v>3372.81305374165</v>
      </c>
      <c r="T26" s="27">
        <v>3372.81305374165</v>
      </c>
      <c r="U26" s="27">
        <v>4905.9709160847997</v>
      </c>
      <c r="V26" s="27">
        <v>905.59342150712303</v>
      </c>
      <c r="W26" s="27">
        <v>12679.143918277399</v>
      </c>
      <c r="X26" s="27">
        <v>522091.96479265398</v>
      </c>
      <c r="Y26" s="27">
        <v>4170.5027358255902</v>
      </c>
      <c r="Z26" s="27">
        <v>1679.4091734359199</v>
      </c>
      <c r="AA26" s="27">
        <v>1191.33123500528</v>
      </c>
      <c r="AB26" s="27">
        <v>720.42466215983495</v>
      </c>
      <c r="AC26" s="27">
        <v>5052.2226034257801</v>
      </c>
      <c r="AD26" s="27">
        <v>5052.2226034257801</v>
      </c>
      <c r="AE26" s="27">
        <v>12320609.990962701</v>
      </c>
      <c r="AF26" s="27">
        <v>0</v>
      </c>
      <c r="AG26" s="27">
        <v>1650.9247128089301</v>
      </c>
      <c r="AH26" s="27">
        <v>289.81009440215098</v>
      </c>
      <c r="AI26" s="27">
        <v>1431.8410816485</v>
      </c>
      <c r="AJ26" s="27">
        <v>4632.3852590194701</v>
      </c>
      <c r="AK26" s="27">
        <v>977.96226704098001</v>
      </c>
      <c r="AL26" s="27">
        <v>8575.1545000085898</v>
      </c>
      <c r="AM26" s="27">
        <v>0</v>
      </c>
      <c r="AN26" s="27">
        <v>6702.4776889104196</v>
      </c>
      <c r="AO26" s="27">
        <v>744.71978965609003</v>
      </c>
      <c r="AP26" s="27">
        <v>7447.1974785665097</v>
      </c>
      <c r="AQ26" s="27">
        <v>688.09817951134403</v>
      </c>
      <c r="AR26" s="27">
        <v>6674.3186660907904</v>
      </c>
      <c r="AS26" s="27">
        <v>22.1908731235415</v>
      </c>
      <c r="AT26" s="27">
        <v>40429.046358752799</v>
      </c>
      <c r="AU26" s="27">
        <v>61.807966068332199</v>
      </c>
      <c r="AV26" s="27">
        <v>472.39439358157301</v>
      </c>
      <c r="AW26" s="27">
        <v>4812.2384882314</v>
      </c>
      <c r="AX26" s="27">
        <v>20.035935256403</v>
      </c>
      <c r="AY26" s="27">
        <v>0</v>
      </c>
      <c r="AZ26" s="27">
        <v>322.326523188544</v>
      </c>
      <c r="BA26" s="27">
        <v>53401.260422434301</v>
      </c>
      <c r="BB26" s="27">
        <v>45255.399148996097</v>
      </c>
      <c r="BC26" s="27">
        <v>8145.8612734381604</v>
      </c>
      <c r="BD26" s="27">
        <v>2.9243136758764701</v>
      </c>
      <c r="BE26" s="27">
        <v>4.1025899233210401</v>
      </c>
      <c r="BF26" s="27">
        <v>576.86042654783705</v>
      </c>
      <c r="BG26" s="27">
        <v>101.917945503287</v>
      </c>
      <c r="BH26" s="27">
        <v>15636.3045495681</v>
      </c>
      <c r="BI26" s="27">
        <v>204.43726108092599</v>
      </c>
      <c r="BJ26" s="27">
        <v>396.89713604512798</v>
      </c>
      <c r="BK26" s="27">
        <v>22339.9175234125</v>
      </c>
      <c r="BL26" s="27">
        <v>615.83063999300498</v>
      </c>
      <c r="BM26" s="27">
        <v>20.530047634054799</v>
      </c>
      <c r="BN26" s="27">
        <v>235.95264057231901</v>
      </c>
      <c r="BO26" s="27">
        <v>24.560535582952699</v>
      </c>
      <c r="BP26" s="27">
        <v>4022.3913023394298</v>
      </c>
      <c r="BQ26" s="27">
        <v>1633.80394346242</v>
      </c>
      <c r="BR26" s="27">
        <v>0</v>
      </c>
      <c r="BS26" s="27">
        <v>1945.3133294982499</v>
      </c>
      <c r="BT26" s="27">
        <v>5906.1293707306004</v>
      </c>
      <c r="BU26" s="27">
        <v>33875.361530800597</v>
      </c>
      <c r="BV26" s="27">
        <v>123267.92463226301</v>
      </c>
      <c r="BW26" s="27">
        <v>4772.33744155767</v>
      </c>
      <c r="BX26" s="27"/>
      <c r="BY26" s="51">
        <f t="shared" si="0"/>
        <v>-1.3061210311967572E-4</v>
      </c>
      <c r="BZ26" s="51">
        <f t="shared" si="1"/>
        <v>-1.3125794219820229E-4</v>
      </c>
      <c r="CA26" s="51">
        <f t="shared" si="2"/>
        <v>-1.7026941928704944E-4</v>
      </c>
      <c r="CB26" s="51">
        <f t="shared" si="3"/>
        <v>-1.2388018372746812E-4</v>
      </c>
      <c r="CC26" s="51">
        <f t="shared" si="4"/>
        <v>-1.2177571999659516E-4</v>
      </c>
      <c r="CD26" s="51">
        <f t="shared" si="5"/>
        <v>-1.5307404191830434E-4</v>
      </c>
      <c r="CE26" s="51">
        <f t="shared" si="6"/>
        <v>-1.3124682780678201E-4</v>
      </c>
      <c r="CF26" s="74">
        <f t="shared" si="7"/>
        <v>3.37281305374165E+53</v>
      </c>
      <c r="CG26" s="74">
        <f t="shared" si="8"/>
        <v>9.0559342150712302E+52</v>
      </c>
      <c r="CH26" s="74">
        <f t="shared" si="9"/>
        <v>5.0522226034257804E+53</v>
      </c>
      <c r="CI26" s="74">
        <f t="shared" si="10"/>
        <v>4.63238525901947E+53</v>
      </c>
      <c r="CJ26" s="51" t="e">
        <f>(#REF!-M26)/(M26+1E-50)</f>
        <v>#REF!</v>
      </c>
      <c r="CK26" s="51" t="e">
        <f>(#REF!-N26)/(N26+1E-50)</f>
        <v>#REF!</v>
      </c>
      <c r="CL26" s="74">
        <f t="shared" si="11"/>
        <v>9.779622670409799E+52</v>
      </c>
    </row>
    <row r="27" spans="1:90" x14ac:dyDescent="0.25">
      <c r="A27" s="29" t="s">
        <v>26</v>
      </c>
      <c r="B27" s="27">
        <v>2069609.7452</v>
      </c>
      <c r="C27" s="27">
        <v>33835.472384000001</v>
      </c>
      <c r="D27" s="27">
        <v>21434.746683000001</v>
      </c>
      <c r="E27" s="27">
        <v>204462.30256000001</v>
      </c>
      <c r="F27" s="27">
        <v>173273.13785</v>
      </c>
      <c r="G27" s="27">
        <v>13472.310234</v>
      </c>
      <c r="H27" s="27">
        <v>486384.92301000003</v>
      </c>
      <c r="I27" s="71"/>
      <c r="J27" s="71"/>
      <c r="K27" s="71"/>
      <c r="L27" s="71"/>
      <c r="M27" s="27"/>
      <c r="N27" s="27"/>
      <c r="O27" s="71"/>
      <c r="Q27" s="29" t="s">
        <v>26</v>
      </c>
      <c r="R27" s="27">
        <v>6502.05324982612</v>
      </c>
      <c r="S27" s="27">
        <v>12660.219382457401</v>
      </c>
      <c r="T27" s="27">
        <v>12660.219382457401</v>
      </c>
      <c r="U27" s="27">
        <v>19471.935679817099</v>
      </c>
      <c r="V27" s="27">
        <v>3397.24005444664</v>
      </c>
      <c r="W27" s="27">
        <v>61316.122900267197</v>
      </c>
      <c r="X27" s="27">
        <v>2069637.2472365799</v>
      </c>
      <c r="Y27" s="27">
        <v>15444.5658050374</v>
      </c>
      <c r="Z27" s="27">
        <v>8967.4987545428794</v>
      </c>
      <c r="AA27" s="27">
        <v>3206.4418727173502</v>
      </c>
      <c r="AB27" s="27">
        <v>2704.3649589750098</v>
      </c>
      <c r="AC27" s="27">
        <v>19506.223463930499</v>
      </c>
      <c r="AD27" s="27">
        <v>19506.223463930499</v>
      </c>
      <c r="AE27" s="27">
        <v>44816861.539747201</v>
      </c>
      <c r="AF27" s="27">
        <v>0</v>
      </c>
      <c r="AG27" s="27">
        <v>6202.0421448321804</v>
      </c>
      <c r="AH27" s="27">
        <v>1089.94140528466</v>
      </c>
      <c r="AI27" s="27">
        <v>5377.2723245360503</v>
      </c>
      <c r="AJ27" s="27">
        <v>18315.337329292099</v>
      </c>
      <c r="AK27" s="27">
        <v>3676.3600882061</v>
      </c>
      <c r="AL27" s="27">
        <v>33835.921295081498</v>
      </c>
      <c r="AM27" s="27">
        <v>0</v>
      </c>
      <c r="AN27" s="27">
        <v>19291.540343211502</v>
      </c>
      <c r="AO27" s="27">
        <v>2143.50474621692</v>
      </c>
      <c r="AP27" s="27">
        <v>21435.045089428499</v>
      </c>
      <c r="AQ27" s="27">
        <v>2601.3886118688401</v>
      </c>
      <c r="AR27" s="27">
        <v>24410.1387491965</v>
      </c>
      <c r="AS27" s="27">
        <v>103.11533480458699</v>
      </c>
      <c r="AT27" s="27">
        <v>162741.65374570101</v>
      </c>
      <c r="AU27" s="27">
        <v>622.76724287270997</v>
      </c>
      <c r="AV27" s="27">
        <v>6620.9878638005403</v>
      </c>
      <c r="AW27" s="27">
        <v>16653.689999187001</v>
      </c>
      <c r="AX27" s="27">
        <v>75.361850534103795</v>
      </c>
      <c r="AY27" s="27">
        <v>0</v>
      </c>
      <c r="AZ27" s="27">
        <v>4685.5311067060102</v>
      </c>
      <c r="BA27" s="27">
        <v>202889.42294888801</v>
      </c>
      <c r="BB27" s="27">
        <v>173283.071340792</v>
      </c>
      <c r="BC27" s="27">
        <v>29606.3516080958</v>
      </c>
      <c r="BD27" s="27">
        <v>49.8326239588948</v>
      </c>
      <c r="BE27" s="27">
        <v>4.1422524907236102</v>
      </c>
      <c r="BF27" s="27">
        <v>2356.3865206704199</v>
      </c>
      <c r="BG27" s="27">
        <v>929.59474885894201</v>
      </c>
      <c r="BH27" s="27">
        <v>56412.123298701903</v>
      </c>
      <c r="BI27" s="27">
        <v>1444.92765033967</v>
      </c>
      <c r="BJ27" s="27">
        <v>365.89280639579499</v>
      </c>
      <c r="BK27" s="27">
        <v>80602.979652076407</v>
      </c>
      <c r="BL27" s="27">
        <v>4172.9644626853196</v>
      </c>
      <c r="BM27" s="27">
        <v>290.05798664537002</v>
      </c>
      <c r="BN27" s="27">
        <v>2047.7434222255599</v>
      </c>
      <c r="BO27" s="27">
        <v>17.936980523842401</v>
      </c>
      <c r="BP27" s="27">
        <v>13472.492900949101</v>
      </c>
      <c r="BQ27" s="27">
        <v>6134.7597191056702</v>
      </c>
      <c r="BR27" s="27">
        <v>0</v>
      </c>
      <c r="BS27" s="27">
        <v>7345.4797049583303</v>
      </c>
      <c r="BT27" s="27">
        <v>23513.336517876702</v>
      </c>
      <c r="BU27" s="27">
        <v>136307.246799952</v>
      </c>
      <c r="BV27" s="27">
        <v>486391.47087365802</v>
      </c>
      <c r="BW27" s="27">
        <v>19088.0236517827</v>
      </c>
      <c r="BX27" s="27"/>
      <c r="BY27" s="51">
        <f t="shared" si="0"/>
        <v>1.3288513278249416E-5</v>
      </c>
      <c r="BZ27" s="51">
        <f t="shared" si="1"/>
        <v>1.3267469016031198E-5</v>
      </c>
      <c r="CA27" s="51">
        <f t="shared" si="2"/>
        <v>1.3921621417344232E-5</v>
      </c>
      <c r="CB27" s="51">
        <f t="shared" si="3"/>
        <v>-7.6927609217862401E-3</v>
      </c>
      <c r="CC27" s="51">
        <f t="shared" si="4"/>
        <v>5.7328509861682162E-5</v>
      </c>
      <c r="CD27" s="51">
        <f t="shared" si="5"/>
        <v>1.3558695274042237E-5</v>
      </c>
      <c r="CE27" s="51">
        <f t="shared" si="6"/>
        <v>1.3462308036754476E-5</v>
      </c>
      <c r="CF27" s="74">
        <f t="shared" si="7"/>
        <v>1.2660219382457401E+54</v>
      </c>
      <c r="CG27" s="74">
        <f t="shared" si="8"/>
        <v>3.3972400544466398E+53</v>
      </c>
      <c r="CH27" s="74">
        <f t="shared" si="9"/>
        <v>1.9506223463930497E+54</v>
      </c>
      <c r="CI27" s="74">
        <f t="shared" si="10"/>
        <v>1.8315337329292098E+54</v>
      </c>
      <c r="CJ27" s="51" t="e">
        <f>(#REF!-M27)/(M27+1E-50)</f>
        <v>#REF!</v>
      </c>
      <c r="CK27" s="51" t="e">
        <f>(#REF!-N27)/(N27+1E-50)</f>
        <v>#REF!</v>
      </c>
      <c r="CL27" s="74">
        <f t="shared" si="11"/>
        <v>3.6763600882060999E+53</v>
      </c>
    </row>
    <row r="28" spans="1:90" x14ac:dyDescent="0.25">
      <c r="A28" s="29" t="s">
        <v>27</v>
      </c>
      <c r="B28" s="27">
        <v>37253.115977000001</v>
      </c>
      <c r="C28" s="27">
        <v>615.54920801000003</v>
      </c>
      <c r="D28" s="27">
        <v>720.97233339000002</v>
      </c>
      <c r="E28" s="27">
        <v>3979.6376808</v>
      </c>
      <c r="F28" s="27">
        <v>3372.5745898999999</v>
      </c>
      <c r="G28" s="27">
        <v>344.98489510000002</v>
      </c>
      <c r="H28" s="27">
        <v>8848.5411509000005</v>
      </c>
      <c r="I28" s="71"/>
      <c r="J28" s="71"/>
      <c r="K28" s="71"/>
      <c r="L28" s="71"/>
      <c r="M28" s="27"/>
      <c r="N28" s="27"/>
      <c r="O28" s="71"/>
      <c r="Q28" s="29" t="s">
        <v>27</v>
      </c>
      <c r="R28" s="27">
        <v>116.761499567111</v>
      </c>
      <c r="S28" s="27">
        <v>226.624804725453</v>
      </c>
      <c r="T28" s="27">
        <v>226.624804725453</v>
      </c>
      <c r="U28" s="27">
        <v>353.118284206032</v>
      </c>
      <c r="V28" s="27">
        <v>60.7519527015302</v>
      </c>
      <c r="W28" s="27">
        <v>1009.31944519782</v>
      </c>
      <c r="X28" s="27">
        <v>37247.147620940799</v>
      </c>
      <c r="Y28" s="27">
        <v>278.79293111416803</v>
      </c>
      <c r="Z28" s="27">
        <v>140.078363103595</v>
      </c>
      <c r="AA28" s="27">
        <v>61.868185493793398</v>
      </c>
      <c r="AB28" s="27">
        <v>48.391263757427403</v>
      </c>
      <c r="AC28" s="27">
        <v>429.05337913576801</v>
      </c>
      <c r="AD28" s="27">
        <v>429.05337913576801</v>
      </c>
      <c r="AE28" s="27">
        <v>1230086.23154092</v>
      </c>
      <c r="AF28" s="27">
        <v>0</v>
      </c>
      <c r="AG28" s="27">
        <v>110.662760825524</v>
      </c>
      <c r="AH28" s="27">
        <v>19.454256854354298</v>
      </c>
      <c r="AI28" s="27">
        <v>96.137942984818196</v>
      </c>
      <c r="AJ28" s="27">
        <v>468.37004263595202</v>
      </c>
      <c r="AK28" s="27">
        <v>65.805494996833502</v>
      </c>
      <c r="AL28" s="27">
        <v>615.45048870474</v>
      </c>
      <c r="AM28" s="27">
        <v>0</v>
      </c>
      <c r="AN28" s="27">
        <v>648.76675400960096</v>
      </c>
      <c r="AO28" s="27">
        <v>72.085190913544594</v>
      </c>
      <c r="AP28" s="27">
        <v>720.85194492314497</v>
      </c>
      <c r="AQ28" s="27">
        <v>46.401205741695797</v>
      </c>
      <c r="AR28" s="27">
        <v>468.57995801829099</v>
      </c>
      <c r="AS28" s="27">
        <v>1.6539849375320299</v>
      </c>
      <c r="AT28" s="27">
        <v>2848.6780933712098</v>
      </c>
      <c r="AU28" s="27">
        <v>4.6159506817220297</v>
      </c>
      <c r="AV28" s="27">
        <v>35.330065103479399</v>
      </c>
      <c r="AW28" s="27">
        <v>358.52200657374198</v>
      </c>
      <c r="AX28" s="27">
        <v>1.4928824749196601</v>
      </c>
      <c r="AY28" s="27">
        <v>0</v>
      </c>
      <c r="AZ28" s="27">
        <v>24.1111583579093</v>
      </c>
      <c r="BA28" s="27">
        <v>3975.9951780000802</v>
      </c>
      <c r="BB28" s="27">
        <v>3372.07710300601</v>
      </c>
      <c r="BC28" s="27">
        <v>603.91807499407503</v>
      </c>
      <c r="BD28" s="27">
        <v>0.21894813414860201</v>
      </c>
      <c r="BE28" s="27">
        <v>0.30537832643090401</v>
      </c>
      <c r="BF28" s="27">
        <v>42.987127169419701</v>
      </c>
      <c r="BG28" s="27">
        <v>7.6088021450200296</v>
      </c>
      <c r="BH28" s="27">
        <v>1165.0005420882101</v>
      </c>
      <c r="BI28" s="27">
        <v>15.251078255923501</v>
      </c>
      <c r="BJ28" s="27">
        <v>29.542260643196201</v>
      </c>
      <c r="BK28" s="27">
        <v>1664.46096284848</v>
      </c>
      <c r="BL28" s="27">
        <v>54.775469415452598</v>
      </c>
      <c r="BM28" s="27">
        <v>1.5354915845764601</v>
      </c>
      <c r="BN28" s="27">
        <v>17.612475542574</v>
      </c>
      <c r="BO28" s="27">
        <v>1.8279881387163499</v>
      </c>
      <c r="BP28" s="27">
        <v>344.92808176318601</v>
      </c>
      <c r="BQ28" s="27">
        <v>109.520287215194</v>
      </c>
      <c r="BR28" s="27">
        <v>0</v>
      </c>
      <c r="BS28" s="27">
        <v>131.18479629933299</v>
      </c>
      <c r="BT28" s="27">
        <v>412.88570316200003</v>
      </c>
      <c r="BU28" s="27">
        <v>2450.8012374417299</v>
      </c>
      <c r="BV28" s="27">
        <v>8847.1219558846296</v>
      </c>
      <c r="BW28" s="27">
        <v>335.15234235856298</v>
      </c>
      <c r="BX28" s="27"/>
      <c r="BY28" s="51">
        <f t="shared" si="0"/>
        <v>-1.6021092203097594E-4</v>
      </c>
      <c r="BZ28" s="51">
        <f t="shared" si="1"/>
        <v>-1.6037597640517067E-4</v>
      </c>
      <c r="CA28" s="51">
        <f t="shared" si="2"/>
        <v>-1.6698070269767861E-4</v>
      </c>
      <c r="CB28" s="51">
        <f t="shared" si="3"/>
        <v>-9.1528503147241566E-4</v>
      </c>
      <c r="CC28" s="51">
        <f t="shared" si="4"/>
        <v>-1.4750953039843523E-4</v>
      </c>
      <c r="CD28" s="51">
        <f t="shared" si="5"/>
        <v>-1.6468354881895368E-4</v>
      </c>
      <c r="CE28" s="51">
        <f t="shared" si="6"/>
        <v>-1.6038745722807784E-4</v>
      </c>
      <c r="CF28" s="74">
        <f t="shared" si="7"/>
        <v>2.2662480472545301E+52</v>
      </c>
      <c r="CG28" s="74">
        <f t="shared" si="8"/>
        <v>6.0751952701530204E+51</v>
      </c>
      <c r="CH28" s="74">
        <f t="shared" si="9"/>
        <v>4.2905337913576803E+52</v>
      </c>
      <c r="CI28" s="74">
        <f t="shared" si="10"/>
        <v>4.6837004263595204E+52</v>
      </c>
      <c r="CJ28" s="51" t="e">
        <f>(#REF!-M28)/(M28+1E-50)</f>
        <v>#REF!</v>
      </c>
      <c r="CK28" s="51" t="e">
        <f>(#REF!-N28)/(N28+1E-50)</f>
        <v>#REF!</v>
      </c>
      <c r="CL28" s="74">
        <f t="shared" si="11"/>
        <v>6.5805494996833495E+51</v>
      </c>
    </row>
    <row r="29" spans="1:90" x14ac:dyDescent="0.25">
      <c r="A29" s="29" t="s">
        <v>28</v>
      </c>
      <c r="B29" s="27">
        <v>12840.55199</v>
      </c>
      <c r="C29" s="27">
        <v>211.86478603</v>
      </c>
      <c r="D29" s="27">
        <v>232.85882230999999</v>
      </c>
      <c r="E29" s="27">
        <v>1357.7429663</v>
      </c>
      <c r="F29" s="27">
        <v>1150.6291782000001</v>
      </c>
      <c r="G29" s="27">
        <v>114.12328594</v>
      </c>
      <c r="H29" s="27">
        <v>3045.5811948</v>
      </c>
      <c r="I29" s="71"/>
      <c r="J29" s="71"/>
      <c r="K29" s="71"/>
      <c r="L29" s="71"/>
      <c r="M29" s="27"/>
      <c r="N29" s="27"/>
      <c r="O29" s="71"/>
      <c r="Q29" s="29" t="s">
        <v>28</v>
      </c>
      <c r="R29" s="27">
        <v>42.882343309777603</v>
      </c>
      <c r="S29" s="27">
        <v>83.344076940319994</v>
      </c>
      <c r="T29" s="27">
        <v>83.344076940319994</v>
      </c>
      <c r="U29" s="27">
        <v>121.22921171266</v>
      </c>
      <c r="V29" s="27">
        <v>22.377701049346399</v>
      </c>
      <c r="W29" s="27">
        <v>313.30862867967102</v>
      </c>
      <c r="X29" s="27">
        <v>12842.392637753001</v>
      </c>
      <c r="Y29" s="27">
        <v>103.05543482859299</v>
      </c>
      <c r="Z29" s="27">
        <v>41.499108276007597</v>
      </c>
      <c r="AA29" s="27">
        <v>29.438456319129902</v>
      </c>
      <c r="AB29" s="27">
        <v>17.802090818496701</v>
      </c>
      <c r="AC29" s="27">
        <v>124.843184836177</v>
      </c>
      <c r="AD29" s="27">
        <v>124.843184836177</v>
      </c>
      <c r="AE29" s="27">
        <v>508565.49279647402</v>
      </c>
      <c r="AF29" s="27">
        <v>0</v>
      </c>
      <c r="AG29" s="27">
        <v>40.795227631489702</v>
      </c>
      <c r="AH29" s="27">
        <v>7.1613620863252097</v>
      </c>
      <c r="AI29" s="27">
        <v>35.381577755639199</v>
      </c>
      <c r="AJ29" s="27">
        <v>114.468751915091</v>
      </c>
      <c r="AK29" s="27">
        <v>24.165982977945099</v>
      </c>
      <c r="AL29" s="27">
        <v>211.89520019433701</v>
      </c>
      <c r="AM29" s="27">
        <v>0</v>
      </c>
      <c r="AN29" s="27">
        <v>209.60554992112901</v>
      </c>
      <c r="AO29" s="27">
        <v>23.289523007677499</v>
      </c>
      <c r="AP29" s="27">
        <v>232.895072928807</v>
      </c>
      <c r="AQ29" s="27">
        <v>17.003285815846201</v>
      </c>
      <c r="AR29" s="27">
        <v>164.92607858071301</v>
      </c>
      <c r="AS29" s="27">
        <v>0.61782997541846396</v>
      </c>
      <c r="AT29" s="27">
        <v>999.02404711434394</v>
      </c>
      <c r="AU29" s="27">
        <v>2.7105966759811899</v>
      </c>
      <c r="AV29" s="27">
        <v>26.206732236203202</v>
      </c>
      <c r="AW29" s="27">
        <v>117.145581021732</v>
      </c>
      <c r="AX29" s="27">
        <v>0.505506813957461</v>
      </c>
      <c r="AY29" s="27">
        <v>0</v>
      </c>
      <c r="AZ29" s="27">
        <v>18.376641209896501</v>
      </c>
      <c r="BA29" s="27">
        <v>1357.97130733826</v>
      </c>
      <c r="BB29" s="27">
        <v>1150.8274443323701</v>
      </c>
      <c r="BC29" s="27">
        <v>207.14386300589101</v>
      </c>
      <c r="BD29" s="27">
        <v>0.18832223900306899</v>
      </c>
      <c r="BE29" s="27">
        <v>7.0210813406085801E-2</v>
      </c>
      <c r="BF29" s="27">
        <v>15.104655794904</v>
      </c>
      <c r="BG29" s="27">
        <v>4.1825909080286801</v>
      </c>
      <c r="BH29" s="27">
        <v>387.42162911864699</v>
      </c>
      <c r="BI29" s="27">
        <v>7.1517850410886403</v>
      </c>
      <c r="BJ29" s="27">
        <v>6.6896385500531803</v>
      </c>
      <c r="BK29" s="27">
        <v>553.53455507972399</v>
      </c>
      <c r="BL29" s="27">
        <v>15.217498963175199</v>
      </c>
      <c r="BM29" s="27">
        <v>1.14575466583993</v>
      </c>
      <c r="BN29" s="27">
        <v>9.3753279676140995</v>
      </c>
      <c r="BO29" s="27">
        <v>0.40008622087115597</v>
      </c>
      <c r="BP29" s="27">
        <v>114.14052807381</v>
      </c>
      <c r="BQ29" s="27">
        <v>40.372169176673303</v>
      </c>
      <c r="BR29" s="27">
        <v>0</v>
      </c>
      <c r="BS29" s="27">
        <v>48.069718637376901</v>
      </c>
      <c r="BT29" s="27">
        <v>145.943668523219</v>
      </c>
      <c r="BU29" s="27">
        <v>837.07886980196099</v>
      </c>
      <c r="BV29" s="27">
        <v>3046.0183314869601</v>
      </c>
      <c r="BW29" s="27">
        <v>117.92710085978899</v>
      </c>
      <c r="BX29" s="27"/>
      <c r="BY29" s="51">
        <f t="shared" si="0"/>
        <v>1.4334646629164631E-4</v>
      </c>
      <c r="BZ29" s="51">
        <f t="shared" si="1"/>
        <v>1.4355459869907979E-4</v>
      </c>
      <c r="CA29" s="51">
        <f t="shared" si="2"/>
        <v>1.5567638128283234E-4</v>
      </c>
      <c r="CB29" s="51">
        <f t="shared" si="3"/>
        <v>1.6817692591860443E-4</v>
      </c>
      <c r="CC29" s="51">
        <f t="shared" si="4"/>
        <v>1.7231105913737428E-4</v>
      </c>
      <c r="CD29" s="51">
        <f t="shared" si="5"/>
        <v>1.5108339781826682E-4</v>
      </c>
      <c r="CE29" s="51">
        <f t="shared" si="6"/>
        <v>1.435314506493427E-4</v>
      </c>
      <c r="CF29" s="74">
        <f t="shared" si="7"/>
        <v>8.3344076940319995E+51</v>
      </c>
      <c r="CG29" s="74">
        <f t="shared" si="8"/>
        <v>2.23777010493464E+51</v>
      </c>
      <c r="CH29" s="74">
        <f t="shared" si="9"/>
        <v>1.2484318483617699E+52</v>
      </c>
      <c r="CI29" s="74">
        <f t="shared" si="10"/>
        <v>1.14468751915091E+52</v>
      </c>
      <c r="CJ29" s="51" t="e">
        <f>(#REF!-M29)/(M29+1E-50)</f>
        <v>#REF!</v>
      </c>
      <c r="CK29" s="51" t="e">
        <f>(#REF!-N29)/(N29+1E-50)</f>
        <v>#REF!</v>
      </c>
      <c r="CL29" s="74">
        <f t="shared" si="11"/>
        <v>2.4165982977945098E+51</v>
      </c>
    </row>
    <row r="30" spans="1:90" x14ac:dyDescent="0.25">
      <c r="A30" s="29" t="s">
        <v>29</v>
      </c>
      <c r="B30" s="27">
        <v>3139.5819980000001</v>
      </c>
      <c r="C30" s="27">
        <v>51.762545000000003</v>
      </c>
      <c r="D30" s="27">
        <v>54.897506</v>
      </c>
      <c r="E30" s="27">
        <v>330.155798</v>
      </c>
      <c r="F30" s="27">
        <v>279.79303099999998</v>
      </c>
      <c r="G30" s="27">
        <v>27.280934999999999</v>
      </c>
      <c r="H30" s="27">
        <v>744.09185500000001</v>
      </c>
      <c r="I30" s="71"/>
      <c r="J30" s="71"/>
      <c r="K30" s="71"/>
      <c r="L30" s="71"/>
      <c r="M30" s="27"/>
      <c r="N30" s="27"/>
      <c r="O30" s="71"/>
      <c r="Q30" s="29" t="s">
        <v>29</v>
      </c>
      <c r="R30" s="27">
        <v>14.361255444561399</v>
      </c>
      <c r="S30" s="27">
        <v>19.055271635602001</v>
      </c>
      <c r="T30" s="27">
        <v>19.055271635602001</v>
      </c>
      <c r="U30" s="27">
        <v>28.095962900643102</v>
      </c>
      <c r="V30" s="27">
        <v>9.4902578594011899</v>
      </c>
      <c r="W30" s="27">
        <v>68.267540059251999</v>
      </c>
      <c r="X30" s="27">
        <v>3139.58105186483</v>
      </c>
      <c r="Y30" s="27">
        <v>29.784722301272101</v>
      </c>
      <c r="Z30" s="27">
        <v>10.0228465567347</v>
      </c>
      <c r="AA30" s="27">
        <v>8.2770904198156696</v>
      </c>
      <c r="AB30" s="27">
        <v>0.43208127721782602</v>
      </c>
      <c r="AC30" s="27">
        <v>45.570399144137902</v>
      </c>
      <c r="AD30" s="27">
        <v>45.570399144137902</v>
      </c>
      <c r="AE30" s="27">
        <v>69026.423923786206</v>
      </c>
      <c r="AF30" s="27">
        <v>0</v>
      </c>
      <c r="AG30" s="27">
        <v>11.8677631929206</v>
      </c>
      <c r="AH30" s="27">
        <v>3.0457732775570499</v>
      </c>
      <c r="AI30" s="27">
        <v>6.6712879586970697</v>
      </c>
      <c r="AJ30" s="27">
        <v>27.924943536647699</v>
      </c>
      <c r="AK30" s="27">
        <v>5.7510838844952898</v>
      </c>
      <c r="AL30" s="27">
        <v>51.762539467914401</v>
      </c>
      <c r="AM30" s="27">
        <v>0</v>
      </c>
      <c r="AN30" s="27">
        <v>49.407736689649802</v>
      </c>
      <c r="AO30" s="27">
        <v>5.48974665868593</v>
      </c>
      <c r="AP30" s="27">
        <v>54.897483348335697</v>
      </c>
      <c r="AQ30" s="27">
        <v>4.05481047001732</v>
      </c>
      <c r="AR30" s="27">
        <v>36.079203718899599</v>
      </c>
      <c r="AS30" s="27">
        <v>0.14593171059927099</v>
      </c>
      <c r="AT30" s="27">
        <v>226.310906860513</v>
      </c>
      <c r="AU30" s="27">
        <v>0.56794875907339704</v>
      </c>
      <c r="AV30" s="27">
        <v>5.2365044950037696</v>
      </c>
      <c r="AW30" s="27">
        <v>28.899540026235002</v>
      </c>
      <c r="AX30" s="27">
        <v>0.123223281436531</v>
      </c>
      <c r="AY30" s="27">
        <v>0</v>
      </c>
      <c r="AZ30" s="27">
        <v>3.6537821931579502</v>
      </c>
      <c r="BA30" s="27">
        <v>330.162073307924</v>
      </c>
      <c r="BB30" s="27">
        <v>279.799317153446</v>
      </c>
      <c r="BC30" s="27">
        <v>50.3627561544778</v>
      </c>
      <c r="BD30" s="27">
        <v>3.6673181302600902E-2</v>
      </c>
      <c r="BE30" s="27">
        <v>1.9798650247744399E-2</v>
      </c>
      <c r="BF30" s="27">
        <v>3.6375640369935498</v>
      </c>
      <c r="BG30" s="27">
        <v>0.88968511670717598</v>
      </c>
      <c r="BH30" s="27">
        <v>95.009364201348106</v>
      </c>
      <c r="BI30" s="27">
        <v>1.5826187489872501</v>
      </c>
      <c r="BJ30" s="27">
        <v>1.89861049804615</v>
      </c>
      <c r="BK30" s="27">
        <v>135.74466090158</v>
      </c>
      <c r="BL30" s="27">
        <v>3.5375981666088299</v>
      </c>
      <c r="BM30" s="27">
        <v>0.22868901899833</v>
      </c>
      <c r="BN30" s="27">
        <v>2.0094978197390798</v>
      </c>
      <c r="BO30" s="27">
        <v>0.11522451398998</v>
      </c>
      <c r="BP30" s="27">
        <v>27.280927743734701</v>
      </c>
      <c r="BQ30" s="27">
        <v>9.6941771944465298</v>
      </c>
      <c r="BR30" s="27">
        <v>0</v>
      </c>
      <c r="BS30" s="27">
        <v>25.108879877795601</v>
      </c>
      <c r="BT30" s="27">
        <v>35.437471655034003</v>
      </c>
      <c r="BU30" s="27">
        <v>199.34102351344399</v>
      </c>
      <c r="BV30" s="27">
        <v>744.09165364286196</v>
      </c>
      <c r="BW30" s="27">
        <v>27.2423806405954</v>
      </c>
      <c r="BX30" s="27"/>
      <c r="BY30" s="51">
        <f t="shared" si="0"/>
        <v>-3.0135705031035222E-7</v>
      </c>
      <c r="BZ30" s="51">
        <f t="shared" si="1"/>
        <v>-1.0687429688891376E-7</v>
      </c>
      <c r="CA30" s="51">
        <f t="shared" si="2"/>
        <v>-4.126173655773461E-7</v>
      </c>
      <c r="CB30" s="51">
        <f t="shared" si="3"/>
        <v>1.9007111073056673E-5</v>
      </c>
      <c r="CC30" s="51">
        <f t="shared" si="4"/>
        <v>2.2467155180904334E-5</v>
      </c>
      <c r="CD30" s="51">
        <f t="shared" si="5"/>
        <v>-2.6598301336994077E-7</v>
      </c>
      <c r="CE30" s="51">
        <f t="shared" si="6"/>
        <v>-2.7060790505901531E-7</v>
      </c>
      <c r="CF30" s="74">
        <f t="shared" si="7"/>
        <v>1.9055271635602002E+51</v>
      </c>
      <c r="CG30" s="74">
        <f t="shared" si="8"/>
        <v>9.4902578594011903E+50</v>
      </c>
      <c r="CH30" s="74">
        <f t="shared" si="9"/>
        <v>4.5570399144137899E+51</v>
      </c>
      <c r="CI30" s="74">
        <f t="shared" si="10"/>
        <v>2.7924943536647698E+51</v>
      </c>
      <c r="CJ30" s="51" t="e">
        <f>(#REF!-M30)/(M30+1E-50)</f>
        <v>#REF!</v>
      </c>
      <c r="CK30" s="51" t="e">
        <f>(#REF!-N30)/(N30+1E-50)</f>
        <v>#REF!</v>
      </c>
      <c r="CL30" s="74">
        <f t="shared" si="11"/>
        <v>5.7510838844952901E+50</v>
      </c>
    </row>
    <row r="31" spans="1:90" x14ac:dyDescent="0.25">
      <c r="A31" s="29" t="s">
        <v>30</v>
      </c>
      <c r="B31" s="27">
        <v>17357.984375</v>
      </c>
      <c r="C31" s="27">
        <v>284.25629077999997</v>
      </c>
      <c r="D31" s="27">
        <v>204.26177572</v>
      </c>
      <c r="E31" s="27">
        <v>1736.7103787999999</v>
      </c>
      <c r="F31" s="27">
        <v>1471.7894349000001</v>
      </c>
      <c r="G31" s="27">
        <v>120.47766349</v>
      </c>
      <c r="H31" s="27">
        <v>4086.1870678</v>
      </c>
      <c r="I31" s="71"/>
      <c r="J31" s="71"/>
      <c r="K31" s="71"/>
      <c r="L31" s="71"/>
      <c r="M31" s="27"/>
      <c r="N31" s="27"/>
      <c r="O31" s="71"/>
      <c r="Q31" s="29" t="s">
        <v>30</v>
      </c>
      <c r="R31" s="27">
        <v>62.296348564259198</v>
      </c>
      <c r="S31" s="27">
        <v>104.783905493536</v>
      </c>
      <c r="T31" s="27">
        <v>104.783905493536</v>
      </c>
      <c r="U31" s="27">
        <v>154.267988820879</v>
      </c>
      <c r="V31" s="27">
        <v>55.755320916332003</v>
      </c>
      <c r="W31" s="27">
        <v>373.32337232421997</v>
      </c>
      <c r="X31" s="27">
        <v>17358.0240349212</v>
      </c>
      <c r="Y31" s="27">
        <v>155.04690035224601</v>
      </c>
      <c r="Z31" s="27">
        <v>60.195000248631999</v>
      </c>
      <c r="AA31" s="27">
        <v>37.037102346114096</v>
      </c>
      <c r="AB31" s="27">
        <v>2.6304867360029198</v>
      </c>
      <c r="AC31" s="27">
        <v>235.945207514001</v>
      </c>
      <c r="AD31" s="27">
        <v>235.945207514001</v>
      </c>
      <c r="AE31" s="27">
        <v>306488.07084138301</v>
      </c>
      <c r="AF31" s="27">
        <v>0</v>
      </c>
      <c r="AG31" s="27">
        <v>53.204007771483198</v>
      </c>
      <c r="AH31" s="27">
        <v>12.998733704186</v>
      </c>
      <c r="AI31" s="27">
        <v>36.015826526825201</v>
      </c>
      <c r="AJ31" s="27">
        <v>149.06578531122599</v>
      </c>
      <c r="AK31" s="27">
        <v>31.088759041097401</v>
      </c>
      <c r="AL31" s="27">
        <v>284.25697383995498</v>
      </c>
      <c r="AM31" s="27">
        <v>0</v>
      </c>
      <c r="AN31" s="27">
        <v>183.835824684931</v>
      </c>
      <c r="AO31" s="27">
        <v>20.426199791663201</v>
      </c>
      <c r="AP31" s="27">
        <v>204.262024476595</v>
      </c>
      <c r="AQ31" s="27">
        <v>21.951263337207202</v>
      </c>
      <c r="AR31" s="27">
        <v>192.42518795720201</v>
      </c>
      <c r="AS31" s="27">
        <v>0.82235464519364798</v>
      </c>
      <c r="AT31" s="27">
        <v>1243.4644911134701</v>
      </c>
      <c r="AU31" s="27">
        <v>4.1515244757133303</v>
      </c>
      <c r="AV31" s="27">
        <v>42.052193480932701</v>
      </c>
      <c r="AW31" s="27">
        <v>146.678792286027</v>
      </c>
      <c r="AX31" s="27">
        <v>0.64410967630637606</v>
      </c>
      <c r="AY31" s="27">
        <v>0</v>
      </c>
      <c r="AZ31" s="27">
        <v>29.624247205366</v>
      </c>
      <c r="BA31" s="27">
        <v>1736.7634445981901</v>
      </c>
      <c r="BB31" s="27">
        <v>1471.8419083183801</v>
      </c>
      <c r="BC31" s="27">
        <v>264.92153627981003</v>
      </c>
      <c r="BD31" s="27">
        <v>0.30938035340090497</v>
      </c>
      <c r="BE31" s="27">
        <v>6.9280133941809E-2</v>
      </c>
      <c r="BF31" s="27">
        <v>19.5797557411112</v>
      </c>
      <c r="BG31" s="27">
        <v>6.3059301563628098</v>
      </c>
      <c r="BH31" s="27">
        <v>489.35415829185803</v>
      </c>
      <c r="BI31" s="27">
        <v>10.3211396143013</v>
      </c>
      <c r="BJ31" s="27">
        <v>6.5091370090995699</v>
      </c>
      <c r="BK31" s="27">
        <v>699.18271425343198</v>
      </c>
      <c r="BL31" s="27">
        <v>21.9656594979079</v>
      </c>
      <c r="BM31" s="27">
        <v>1.84039663839238</v>
      </c>
      <c r="BN31" s="27">
        <v>14.0200937912333</v>
      </c>
      <c r="BO31" s="27">
        <v>0.37670056570600202</v>
      </c>
      <c r="BP31" s="27">
        <v>120.477865410913</v>
      </c>
      <c r="BQ31" s="27">
        <v>50.765213172699397</v>
      </c>
      <c r="BR31" s="27">
        <v>0</v>
      </c>
      <c r="BS31" s="27">
        <v>174.11069397706899</v>
      </c>
      <c r="BT31" s="27">
        <v>192.328393849892</v>
      </c>
      <c r="BU31" s="27">
        <v>1115.49626390138</v>
      </c>
      <c r="BV31" s="27">
        <v>4086.1964770140598</v>
      </c>
      <c r="BW31" s="27">
        <v>145.39824401817</v>
      </c>
      <c r="BX31" s="27"/>
      <c r="BY31" s="51">
        <f t="shared" si="0"/>
        <v>2.2848229577305018E-6</v>
      </c>
      <c r="BZ31" s="51">
        <f t="shared" si="1"/>
        <v>2.4029721668927161E-6</v>
      </c>
      <c r="CA31" s="51">
        <f t="shared" si="2"/>
        <v>1.2178323336428604E-6</v>
      </c>
      <c r="CB31" s="51">
        <f t="shared" si="3"/>
        <v>3.0555352716199585E-5</v>
      </c>
      <c r="CC31" s="51">
        <f t="shared" si="4"/>
        <v>3.5652802728263381E-5</v>
      </c>
      <c r="CD31" s="51">
        <f t="shared" si="5"/>
        <v>1.6760028967237855E-6</v>
      </c>
      <c r="CE31" s="51">
        <f t="shared" si="6"/>
        <v>2.3026880325576723E-6</v>
      </c>
      <c r="CF31" s="74">
        <f t="shared" si="7"/>
        <v>1.0478390549353599E+52</v>
      </c>
      <c r="CG31" s="74">
        <f t="shared" si="8"/>
        <v>5.5755320916332E+51</v>
      </c>
      <c r="CH31" s="74">
        <f t="shared" si="9"/>
        <v>2.3594520751400098E+52</v>
      </c>
      <c r="CI31" s="74">
        <f t="shared" si="10"/>
        <v>1.4906578531122601E+52</v>
      </c>
      <c r="CJ31" s="51" t="e">
        <f>(#REF!-M31)/(M31+1E-50)</f>
        <v>#REF!</v>
      </c>
      <c r="CK31" s="51" t="e">
        <f>(#REF!-N31)/(N31+1E-50)</f>
        <v>#REF!</v>
      </c>
      <c r="CL31" s="74">
        <f t="shared" si="11"/>
        <v>3.1088759041097402E+51</v>
      </c>
    </row>
    <row r="32" spans="1:90" x14ac:dyDescent="0.25">
      <c r="A32" s="29" t="s">
        <v>31</v>
      </c>
      <c r="B32" s="27">
        <v>70446.893565999999</v>
      </c>
      <c r="C32" s="27">
        <v>1160.5471480000001</v>
      </c>
      <c r="D32" s="27">
        <v>1184.299947</v>
      </c>
      <c r="E32" s="27">
        <v>7365.6993910000001</v>
      </c>
      <c r="F32" s="27">
        <v>6242.1182799999997</v>
      </c>
      <c r="G32" s="27">
        <v>597.61595899999998</v>
      </c>
      <c r="H32" s="27">
        <v>16682.884633000001</v>
      </c>
      <c r="I32" s="71"/>
      <c r="J32" s="71"/>
      <c r="K32" s="71"/>
      <c r="L32" s="71"/>
      <c r="M32" s="27"/>
      <c r="N32" s="27"/>
      <c r="O32" s="71"/>
      <c r="Q32" s="29" t="s">
        <v>31</v>
      </c>
      <c r="R32" s="27">
        <v>234.86084916049299</v>
      </c>
      <c r="S32" s="27">
        <v>456.46420443010101</v>
      </c>
      <c r="T32" s="27">
        <v>456.46420443010101</v>
      </c>
      <c r="U32" s="27">
        <v>663.95605420013999</v>
      </c>
      <c r="V32" s="27">
        <v>122.559658968338</v>
      </c>
      <c r="W32" s="27">
        <v>1715.94890906617</v>
      </c>
      <c r="X32" s="27">
        <v>70445.828172969705</v>
      </c>
      <c r="Y32" s="27">
        <v>564.42059745177698</v>
      </c>
      <c r="Z32" s="27">
        <v>227.28508226700799</v>
      </c>
      <c r="AA32" s="27">
        <v>161.230404262218</v>
      </c>
      <c r="AB32" s="27">
        <v>97.499583707462406</v>
      </c>
      <c r="AC32" s="27">
        <v>683.74938523392802</v>
      </c>
      <c r="AD32" s="27">
        <v>683.74938523392802</v>
      </c>
      <c r="AE32" s="27">
        <v>2820732.2185456101</v>
      </c>
      <c r="AF32" s="27">
        <v>0</v>
      </c>
      <c r="AG32" s="27">
        <v>223.43013722186299</v>
      </c>
      <c r="AH32" s="27">
        <v>39.221831081110999</v>
      </c>
      <c r="AI32" s="27">
        <v>193.78012832704499</v>
      </c>
      <c r="AJ32" s="27">
        <v>626.92997271490901</v>
      </c>
      <c r="AK32" s="27">
        <v>132.35364032661201</v>
      </c>
      <c r="AL32" s="27">
        <v>1160.5293721928799</v>
      </c>
      <c r="AM32" s="27">
        <v>0</v>
      </c>
      <c r="AN32" s="27">
        <v>1065.8426546849801</v>
      </c>
      <c r="AO32" s="27">
        <v>118.426993730672</v>
      </c>
      <c r="AP32" s="27">
        <v>1184.26964841565</v>
      </c>
      <c r="AQ32" s="27">
        <v>93.124686682936897</v>
      </c>
      <c r="AR32" s="27">
        <v>903.27780257183701</v>
      </c>
      <c r="AS32" s="27">
        <v>3.5617491807734898</v>
      </c>
      <c r="AT32" s="27">
        <v>5471.5188580818904</v>
      </c>
      <c r="AU32" s="27">
        <v>19.182686126931099</v>
      </c>
      <c r="AV32" s="27">
        <v>197.985556997966</v>
      </c>
      <c r="AW32" s="27">
        <v>614.848261322442</v>
      </c>
      <c r="AX32" s="27">
        <v>2.72620698871784</v>
      </c>
      <c r="AY32" s="27">
        <v>0</v>
      </c>
      <c r="AZ32" s="27">
        <v>139.723928228641</v>
      </c>
      <c r="BA32" s="27">
        <v>7365.8071839007898</v>
      </c>
      <c r="BB32" s="27">
        <v>6242.2447316288699</v>
      </c>
      <c r="BC32" s="27">
        <v>1123.5624522719099</v>
      </c>
      <c r="BD32" s="27">
        <v>1.4697794777845701</v>
      </c>
      <c r="BE32" s="27">
        <v>0.246623736195483</v>
      </c>
      <c r="BF32" s="27">
        <v>83.642170741910405</v>
      </c>
      <c r="BG32" s="27">
        <v>28.945125575047999</v>
      </c>
      <c r="BH32" s="27">
        <v>2061.2883743216598</v>
      </c>
      <c r="BI32" s="27">
        <v>46.475140067681899</v>
      </c>
      <c r="BJ32" s="27">
        <v>22.8974383135523</v>
      </c>
      <c r="BK32" s="27">
        <v>2945.1660862843801</v>
      </c>
      <c r="BL32" s="27">
        <v>83.344309837198395</v>
      </c>
      <c r="BM32" s="27">
        <v>8.6682035838665694</v>
      </c>
      <c r="BN32" s="27">
        <v>64.130342554385194</v>
      </c>
      <c r="BO32" s="27">
        <v>1.28705812692626</v>
      </c>
      <c r="BP32" s="27">
        <v>597.60311965651999</v>
      </c>
      <c r="BQ32" s="27">
        <v>221.11299974435599</v>
      </c>
      <c r="BR32" s="27">
        <v>0</v>
      </c>
      <c r="BS32" s="27">
        <v>263.27148765380798</v>
      </c>
      <c r="BT32" s="27">
        <v>799.31383253409797</v>
      </c>
      <c r="BU32" s="27">
        <v>4584.5672527708603</v>
      </c>
      <c r="BV32" s="27">
        <v>16682.628887198302</v>
      </c>
      <c r="BW32" s="27">
        <v>645.87065715487404</v>
      </c>
      <c r="BX32" s="27"/>
      <c r="BY32" s="51">
        <f t="shared" si="0"/>
        <v>-1.5123350035244295E-5</v>
      </c>
      <c r="BZ32" s="51">
        <f t="shared" si="1"/>
        <v>-1.5316747062643156E-5</v>
      </c>
      <c r="CA32" s="51">
        <f t="shared" si="2"/>
        <v>-2.5583539395380025E-5</v>
      </c>
      <c r="CB32" s="51">
        <f t="shared" si="3"/>
        <v>1.4634442035664425E-5</v>
      </c>
      <c r="CC32" s="51">
        <f t="shared" si="4"/>
        <v>2.0257807237545616E-5</v>
      </c>
      <c r="CD32" s="51">
        <f t="shared" si="5"/>
        <v>-2.1484271439916208E-5</v>
      </c>
      <c r="CE32" s="51">
        <f t="shared" si="6"/>
        <v>-1.5329830981032772E-5</v>
      </c>
      <c r="CF32" s="74">
        <f t="shared" si="7"/>
        <v>4.5646420443010099E+52</v>
      </c>
      <c r="CG32" s="74">
        <f t="shared" si="8"/>
        <v>1.2255965896833801E+52</v>
      </c>
      <c r="CH32" s="74">
        <f t="shared" si="9"/>
        <v>6.83749385233928E+52</v>
      </c>
      <c r="CI32" s="74">
        <f t="shared" si="10"/>
        <v>6.26929972714909E+52</v>
      </c>
      <c r="CJ32" s="51" t="e">
        <f>(#REF!-M32)/(M32+1E-50)</f>
        <v>#REF!</v>
      </c>
      <c r="CK32" s="51" t="e">
        <f>(#REF!-N32)/(N32+1E-50)</f>
        <v>#REF!</v>
      </c>
      <c r="CL32" s="74">
        <f t="shared" si="11"/>
        <v>1.3235364032661201E+52</v>
      </c>
    </row>
    <row r="33" spans="1:90" x14ac:dyDescent="0.25">
      <c r="A33" s="29" t="s">
        <v>32</v>
      </c>
      <c r="B33" s="27">
        <v>23199.245013</v>
      </c>
      <c r="C33" s="27">
        <v>381.87226944999998</v>
      </c>
      <c r="D33" s="27">
        <v>374.52038288</v>
      </c>
      <c r="E33" s="27">
        <v>2411.8173065999999</v>
      </c>
      <c r="F33" s="27">
        <v>2043.9182168</v>
      </c>
      <c r="G33" s="27">
        <v>192.06955176</v>
      </c>
      <c r="H33" s="27">
        <v>5489.6025404000002</v>
      </c>
      <c r="I33" s="71"/>
      <c r="J33" s="71"/>
      <c r="K33" s="71"/>
      <c r="L33" s="71"/>
      <c r="M33" s="27"/>
      <c r="N33" s="27"/>
      <c r="O33" s="71"/>
      <c r="Q33" s="29" t="s">
        <v>32</v>
      </c>
      <c r="R33" s="27">
        <v>91.392826138503807</v>
      </c>
      <c r="S33" s="27">
        <v>140.70616641226701</v>
      </c>
      <c r="T33" s="27">
        <v>140.70616641226701</v>
      </c>
      <c r="U33" s="27">
        <v>207.261315455166</v>
      </c>
      <c r="V33" s="27">
        <v>73.213006122216399</v>
      </c>
      <c r="W33" s="27">
        <v>502.27060006591802</v>
      </c>
      <c r="X33" s="27">
        <v>23199.231806169599</v>
      </c>
      <c r="Y33" s="27">
        <v>212.25605814337999</v>
      </c>
      <c r="Z33" s="27">
        <v>78.473349666324495</v>
      </c>
      <c r="AA33" s="27">
        <v>53.669420769066598</v>
      </c>
      <c r="AB33" s="27">
        <v>3.4141530843313199</v>
      </c>
      <c r="AC33" s="27">
        <v>323.629528114827</v>
      </c>
      <c r="AD33" s="27">
        <v>323.629528114827</v>
      </c>
      <c r="AE33" s="27">
        <v>569701.96543391899</v>
      </c>
      <c r="AF33" s="27">
        <v>0</v>
      </c>
      <c r="AG33" s="27">
        <v>77.039452804994497</v>
      </c>
      <c r="AH33" s="27">
        <v>19.195470795666701</v>
      </c>
      <c r="AI33" s="27">
        <v>48.673492579381197</v>
      </c>
      <c r="AJ33" s="27">
        <v>202.25378882130099</v>
      </c>
      <c r="AK33" s="27">
        <v>41.995559743538401</v>
      </c>
      <c r="AL33" s="27">
        <v>381.87206478689501</v>
      </c>
      <c r="AM33" s="27">
        <v>0</v>
      </c>
      <c r="AN33" s="27">
        <v>337.068105933629</v>
      </c>
      <c r="AO33" s="27">
        <v>37.452015084905497</v>
      </c>
      <c r="AP33" s="27">
        <v>374.52012101853501</v>
      </c>
      <c r="AQ33" s="27">
        <v>29.637203913364701</v>
      </c>
      <c r="AR33" s="27">
        <v>261.16494757236302</v>
      </c>
      <c r="AS33" s="27">
        <v>1.1168144397228701</v>
      </c>
      <c r="AT33" s="27">
        <v>1670.21932490481</v>
      </c>
      <c r="AU33" s="27">
        <v>5.2289729894123003</v>
      </c>
      <c r="AV33" s="27">
        <v>51.714176877924501</v>
      </c>
      <c r="AW33" s="27">
        <v>206.157970044698</v>
      </c>
      <c r="AX33" s="27">
        <v>0.89637186395277701</v>
      </c>
      <c r="AY33" s="27">
        <v>0</v>
      </c>
      <c r="AZ33" s="27">
        <v>36.3455793834774</v>
      </c>
      <c r="BA33" s="27">
        <v>2411.8771481342601</v>
      </c>
      <c r="BB33" s="27">
        <v>2043.97827207259</v>
      </c>
      <c r="BC33" s="27">
        <v>367.89887606166297</v>
      </c>
      <c r="BD33" s="27">
        <v>0.375974800068343</v>
      </c>
      <c r="BE33" s="27">
        <v>0.11227801321670799</v>
      </c>
      <c r="BF33" s="27">
        <v>26.985810484079799</v>
      </c>
      <c r="BG33" s="27">
        <v>8.0079690536108892</v>
      </c>
      <c r="BH33" s="27">
        <v>684.38193123784004</v>
      </c>
      <c r="BI33" s="27">
        <v>13.4134139903106</v>
      </c>
      <c r="BJ33" s="27">
        <v>10.6421556790511</v>
      </c>
      <c r="BK33" s="27">
        <v>977.82744360852496</v>
      </c>
      <c r="BL33" s="27">
        <v>28.3297866598834</v>
      </c>
      <c r="BM33" s="27">
        <v>2.2620747245600401</v>
      </c>
      <c r="BN33" s="27">
        <v>17.880485099290599</v>
      </c>
      <c r="BO33" s="27">
        <v>0.62884978285575699</v>
      </c>
      <c r="BP33" s="27">
        <v>192.06937002177</v>
      </c>
      <c r="BQ33" s="27">
        <v>69.348757993694406</v>
      </c>
      <c r="BR33" s="27">
        <v>0</v>
      </c>
      <c r="BS33" s="27">
        <v>217.07272554321801</v>
      </c>
      <c r="BT33" s="27">
        <v>259.44192408108898</v>
      </c>
      <c r="BU33" s="27">
        <v>1488.9408523587299</v>
      </c>
      <c r="BV33" s="27">
        <v>5489.5996084591297</v>
      </c>
      <c r="BW33" s="27">
        <v>197.28907996492899</v>
      </c>
      <c r="BX33" s="27"/>
      <c r="BY33" s="51">
        <f t="shared" si="0"/>
        <v>-5.692784568476753E-7</v>
      </c>
      <c r="BZ33" s="51">
        <f t="shared" si="1"/>
        <v>-5.3594649661614704E-7</v>
      </c>
      <c r="CA33" s="51">
        <f t="shared" si="2"/>
        <v>-6.9919149120317881E-7</v>
      </c>
      <c r="CB33" s="51">
        <f t="shared" si="3"/>
        <v>2.4811802326984087E-5</v>
      </c>
      <c r="CC33" s="51">
        <f t="shared" si="4"/>
        <v>2.9382424451433312E-5</v>
      </c>
      <c r="CD33" s="51">
        <f t="shared" si="5"/>
        <v>-9.4621051766005018E-7</v>
      </c>
      <c r="CE33" s="51">
        <f t="shared" si="6"/>
        <v>-5.3408982687951385E-7</v>
      </c>
      <c r="CF33" s="74">
        <f t="shared" si="7"/>
        <v>1.4070616641226701E+52</v>
      </c>
      <c r="CG33" s="74">
        <f t="shared" si="8"/>
        <v>7.3213006122216395E+51</v>
      </c>
      <c r="CH33" s="74">
        <f t="shared" si="9"/>
        <v>3.23629528114827E+52</v>
      </c>
      <c r="CI33" s="74">
        <f t="shared" si="10"/>
        <v>2.0225378882130097E+52</v>
      </c>
      <c r="CJ33" s="51" t="e">
        <f>(#REF!-M33)/(M33+1E-50)</f>
        <v>#REF!</v>
      </c>
      <c r="CK33" s="51" t="e">
        <f>(#REF!-N33)/(N33+1E-50)</f>
        <v>#REF!</v>
      </c>
      <c r="CL33" s="74">
        <f t="shared" si="11"/>
        <v>4.1995559743538403E+51</v>
      </c>
    </row>
    <row r="34" spans="1:90" x14ac:dyDescent="0.25">
      <c r="A34" s="29" t="s">
        <v>33</v>
      </c>
      <c r="B34" s="27">
        <v>211557.16141</v>
      </c>
      <c r="C34" s="27">
        <v>3479.8581012999998</v>
      </c>
      <c r="D34" s="27">
        <v>3280.8813581999998</v>
      </c>
      <c r="E34" s="27">
        <v>21873.548182999999</v>
      </c>
      <c r="F34" s="27">
        <v>18536.905116000002</v>
      </c>
      <c r="G34" s="27">
        <v>1710.3970363000001</v>
      </c>
      <c r="H34" s="27">
        <v>50022.949795</v>
      </c>
      <c r="I34" s="71"/>
      <c r="J34" s="71"/>
      <c r="K34" s="71"/>
      <c r="L34" s="71"/>
      <c r="M34" s="27"/>
      <c r="N34" s="27"/>
      <c r="O34" s="71"/>
      <c r="Q34" s="29" t="s">
        <v>33</v>
      </c>
      <c r="R34" s="27">
        <v>1206.2140185709</v>
      </c>
      <c r="S34" s="27">
        <v>1279.03864184337</v>
      </c>
      <c r="T34" s="27">
        <v>1279.03864184337</v>
      </c>
      <c r="U34" s="27">
        <v>1889.21675713184</v>
      </c>
      <c r="V34" s="27">
        <v>585.16529763826702</v>
      </c>
      <c r="W34" s="27">
        <v>4612.4554600566998</v>
      </c>
      <c r="X34" s="27">
        <v>211568.52473491</v>
      </c>
      <c r="Y34" s="27">
        <v>2126.16360697341</v>
      </c>
      <c r="Z34" s="27">
        <v>598.96192398625999</v>
      </c>
      <c r="AA34" s="27">
        <v>678.74595036988603</v>
      </c>
      <c r="AB34" s="27">
        <v>25.304991359292401</v>
      </c>
      <c r="AC34" s="27">
        <v>3271.5410242859398</v>
      </c>
      <c r="AD34" s="27">
        <v>3271.5410242859398</v>
      </c>
      <c r="AE34" s="27">
        <v>5347156.31047568</v>
      </c>
      <c r="AF34" s="27">
        <v>0</v>
      </c>
      <c r="AG34" s="27">
        <v>971.74125124849695</v>
      </c>
      <c r="AH34" s="27">
        <v>258.91433999995701</v>
      </c>
      <c r="AI34" s="27">
        <v>457.51639595209798</v>
      </c>
      <c r="AJ34" s="27">
        <v>1939.6493480506999</v>
      </c>
      <c r="AK34" s="27">
        <v>393.81808962577702</v>
      </c>
      <c r="AL34" s="27">
        <v>3480.0425568971</v>
      </c>
      <c r="AM34" s="27">
        <v>0</v>
      </c>
      <c r="AN34" s="27">
        <v>2952.8367538530701</v>
      </c>
      <c r="AO34" s="27">
        <v>328.09311588044301</v>
      </c>
      <c r="AP34" s="27">
        <v>3280.9298697335098</v>
      </c>
      <c r="AQ34" s="27">
        <v>277.19467573435702</v>
      </c>
      <c r="AR34" s="27">
        <v>2508.49030963223</v>
      </c>
      <c r="AS34" s="27">
        <v>8.8373857740152193</v>
      </c>
      <c r="AT34" s="27">
        <v>15205.2049209489</v>
      </c>
      <c r="AU34" s="27">
        <v>19.9422094620171</v>
      </c>
      <c r="AV34" s="27">
        <v>126.50102448122399</v>
      </c>
      <c r="AW34" s="27">
        <v>1995.91825890529</v>
      </c>
      <c r="AX34" s="27">
        <v>8.2262048323109394</v>
      </c>
      <c r="AY34" s="27">
        <v>0</v>
      </c>
      <c r="AZ34" s="27">
        <v>83.977424133996905</v>
      </c>
      <c r="BA34" s="27">
        <v>21874.791400912301</v>
      </c>
      <c r="BB34" s="27">
        <v>18537.986418775301</v>
      </c>
      <c r="BC34" s="27">
        <v>3336.80498213705</v>
      </c>
      <c r="BD34" s="27">
        <v>0.65991891576690498</v>
      </c>
      <c r="BE34" s="27">
        <v>1.8416039713729799</v>
      </c>
      <c r="BF34" s="27">
        <v>234.24453926332501</v>
      </c>
      <c r="BG34" s="27">
        <v>34.238633939053202</v>
      </c>
      <c r="BH34" s="27">
        <v>6453.2741477206901</v>
      </c>
      <c r="BI34" s="27">
        <v>74.523966034932201</v>
      </c>
      <c r="BJ34" s="27">
        <v>178.64729490952701</v>
      </c>
      <c r="BK34" s="27">
        <v>9219.8477403175693</v>
      </c>
      <c r="BL34" s="27">
        <v>200.95137888616</v>
      </c>
      <c r="BM34" s="27">
        <v>5.4654706895506404</v>
      </c>
      <c r="BN34" s="27">
        <v>80.720135823674298</v>
      </c>
      <c r="BO34" s="27">
        <v>11.1204596009964</v>
      </c>
      <c r="BP34" s="27">
        <v>1710.4499495525099</v>
      </c>
      <c r="BQ34" s="27">
        <v>687.63451522779803</v>
      </c>
      <c r="BR34" s="27">
        <v>0</v>
      </c>
      <c r="BS34" s="27">
        <v>1161.8394229662599</v>
      </c>
      <c r="BT34" s="27">
        <v>2415.5581324426498</v>
      </c>
      <c r="BU34" s="27">
        <v>13099.4624468485</v>
      </c>
      <c r="BV34" s="27">
        <v>50025.601266885998</v>
      </c>
      <c r="BW34" s="27">
        <v>1892.5861349798599</v>
      </c>
      <c r="BX34" s="27"/>
      <c r="BY34" s="51">
        <f t="shared" si="0"/>
        <v>5.3712787760337746E-5</v>
      </c>
      <c r="BZ34" s="51">
        <f t="shared" si="1"/>
        <v>5.3006643297110189E-5</v>
      </c>
      <c r="CA34" s="51">
        <f t="shared" si="2"/>
        <v>1.4786128547063362E-5</v>
      </c>
      <c r="CB34" s="51">
        <f t="shared" si="3"/>
        <v>5.6836591023157372E-5</v>
      </c>
      <c r="CC34" s="51">
        <f t="shared" si="4"/>
        <v>5.833243297803498E-5</v>
      </c>
      <c r="CD34" s="51">
        <f t="shared" si="5"/>
        <v>3.0936239590480637E-5</v>
      </c>
      <c r="CE34" s="51">
        <f t="shared" si="6"/>
        <v>5.3005108592437714E-5</v>
      </c>
      <c r="CF34" s="74">
        <f t="shared" si="7"/>
        <v>1.27903864184337E+53</v>
      </c>
      <c r="CG34" s="74">
        <f t="shared" si="8"/>
        <v>5.8516529763826705E+52</v>
      </c>
      <c r="CH34" s="74">
        <f t="shared" si="9"/>
        <v>3.2715410242859399E+53</v>
      </c>
      <c r="CI34" s="74">
        <f t="shared" si="10"/>
        <v>1.9396493480506998E+53</v>
      </c>
      <c r="CJ34" s="51" t="e">
        <f>(#REF!-M34)/(M34+1E-50)</f>
        <v>#REF!</v>
      </c>
      <c r="CK34" s="51" t="e">
        <f>(#REF!-N34)/(N34+1E-50)</f>
        <v>#REF!</v>
      </c>
      <c r="CL34" s="74">
        <f t="shared" si="11"/>
        <v>3.9381808962577701E+52</v>
      </c>
    </row>
    <row r="35" spans="1:90" x14ac:dyDescent="0.25">
      <c r="A35" s="29" t="s">
        <v>34</v>
      </c>
      <c r="B35" s="27">
        <v>308008.86514000001</v>
      </c>
      <c r="C35" s="27">
        <v>5040.5806132999996</v>
      </c>
      <c r="D35" s="27">
        <v>3449.1220279999998</v>
      </c>
      <c r="E35" s="27">
        <v>30660.418293999999</v>
      </c>
      <c r="F35" s="27">
        <v>25983.405177000001</v>
      </c>
      <c r="G35" s="27">
        <v>2084.2418186999998</v>
      </c>
      <c r="H35" s="27">
        <v>72458.393450000003</v>
      </c>
      <c r="I35" s="71"/>
      <c r="J35" s="71"/>
      <c r="K35" s="71"/>
      <c r="L35" s="71"/>
      <c r="M35" s="27"/>
      <c r="N35" s="27"/>
      <c r="O35" s="71"/>
      <c r="Q35" s="29" t="s">
        <v>34</v>
      </c>
      <c r="R35" s="27">
        <v>962.29458135652806</v>
      </c>
      <c r="S35" s="27">
        <v>1870.7602392056999</v>
      </c>
      <c r="T35" s="27">
        <v>1870.7602392056999</v>
      </c>
      <c r="U35" s="27">
        <v>2895.8230372828698</v>
      </c>
      <c r="V35" s="27">
        <v>501.75388045744103</v>
      </c>
      <c r="W35" s="27">
        <v>8702.0217538111792</v>
      </c>
      <c r="X35" s="27">
        <v>307941.970744533</v>
      </c>
      <c r="Y35" s="27">
        <v>2291.6426974517799</v>
      </c>
      <c r="Z35" s="27">
        <v>1242.0748272461799</v>
      </c>
      <c r="AA35" s="27">
        <v>491.96227212676501</v>
      </c>
      <c r="AB35" s="27">
        <v>399.54086214910899</v>
      </c>
      <c r="AC35" s="27">
        <v>3206.76061008843</v>
      </c>
      <c r="AD35" s="27">
        <v>3206.76061008843</v>
      </c>
      <c r="AE35" s="27">
        <v>5863855.54109901</v>
      </c>
      <c r="AF35" s="27">
        <v>0</v>
      </c>
      <c r="AG35" s="27">
        <v>915.00548321251597</v>
      </c>
      <c r="AH35" s="27">
        <v>160.82850379118301</v>
      </c>
      <c r="AI35" s="27">
        <v>794.10268078566799</v>
      </c>
      <c r="AJ35" s="27">
        <v>3277.01589167046</v>
      </c>
      <c r="AK35" s="27">
        <v>543.23024705251999</v>
      </c>
      <c r="AL35" s="27">
        <v>5039.4995505125098</v>
      </c>
      <c r="AM35" s="27">
        <v>0</v>
      </c>
      <c r="AN35" s="27">
        <v>3104.1652554934199</v>
      </c>
      <c r="AO35" s="27">
        <v>344.90743891444401</v>
      </c>
      <c r="AP35" s="27">
        <v>3449.0726944078601</v>
      </c>
      <c r="AQ35" s="27">
        <v>383.72853696633098</v>
      </c>
      <c r="AR35" s="27">
        <v>3735.43354325269</v>
      </c>
      <c r="AS35" s="27">
        <v>14.043848401373401</v>
      </c>
      <c r="AT35" s="27">
        <v>23785.940387719598</v>
      </c>
      <c r="AU35" s="27">
        <v>63.249843475035398</v>
      </c>
      <c r="AV35" s="27">
        <v>617.27401557973303</v>
      </c>
      <c r="AW35" s="27">
        <v>2635.0120386558401</v>
      </c>
      <c r="AX35" s="27">
        <v>11.404183321263</v>
      </c>
      <c r="AY35" s="27">
        <v>0</v>
      </c>
      <c r="AZ35" s="27">
        <v>433.25443129064001</v>
      </c>
      <c r="BA35" s="27">
        <v>30655.1174055786</v>
      </c>
      <c r="BB35" s="27">
        <v>25979.0248086221</v>
      </c>
      <c r="BC35" s="27">
        <v>4676.0925969565096</v>
      </c>
      <c r="BD35" s="27">
        <v>4.4573870939224003</v>
      </c>
      <c r="BE35" s="27">
        <v>1.5232356425756599</v>
      </c>
      <c r="BF35" s="27">
        <v>341.76324474170099</v>
      </c>
      <c r="BG35" s="27">
        <v>97.296665273566006</v>
      </c>
      <c r="BH35" s="27">
        <v>8727.2802080722195</v>
      </c>
      <c r="BI35" s="27">
        <v>164.979050521999</v>
      </c>
      <c r="BJ35" s="27">
        <v>144.856534454604</v>
      </c>
      <c r="BK35" s="27">
        <v>12469.2652736983</v>
      </c>
      <c r="BL35" s="27">
        <v>535.721068927028</v>
      </c>
      <c r="BM35" s="27">
        <v>26.992793717378401</v>
      </c>
      <c r="BN35" s="27">
        <v>217.746514349112</v>
      </c>
      <c r="BO35" s="27">
        <v>8.6255403328538307</v>
      </c>
      <c r="BP35" s="27">
        <v>2084.0027509308402</v>
      </c>
      <c r="BQ35" s="27">
        <v>905.31461550255096</v>
      </c>
      <c r="BR35" s="27">
        <v>0</v>
      </c>
      <c r="BS35" s="27">
        <v>1084.1861112495701</v>
      </c>
      <c r="BT35" s="27">
        <v>3441.9388814106101</v>
      </c>
      <c r="BU35" s="27">
        <v>20185.6532298485</v>
      </c>
      <c r="BV35" s="27">
        <v>72442.851920280795</v>
      </c>
      <c r="BW35" s="27">
        <v>2794.0439988600701</v>
      </c>
      <c r="BX35" s="27"/>
      <c r="BY35" s="51">
        <f t="shared" ref="BY35:BY51" si="12">(X35-B35)/(B35+1E-50)</f>
        <v>-2.1718334450083004E-4</v>
      </c>
      <c r="BZ35" s="51">
        <f t="shared" ref="BZ35:BZ51" si="13">(AL35-C35)/(C35+1E-50)</f>
        <v>-2.1447187743359395E-4</v>
      </c>
      <c r="CA35" s="51">
        <f t="shared" ref="CA35:CA51" si="14">(AP35-D35)/(D35+1E-50)</f>
        <v>-1.4303231877317186E-5</v>
      </c>
      <c r="CB35" s="51">
        <f t="shared" ref="CB35:CB51" si="15">(BA35-E35)/(E35+1E-50)</f>
        <v>-1.7289028383663373E-4</v>
      </c>
      <c r="CC35" s="51">
        <f t="shared" ref="CC35:CC51" si="16">(BB35-F35)/(F35+1E-50)</f>
        <v>-1.6858330723249512E-4</v>
      </c>
      <c r="CD35" s="51">
        <f t="shared" ref="CD35:CD51" si="17">(BP35-G35)/(G35+1E-50)</f>
        <v>-1.1470251053150821E-4</v>
      </c>
      <c r="CE35" s="51">
        <f t="shared" ref="CE35:CE51" si="18">(BV35-H35)/(H35+1E-50)</f>
        <v>-2.1448901885925658E-4</v>
      </c>
      <c r="CF35" s="74">
        <f t="shared" ref="CF35:CF51" si="19">(T35-I35)/(I35+1E-50)</f>
        <v>1.8707602392056999E+53</v>
      </c>
      <c r="CG35" s="74">
        <f t="shared" ref="CG35:CG51" si="20">(V35-J35)/(J35+1E-50)</f>
        <v>5.0175388045744099E+52</v>
      </c>
      <c r="CH35" s="74">
        <f t="shared" ref="CH35:CH51" si="21">(AD35-K35)/(K35+1E-50)</f>
        <v>3.2067606100884299E+53</v>
      </c>
      <c r="CI35" s="74">
        <f t="shared" ref="CI35:CI51" si="22">(AJ35-L35)/(L35+1E-50)</f>
        <v>3.27701589167046E+53</v>
      </c>
      <c r="CJ35" s="51" t="e">
        <f>(#REF!-M35)/(M35+1E-50)</f>
        <v>#REF!</v>
      </c>
      <c r="CK35" s="51" t="e">
        <f>(#REF!-N35)/(N35+1E-50)</f>
        <v>#REF!</v>
      </c>
      <c r="CL35" s="74">
        <f t="shared" ref="CL35:CL51" si="23">(AK35-O35)/(O35+1E-50)</f>
        <v>5.4323024705252001E+52</v>
      </c>
    </row>
    <row r="36" spans="1:90" x14ac:dyDescent="0.25">
      <c r="A36" s="29" t="s">
        <v>35</v>
      </c>
      <c r="B36" s="27">
        <v>25271.846944000001</v>
      </c>
      <c r="C36" s="27">
        <v>416.52953879</v>
      </c>
      <c r="D36" s="27">
        <v>435.11158876000002</v>
      </c>
      <c r="E36" s="27">
        <v>2651.5048250999998</v>
      </c>
      <c r="F36" s="27">
        <v>2247.0382144</v>
      </c>
      <c r="G36" s="27">
        <v>217.52417524000001</v>
      </c>
      <c r="H36" s="27">
        <v>5987.6183318000003</v>
      </c>
      <c r="I36" s="71"/>
      <c r="J36" s="71"/>
      <c r="K36" s="71"/>
      <c r="L36" s="71"/>
      <c r="M36" s="27"/>
      <c r="N36" s="27"/>
      <c r="O36" s="71"/>
      <c r="Q36" s="29" t="s">
        <v>35</v>
      </c>
      <c r="R36" s="27">
        <v>84.294755122347894</v>
      </c>
      <c r="S36" s="27">
        <v>163.83125163822999</v>
      </c>
      <c r="T36" s="27">
        <v>163.83125163822999</v>
      </c>
      <c r="U36" s="27">
        <v>238.302932608872</v>
      </c>
      <c r="V36" s="27">
        <v>43.988342244895499</v>
      </c>
      <c r="W36" s="27">
        <v>615.87758003091596</v>
      </c>
      <c r="X36" s="27">
        <v>25271.8696915006</v>
      </c>
      <c r="Y36" s="27">
        <v>202.57828020541001</v>
      </c>
      <c r="Z36" s="27">
        <v>81.575750386056299</v>
      </c>
      <c r="AA36" s="27">
        <v>57.867838746497</v>
      </c>
      <c r="AB36" s="27">
        <v>34.9939539154255</v>
      </c>
      <c r="AC36" s="27">
        <v>245.40695002717499</v>
      </c>
      <c r="AD36" s="27">
        <v>245.40695002717499</v>
      </c>
      <c r="AE36" s="27">
        <v>539466.10854669102</v>
      </c>
      <c r="AF36" s="27">
        <v>0</v>
      </c>
      <c r="AG36" s="27">
        <v>80.192136730500906</v>
      </c>
      <c r="AH36" s="27">
        <v>14.077251798472799</v>
      </c>
      <c r="AI36" s="27">
        <v>69.550353096626793</v>
      </c>
      <c r="AJ36" s="27">
        <v>225.01371322397901</v>
      </c>
      <c r="AK36" s="27">
        <v>47.503563054702298</v>
      </c>
      <c r="AL36" s="27">
        <v>416.52993885172202</v>
      </c>
      <c r="AM36" s="27">
        <v>0</v>
      </c>
      <c r="AN36" s="27">
        <v>391.600820573752</v>
      </c>
      <c r="AO36" s="27">
        <v>43.511223428980799</v>
      </c>
      <c r="AP36" s="27">
        <v>435.112044002733</v>
      </c>
      <c r="AQ36" s="27">
        <v>33.423726049820999</v>
      </c>
      <c r="AR36" s="27">
        <v>324.19884659189103</v>
      </c>
      <c r="AS36" s="27">
        <v>1.1168022033212599</v>
      </c>
      <c r="AT36" s="27">
        <v>1963.80301281581</v>
      </c>
      <c r="AU36" s="27">
        <v>3.3871822042912898</v>
      </c>
      <c r="AV36" s="27">
        <v>27.4219820521723</v>
      </c>
      <c r="AW36" s="27">
        <v>237.48229866234499</v>
      </c>
      <c r="AX36" s="27">
        <v>0.99373010195274303</v>
      </c>
      <c r="AY36" s="27">
        <v>0</v>
      </c>
      <c r="AZ36" s="27">
        <v>18.849055177279102</v>
      </c>
      <c r="BA36" s="27">
        <v>2651.5425263777802</v>
      </c>
      <c r="BB36" s="27">
        <v>2247.0755259600101</v>
      </c>
      <c r="BC36" s="27">
        <v>404.46700041777501</v>
      </c>
      <c r="BD36" s="27">
        <v>0.177043943506561</v>
      </c>
      <c r="BE36" s="27">
        <v>0.194173815224017</v>
      </c>
      <c r="BF36" s="27">
        <v>28.764606309738301</v>
      </c>
      <c r="BG36" s="27">
        <v>5.5050729745310996</v>
      </c>
      <c r="BH36" s="27">
        <v>773.54151233210405</v>
      </c>
      <c r="BI36" s="27">
        <v>10.6966826704586</v>
      </c>
      <c r="BJ36" s="27">
        <v>18.756255050943299</v>
      </c>
      <c r="BK36" s="27">
        <v>1105.1797999492901</v>
      </c>
      <c r="BL36" s="27">
        <v>29.913368991172302</v>
      </c>
      <c r="BM36" s="27">
        <v>1.19365244222512</v>
      </c>
      <c r="BN36" s="27">
        <v>12.658889374714001</v>
      </c>
      <c r="BO36" s="27">
        <v>1.15678669590877</v>
      </c>
      <c r="BP36" s="27">
        <v>217.52434099946501</v>
      </c>
      <c r="BQ36" s="27">
        <v>79.360473961352497</v>
      </c>
      <c r="BR36" s="27">
        <v>0</v>
      </c>
      <c r="BS36" s="27">
        <v>94.491796531576895</v>
      </c>
      <c r="BT36" s="27">
        <v>286.88474639287</v>
      </c>
      <c r="BU36" s="27">
        <v>1645.4639442320999</v>
      </c>
      <c r="BV36" s="27">
        <v>5987.6240446105203</v>
      </c>
      <c r="BW36" s="27">
        <v>231.81174013638201</v>
      </c>
      <c r="BX36" s="27"/>
      <c r="BY36" s="51">
        <f t="shared" si="12"/>
        <v>9.0011231272149457E-7</v>
      </c>
      <c r="BZ36" s="51">
        <f t="shared" si="13"/>
        <v>9.6046422825311462E-7</v>
      </c>
      <c r="CA36" s="51">
        <f t="shared" si="14"/>
        <v>1.0462666238793305E-6</v>
      </c>
      <c r="CB36" s="51">
        <f t="shared" si="15"/>
        <v>1.4218822995700584E-5</v>
      </c>
      <c r="CC36" s="51">
        <f t="shared" si="16"/>
        <v>1.6604773239249057E-5</v>
      </c>
      <c r="CD36" s="51">
        <f t="shared" si="17"/>
        <v>7.6202778299301659E-7</v>
      </c>
      <c r="CE36" s="51">
        <f t="shared" si="18"/>
        <v>9.541039864949878E-7</v>
      </c>
      <c r="CF36" s="74">
        <f t="shared" si="19"/>
        <v>1.6383125163822997E+52</v>
      </c>
      <c r="CG36" s="74">
        <f t="shared" si="20"/>
        <v>4.3988342244895498E+51</v>
      </c>
      <c r="CH36" s="74">
        <f t="shared" si="21"/>
        <v>2.45406950027175E+52</v>
      </c>
      <c r="CI36" s="74">
        <f t="shared" si="22"/>
        <v>2.25013713223979E+52</v>
      </c>
      <c r="CJ36" s="51" t="e">
        <f>(#REF!-M36)/(M36+1E-50)</f>
        <v>#REF!</v>
      </c>
      <c r="CK36" s="51" t="e">
        <f>(#REF!-N36)/(N36+1E-50)</f>
        <v>#REF!</v>
      </c>
      <c r="CL36" s="74">
        <f t="shared" si="23"/>
        <v>4.7503563054702295E+51</v>
      </c>
    </row>
    <row r="37" spans="1:90" x14ac:dyDescent="0.25">
      <c r="A37" s="29" t="s">
        <v>36</v>
      </c>
      <c r="B37" s="27">
        <v>460920.78496000002</v>
      </c>
      <c r="C37" s="27">
        <v>7596.9580867000004</v>
      </c>
      <c r="D37" s="27">
        <v>7939.5907354000001</v>
      </c>
      <c r="E37" s="27">
        <v>48362.890743000004</v>
      </c>
      <c r="F37" s="27">
        <v>40985.500324000001</v>
      </c>
      <c r="G37" s="27">
        <v>3968.4870864999998</v>
      </c>
      <c r="H37" s="27">
        <v>109206.28896000001</v>
      </c>
      <c r="I37" s="71"/>
      <c r="J37" s="71"/>
      <c r="K37" s="71"/>
      <c r="L37" s="71"/>
      <c r="M37" s="27"/>
      <c r="N37" s="27"/>
      <c r="O37" s="71"/>
      <c r="Q37" s="29" t="s">
        <v>36</v>
      </c>
      <c r="R37" s="27">
        <v>1537.29283926935</v>
      </c>
      <c r="S37" s="27">
        <v>2987.8086097833102</v>
      </c>
      <c r="T37" s="27">
        <v>2987.8086097833102</v>
      </c>
      <c r="U37" s="27">
        <v>4345.9569489189098</v>
      </c>
      <c r="V37" s="27">
        <v>802.22043916722703</v>
      </c>
      <c r="W37" s="27">
        <v>11231.826786784301</v>
      </c>
      <c r="X37" s="27">
        <v>460881.60261260899</v>
      </c>
      <c r="Y37" s="27">
        <v>3694.4422178096302</v>
      </c>
      <c r="Z37" s="27">
        <v>1487.70551555222</v>
      </c>
      <c r="AA37" s="27">
        <v>1055.34151713953</v>
      </c>
      <c r="AB37" s="27">
        <v>638.18843180470401</v>
      </c>
      <c r="AC37" s="27">
        <v>4475.5143815401198</v>
      </c>
      <c r="AD37" s="27">
        <v>4475.5143815401198</v>
      </c>
      <c r="AE37" s="27">
        <v>16602371.9960877</v>
      </c>
      <c r="AF37" s="27">
        <v>0</v>
      </c>
      <c r="AG37" s="27">
        <v>1462.47269857071</v>
      </c>
      <c r="AH37" s="27">
        <v>256.72855171462299</v>
      </c>
      <c r="AI37" s="27">
        <v>1268.3972276332299</v>
      </c>
      <c r="AJ37" s="27">
        <v>4103.6005968490399</v>
      </c>
      <c r="AK37" s="27">
        <v>866.32823862943405</v>
      </c>
      <c r="AL37" s="27">
        <v>7596.3089082246697</v>
      </c>
      <c r="AM37" s="27">
        <v>0</v>
      </c>
      <c r="AN37" s="27">
        <v>7144.87456486273</v>
      </c>
      <c r="AO37" s="27">
        <v>793.87491736437403</v>
      </c>
      <c r="AP37" s="27">
        <v>7938.7494822271101</v>
      </c>
      <c r="AQ37" s="27">
        <v>609.55217516899995</v>
      </c>
      <c r="AR37" s="27">
        <v>5912.4487592681298</v>
      </c>
      <c r="AS37" s="27">
        <v>21.647476276393402</v>
      </c>
      <c r="AT37" s="27">
        <v>35814.094652583401</v>
      </c>
      <c r="AU37" s="27">
        <v>88.986531373755</v>
      </c>
      <c r="AV37" s="27">
        <v>839.26154397206699</v>
      </c>
      <c r="AW37" s="27">
        <v>4206.3743158154002</v>
      </c>
      <c r="AX37" s="27">
        <v>18.028440277561899</v>
      </c>
      <c r="AY37" s="27">
        <v>0</v>
      </c>
      <c r="AZ37" s="27">
        <v>587.00240968942296</v>
      </c>
      <c r="BA37" s="27">
        <v>48215.961621692302</v>
      </c>
      <c r="BB37" s="27">
        <v>40982.901482388799</v>
      </c>
      <c r="BC37" s="27">
        <v>7233.0601393034403</v>
      </c>
      <c r="BD37" s="27">
        <v>5.9517485735544504</v>
      </c>
      <c r="BE37" s="27">
        <v>2.7262764159041399</v>
      </c>
      <c r="BF37" s="27">
        <v>535.01916450227895</v>
      </c>
      <c r="BG37" s="27">
        <v>138.413109135181</v>
      </c>
      <c r="BH37" s="27">
        <v>13864.3129367659</v>
      </c>
      <c r="BI37" s="27">
        <v>241.752484102691</v>
      </c>
      <c r="BJ37" s="27">
        <v>260.76882481930301</v>
      </c>
      <c r="BK37" s="27">
        <v>19808.731945986699</v>
      </c>
      <c r="BL37" s="27">
        <v>545.53427399989198</v>
      </c>
      <c r="BM37" s="27">
        <v>36.671691305334598</v>
      </c>
      <c r="BN37" s="27">
        <v>311.51814992564903</v>
      </c>
      <c r="BO37" s="27">
        <v>15.7344334516774</v>
      </c>
      <c r="BP37" s="27">
        <v>3968.0987838978799</v>
      </c>
      <c r="BQ37" s="27">
        <v>1447.3052235304999</v>
      </c>
      <c r="BR37" s="27">
        <v>0</v>
      </c>
      <c r="BS37" s="27">
        <v>1723.2566132936399</v>
      </c>
      <c r="BT37" s="27">
        <v>5231.9479937052001</v>
      </c>
      <c r="BU37" s="27">
        <v>30008.508278367499</v>
      </c>
      <c r="BV37" s="27">
        <v>109196.961727398</v>
      </c>
      <c r="BW37" s="27">
        <v>4227.5773035858301</v>
      </c>
      <c r="BX37" s="27"/>
      <c r="BY37" s="51">
        <f t="shared" si="12"/>
        <v>-8.5008853298802517E-5</v>
      </c>
      <c r="BZ37" s="51">
        <f t="shared" si="13"/>
        <v>-8.5452422920065512E-5</v>
      </c>
      <c r="CA37" s="51">
        <f t="shared" si="14"/>
        <v>-1.0595674272467514E-4</v>
      </c>
      <c r="CB37" s="51">
        <f t="shared" si="15"/>
        <v>-3.0380549849363101E-3</v>
      </c>
      <c r="CC37" s="51">
        <f t="shared" si="16"/>
        <v>-6.3408805325222293E-5</v>
      </c>
      <c r="CD37" s="51">
        <f t="shared" si="17"/>
        <v>-9.7846507663038856E-5</v>
      </c>
      <c r="CE37" s="51">
        <f t="shared" si="18"/>
        <v>-8.5409299142333336E-5</v>
      </c>
      <c r="CF37" s="74">
        <f t="shared" si="19"/>
        <v>2.9878086097833101E+53</v>
      </c>
      <c r="CG37" s="74">
        <f t="shared" si="20"/>
        <v>8.0222043916722699E+52</v>
      </c>
      <c r="CH37" s="74">
        <f t="shared" si="21"/>
        <v>4.4755143815401201E+53</v>
      </c>
      <c r="CI37" s="74">
        <f t="shared" si="22"/>
        <v>4.1036005968490401E+53</v>
      </c>
      <c r="CJ37" s="51" t="e">
        <f>(#REF!-M37)/(M37+1E-50)</f>
        <v>#REF!</v>
      </c>
      <c r="CK37" s="51" t="e">
        <f>(#REF!-N37)/(N37+1E-50)</f>
        <v>#REF!</v>
      </c>
      <c r="CL37" s="74">
        <f t="shared" si="23"/>
        <v>8.6632823862943406E+52</v>
      </c>
    </row>
    <row r="38" spans="1:90" x14ac:dyDescent="0.25">
      <c r="A38" s="29" t="s">
        <v>37</v>
      </c>
      <c r="B38" s="27">
        <v>2286651.0011999998</v>
      </c>
      <c r="C38" s="27">
        <v>37412.857273000001</v>
      </c>
      <c r="D38" s="27">
        <v>25177.842421000001</v>
      </c>
      <c r="E38" s="27">
        <v>227239.69508</v>
      </c>
      <c r="F38" s="27">
        <v>192576.01582</v>
      </c>
      <c r="G38" s="27">
        <v>15342.374108</v>
      </c>
      <c r="H38" s="27">
        <v>537809.90532999998</v>
      </c>
      <c r="I38" s="71"/>
      <c r="J38" s="71"/>
      <c r="K38" s="71"/>
      <c r="L38" s="71"/>
      <c r="M38" s="27"/>
      <c r="N38" s="27"/>
      <c r="O38" s="71"/>
      <c r="Q38" s="29" t="s">
        <v>37</v>
      </c>
      <c r="R38" s="27">
        <v>7159.1910094777604</v>
      </c>
      <c r="S38" s="27">
        <v>13925.110842002699</v>
      </c>
      <c r="T38" s="27">
        <v>13925.110842002699</v>
      </c>
      <c r="U38" s="27">
        <v>21509.706802473302</v>
      </c>
      <c r="V38" s="27">
        <v>3735.4364070936299</v>
      </c>
      <c r="W38" s="27">
        <v>65655.169575837106</v>
      </c>
      <c r="X38" s="27">
        <v>2286738.5305898702</v>
      </c>
      <c r="Y38" s="27">
        <v>17034.746764331299</v>
      </c>
      <c r="Z38" s="27">
        <v>9449.5407728538103</v>
      </c>
      <c r="AA38" s="27">
        <v>3617.3170755709298</v>
      </c>
      <c r="AB38" s="27">
        <v>2974.1879637291099</v>
      </c>
      <c r="AC38" s="27">
        <v>23072.304188124101</v>
      </c>
      <c r="AD38" s="27">
        <v>23072.304188124101</v>
      </c>
      <c r="AE38" s="27">
        <v>52682285.829503</v>
      </c>
      <c r="AF38" s="27">
        <v>0</v>
      </c>
      <c r="AG38" s="27">
        <v>6814.4618857433898</v>
      </c>
      <c r="AH38" s="27">
        <v>1197.6986017358399</v>
      </c>
      <c r="AI38" s="27">
        <v>5912.1281804556302</v>
      </c>
      <c r="AJ38" s="27">
        <v>22989.984144463699</v>
      </c>
      <c r="AK38" s="27">
        <v>4043.5999123859601</v>
      </c>
      <c r="AL38" s="27">
        <v>37414.289841429301</v>
      </c>
      <c r="AM38" s="27">
        <v>0</v>
      </c>
      <c r="AN38" s="27">
        <v>22660.9806714224</v>
      </c>
      <c r="AO38" s="27">
        <v>2517.88719522057</v>
      </c>
      <c r="AP38" s="27">
        <v>25178.867866642999</v>
      </c>
      <c r="AQ38" s="27">
        <v>2857.9533416101299</v>
      </c>
      <c r="AR38" s="27">
        <v>27489.2256489346</v>
      </c>
      <c r="AS38" s="27">
        <v>107.97977488672301</v>
      </c>
      <c r="AT38" s="27">
        <v>177695.72552899801</v>
      </c>
      <c r="AU38" s="27">
        <v>551.20360251462398</v>
      </c>
      <c r="AV38" s="27">
        <v>5601.9501541795698</v>
      </c>
      <c r="AW38" s="27">
        <v>19156.243255572299</v>
      </c>
      <c r="AX38" s="27">
        <v>84.253498244699799</v>
      </c>
      <c r="AY38" s="27">
        <v>0</v>
      </c>
      <c r="AZ38" s="27">
        <v>3947.6385781848198</v>
      </c>
      <c r="BA38" s="27">
        <v>227198.73876920799</v>
      </c>
      <c r="BB38" s="27">
        <v>192589.987206586</v>
      </c>
      <c r="BC38" s="27">
        <v>34608.751562621401</v>
      </c>
      <c r="BD38" s="27">
        <v>41.280652525807803</v>
      </c>
      <c r="BE38" s="27">
        <v>8.8262742041983699</v>
      </c>
      <c r="BF38" s="27">
        <v>2565.0533140620701</v>
      </c>
      <c r="BG38" s="27">
        <v>836.27354335794701</v>
      </c>
      <c r="BH38" s="27">
        <v>63960.3342913862</v>
      </c>
      <c r="BI38" s="27">
        <v>1364.19940631282</v>
      </c>
      <c r="BJ38" s="27">
        <v>827.87626614569194</v>
      </c>
      <c r="BK38" s="27">
        <v>91385.802486381697</v>
      </c>
      <c r="BL38" s="27">
        <v>4186.5468705770299</v>
      </c>
      <c r="BM38" s="27">
        <v>245.18445761844501</v>
      </c>
      <c r="BN38" s="27">
        <v>1858.16911731256</v>
      </c>
      <c r="BO38" s="27">
        <v>47.718533696756197</v>
      </c>
      <c r="BP38" s="27">
        <v>15342.980470779299</v>
      </c>
      <c r="BQ38" s="27">
        <v>6741.7090110751797</v>
      </c>
      <c r="BR38" s="27">
        <v>0</v>
      </c>
      <c r="BS38" s="27">
        <v>8073.2302567373399</v>
      </c>
      <c r="BT38" s="27">
        <v>25700.2854284807</v>
      </c>
      <c r="BU38" s="27">
        <v>150144.98965396901</v>
      </c>
      <c r="BV38" s="27">
        <v>537830.520696169</v>
      </c>
      <c r="BW38" s="27">
        <v>20862.8474864577</v>
      </c>
      <c r="BX38" s="27"/>
      <c r="BY38" s="51">
        <f t="shared" si="12"/>
        <v>3.8278421072747411E-5</v>
      </c>
      <c r="BZ38" s="51">
        <f t="shared" si="13"/>
        <v>3.8290805186208399E-5</v>
      </c>
      <c r="CA38" s="51">
        <f t="shared" si="14"/>
        <v>4.0728098375189634E-5</v>
      </c>
      <c r="CB38" s="51">
        <f t="shared" si="15"/>
        <v>-1.8023396298605528E-4</v>
      </c>
      <c r="CC38" s="51">
        <f t="shared" si="16"/>
        <v>7.2549982543281951E-5</v>
      </c>
      <c r="CD38" s="51">
        <f t="shared" si="17"/>
        <v>3.9522095800218058E-5</v>
      </c>
      <c r="CE38" s="51">
        <f t="shared" si="18"/>
        <v>3.8332068570527889E-5</v>
      </c>
      <c r="CF38" s="74">
        <f t="shared" si="19"/>
        <v>1.3925110842002699E+54</v>
      </c>
      <c r="CG38" s="74">
        <f t="shared" si="20"/>
        <v>3.7354364070936298E+53</v>
      </c>
      <c r="CH38" s="74">
        <f t="shared" si="21"/>
        <v>2.30723041881241E+54</v>
      </c>
      <c r="CI38" s="74">
        <f t="shared" si="22"/>
        <v>2.29899841444637E+54</v>
      </c>
      <c r="CJ38" s="51" t="e">
        <f>(#REF!-M38)/(M38+1E-50)</f>
        <v>#REF!</v>
      </c>
      <c r="CK38" s="51" t="e">
        <f>(#REF!-N38)/(N38+1E-50)</f>
        <v>#REF!</v>
      </c>
      <c r="CL38" s="74">
        <f t="shared" si="23"/>
        <v>4.0435999123859603E+53</v>
      </c>
    </row>
    <row r="39" spans="1:90" x14ac:dyDescent="0.25">
      <c r="A39" s="29" t="s">
        <v>130</v>
      </c>
      <c r="B39" s="27">
        <v>40235.869643999999</v>
      </c>
      <c r="C39" s="27">
        <v>659.54852430000005</v>
      </c>
      <c r="D39" s="27">
        <v>506.49807198000002</v>
      </c>
      <c r="E39" s="27">
        <v>4055.1878356000002</v>
      </c>
      <c r="F39" s="27">
        <v>3436.5998657</v>
      </c>
      <c r="G39" s="27">
        <v>289.37128955999998</v>
      </c>
      <c r="H39" s="27">
        <v>9481.0152746000003</v>
      </c>
      <c r="I39" s="71"/>
      <c r="J39" s="71"/>
      <c r="K39" s="71"/>
      <c r="L39" s="71"/>
      <c r="M39" s="27"/>
      <c r="N39" s="27"/>
      <c r="O39" s="71"/>
      <c r="Q39" s="29" t="s">
        <v>130</v>
      </c>
      <c r="R39" s="27">
        <v>196.43606169987399</v>
      </c>
      <c r="S39" s="27">
        <v>242.68278977276199</v>
      </c>
      <c r="T39" s="27">
        <v>242.68278977276199</v>
      </c>
      <c r="U39" s="27">
        <v>358.00937489679001</v>
      </c>
      <c r="V39" s="27">
        <v>117.968747239648</v>
      </c>
      <c r="W39" s="27">
        <v>871.12229485886496</v>
      </c>
      <c r="X39" s="27">
        <v>40235.950905669699</v>
      </c>
      <c r="Y39" s="27">
        <v>386.42239527768697</v>
      </c>
      <c r="Z39" s="27">
        <v>123.52504883879099</v>
      </c>
      <c r="AA39" s="27">
        <v>112.296430402157</v>
      </c>
      <c r="AB39" s="27">
        <v>5.2962753555498399</v>
      </c>
      <c r="AC39" s="27">
        <v>592.25846054126498</v>
      </c>
      <c r="AD39" s="27">
        <v>592.25846054126498</v>
      </c>
      <c r="AE39" s="27">
        <v>616473.03412275296</v>
      </c>
      <c r="AF39" s="27">
        <v>0</v>
      </c>
      <c r="AG39" s="27">
        <v>160.93053181135599</v>
      </c>
      <c r="AH39" s="27">
        <v>41.833689887362802</v>
      </c>
      <c r="AI39" s="27">
        <v>85.506916197038095</v>
      </c>
      <c r="AJ39" s="27">
        <v>359.29037777189501</v>
      </c>
      <c r="AK39" s="27">
        <v>73.679614480285494</v>
      </c>
      <c r="AL39" s="27">
        <v>659.54992345331902</v>
      </c>
      <c r="AM39" s="27">
        <v>0</v>
      </c>
      <c r="AN39" s="27">
        <v>455.850006826612</v>
      </c>
      <c r="AO39" s="27">
        <v>50.650059379509102</v>
      </c>
      <c r="AP39" s="27">
        <v>506.50006620612101</v>
      </c>
      <c r="AQ39" s="27">
        <v>51.921749483568703</v>
      </c>
      <c r="AR39" s="27">
        <v>464.342415816531</v>
      </c>
      <c r="AS39" s="27">
        <v>1.7470884191206799</v>
      </c>
      <c r="AT39" s="27">
        <v>2883.0524508967401</v>
      </c>
      <c r="AU39" s="27">
        <v>6.0112392194535804</v>
      </c>
      <c r="AV39" s="27">
        <v>52.294893972012297</v>
      </c>
      <c r="AW39" s="27">
        <v>359.39079028864001</v>
      </c>
      <c r="AX39" s="27">
        <v>1.5168923376158101</v>
      </c>
      <c r="AY39" s="27">
        <v>0</v>
      </c>
      <c r="AZ39" s="27">
        <v>36.254954007176003</v>
      </c>
      <c r="BA39" s="27">
        <v>4055.2620512109502</v>
      </c>
      <c r="BB39" s="27">
        <v>3436.67269963437</v>
      </c>
      <c r="BC39" s="27">
        <v>618.58935157658004</v>
      </c>
      <c r="BD39" s="27">
        <v>0.353913758274222</v>
      </c>
      <c r="BE39" s="27">
        <v>0.27207792678450299</v>
      </c>
      <c r="BF39" s="27">
        <v>44.310133971901998</v>
      </c>
      <c r="BG39" s="27">
        <v>9.5801239407617995</v>
      </c>
      <c r="BH39" s="27">
        <v>1175.6083677860599</v>
      </c>
      <c r="BI39" s="27">
        <v>17.784391824379799</v>
      </c>
      <c r="BJ39" s="27">
        <v>26.202757883121901</v>
      </c>
      <c r="BK39" s="27">
        <v>1679.6360999134599</v>
      </c>
      <c r="BL39" s="27">
        <v>43.014495107738298</v>
      </c>
      <c r="BM39" s="27">
        <v>2.2806053751990998</v>
      </c>
      <c r="BN39" s="27">
        <v>21.822962453964699</v>
      </c>
      <c r="BO39" s="27">
        <v>1.60540655643556</v>
      </c>
      <c r="BP39" s="27">
        <v>289.372125360979</v>
      </c>
      <c r="BQ39" s="27">
        <v>125.526144810411</v>
      </c>
      <c r="BR39" s="27">
        <v>0</v>
      </c>
      <c r="BS39" s="27">
        <v>290.529550905348</v>
      </c>
      <c r="BT39" s="27">
        <v>453.38396875030901</v>
      </c>
      <c r="BU39" s="27">
        <v>2523.06357214537</v>
      </c>
      <c r="BV39" s="27">
        <v>9481.0350788427895</v>
      </c>
      <c r="BW39" s="27">
        <v>350.527707482989</v>
      </c>
      <c r="BX39" s="27"/>
      <c r="BY39" s="51">
        <f t="shared" si="12"/>
        <v>2.0196324925822202E-6</v>
      </c>
      <c r="BZ39" s="51">
        <f t="shared" si="13"/>
        <v>2.1213804101160999E-6</v>
      </c>
      <c r="CA39" s="51">
        <f t="shared" si="14"/>
        <v>3.9372827485582651E-6</v>
      </c>
      <c r="CB39" s="51">
        <f t="shared" si="15"/>
        <v>1.8301399086485613E-5</v>
      </c>
      <c r="CC39" s="51">
        <f t="shared" si="16"/>
        <v>2.1193603333617785E-5</v>
      </c>
      <c r="CD39" s="51">
        <f t="shared" si="17"/>
        <v>2.8883341546753071E-6</v>
      </c>
      <c r="CE39" s="51">
        <f t="shared" si="18"/>
        <v>2.0888314400498991E-6</v>
      </c>
      <c r="CF39" s="74">
        <f t="shared" si="19"/>
        <v>2.4268278977276196E+52</v>
      </c>
      <c r="CG39" s="74">
        <f t="shared" si="20"/>
        <v>1.17968747239648E+52</v>
      </c>
      <c r="CH39" s="74">
        <f t="shared" si="21"/>
        <v>5.9225846054126495E+52</v>
      </c>
      <c r="CI39" s="74">
        <f t="shared" si="22"/>
        <v>3.5929037777189503E+52</v>
      </c>
      <c r="CJ39" s="51" t="e">
        <f>(#REF!-M39)/(M39+1E-50)</f>
        <v>#REF!</v>
      </c>
      <c r="CK39" s="51" t="e">
        <f>(#REF!-N39)/(N39+1E-50)</f>
        <v>#REF!</v>
      </c>
      <c r="CL39" s="74">
        <f t="shared" si="23"/>
        <v>7.3679614480285492E+51</v>
      </c>
    </row>
    <row r="40" spans="1:90" x14ac:dyDescent="0.25">
      <c r="A40" s="29" t="s">
        <v>39</v>
      </c>
      <c r="B40" s="27">
        <v>427.69376067000002</v>
      </c>
      <c r="C40" s="27">
        <v>7.0832205799999999</v>
      </c>
      <c r="D40" s="27">
        <v>9.1152575500000008</v>
      </c>
      <c r="E40" s="27">
        <v>46.437689829999997</v>
      </c>
      <c r="F40" s="27">
        <v>39.353912549999997</v>
      </c>
      <c r="G40" s="27">
        <v>4.2169268100000004</v>
      </c>
      <c r="H40" s="27">
        <v>101.82185905</v>
      </c>
      <c r="I40" s="71"/>
      <c r="J40" s="71"/>
      <c r="K40" s="71"/>
      <c r="L40" s="71"/>
      <c r="M40" s="27"/>
      <c r="N40" s="27"/>
      <c r="O40" s="71"/>
      <c r="Q40" s="29" t="s">
        <v>39</v>
      </c>
      <c r="R40" s="27">
        <v>1.70502590435137</v>
      </c>
      <c r="S40" s="27">
        <v>2.6097551034149999</v>
      </c>
      <c r="T40" s="27">
        <v>2.6097551034149999</v>
      </c>
      <c r="U40" s="27">
        <v>3.8443178461449401</v>
      </c>
      <c r="V40" s="27">
        <v>1.3557987956942099</v>
      </c>
      <c r="W40" s="27">
        <v>9.3171143435704895</v>
      </c>
      <c r="X40" s="27">
        <v>427.69364233315099</v>
      </c>
      <c r="Y40" s="27">
        <v>3.9420238008280499</v>
      </c>
      <c r="Z40" s="27">
        <v>1.4524685861525399</v>
      </c>
      <c r="AA40" s="27">
        <v>1.0004772147591701</v>
      </c>
      <c r="AB40" s="27">
        <v>6.3172414696543694E-2</v>
      </c>
      <c r="AC40" s="27">
        <v>6.0112387911499798</v>
      </c>
      <c r="AD40" s="27">
        <v>6.0112387911499798</v>
      </c>
      <c r="AE40" s="27">
        <v>6145.9722773414396</v>
      </c>
      <c r="AF40" s="27">
        <v>0</v>
      </c>
      <c r="AG40" s="27">
        <v>1.4360630677072399</v>
      </c>
      <c r="AH40" s="27">
        <v>0.358255356299993</v>
      </c>
      <c r="AI40" s="27">
        <v>0.90316648664164401</v>
      </c>
      <c r="AJ40" s="27">
        <v>3.7539855744953901</v>
      </c>
      <c r="AK40" s="27">
        <v>0.77923537101621998</v>
      </c>
      <c r="AL40" s="27">
        <v>7.08321763510199</v>
      </c>
      <c r="AM40" s="27">
        <v>0</v>
      </c>
      <c r="AN40" s="27">
        <v>8.2037431416965596</v>
      </c>
      <c r="AO40" s="27">
        <v>0.91152798029067905</v>
      </c>
      <c r="AP40" s="27">
        <v>9.1152711219872398</v>
      </c>
      <c r="AQ40" s="27">
        <v>0.54990244551758405</v>
      </c>
      <c r="AR40" s="27">
        <v>4.8475181788113701</v>
      </c>
      <c r="AS40" s="27">
        <v>2.14326590496976E-2</v>
      </c>
      <c r="AT40" s="27">
        <v>30.979048295540601</v>
      </c>
      <c r="AU40" s="27">
        <v>9.9178048689076606E-2</v>
      </c>
      <c r="AV40" s="27">
        <v>0.97699916885750904</v>
      </c>
      <c r="AW40" s="27">
        <v>3.97628819149346</v>
      </c>
      <c r="AX40" s="27">
        <v>1.726417665636E-2</v>
      </c>
      <c r="AY40" s="27">
        <v>0</v>
      </c>
      <c r="AZ40" s="27">
        <v>0.68638231342008504</v>
      </c>
      <c r="BA40" s="27">
        <v>46.438831858860098</v>
      </c>
      <c r="BB40" s="27">
        <v>39.355056498817703</v>
      </c>
      <c r="BC40" s="27">
        <v>7.0837753600423197</v>
      </c>
      <c r="BD40" s="27">
        <v>7.0888493526678597E-3</v>
      </c>
      <c r="BE40" s="27">
        <v>2.2067904010758502E-3</v>
      </c>
      <c r="BF40" s="27">
        <v>0.51901506318997703</v>
      </c>
      <c r="BG40" s="27">
        <v>0.15208890083059101</v>
      </c>
      <c r="BH40" s="27">
        <v>13.1906425921945</v>
      </c>
      <c r="BI40" s="27">
        <v>0.25568869150173301</v>
      </c>
      <c r="BJ40" s="27">
        <v>0.20939265728600001</v>
      </c>
      <c r="BK40" s="27">
        <v>18.8464288430694</v>
      </c>
      <c r="BL40" s="27">
        <v>0.52395548823051497</v>
      </c>
      <c r="BM40" s="27">
        <v>4.27320432987758E-2</v>
      </c>
      <c r="BN40" s="27">
        <v>0.33982358173911598</v>
      </c>
      <c r="BO40" s="27">
        <v>1.2403927787606701E-2</v>
      </c>
      <c r="BP40" s="27">
        <v>4.2169166941693197</v>
      </c>
      <c r="BQ40" s="27">
        <v>1.2877730289400899</v>
      </c>
      <c r="BR40" s="27">
        <v>0</v>
      </c>
      <c r="BS40" s="27">
        <v>4.0047461732001697</v>
      </c>
      <c r="BT40" s="27">
        <v>4.8135437427792498</v>
      </c>
      <c r="BU40" s="27">
        <v>27.604691053026599</v>
      </c>
      <c r="BV40" s="27">
        <v>101.821829505558</v>
      </c>
      <c r="BW40" s="27">
        <v>3.66184729700446</v>
      </c>
      <c r="BX40" s="27"/>
      <c r="BY40" s="51">
        <f t="shared" si="12"/>
        <v>-2.7668593725103918E-7</v>
      </c>
      <c r="BZ40" s="51">
        <f t="shared" si="13"/>
        <v>-4.1575692534671751E-7</v>
      </c>
      <c r="CA40" s="51">
        <f t="shared" si="14"/>
        <v>1.4889307476503785E-6</v>
      </c>
      <c r="CB40" s="51">
        <f t="shared" si="15"/>
        <v>2.4592714759980089E-5</v>
      </c>
      <c r="CC40" s="51">
        <f t="shared" si="16"/>
        <v>2.9068236004556437E-5</v>
      </c>
      <c r="CD40" s="51">
        <f t="shared" si="17"/>
        <v>-2.3988632329779809E-6</v>
      </c>
      <c r="CE40" s="51">
        <f t="shared" si="18"/>
        <v>-2.9015814753412437E-7</v>
      </c>
      <c r="CF40" s="74">
        <f t="shared" si="19"/>
        <v>2.6097551034150001E+50</v>
      </c>
      <c r="CG40" s="74">
        <f t="shared" si="20"/>
        <v>1.35579879569421E+50</v>
      </c>
      <c r="CH40" s="74">
        <f t="shared" si="21"/>
        <v>6.0112387911499797E+50</v>
      </c>
      <c r="CI40" s="74">
        <f t="shared" si="22"/>
        <v>3.7539855744953899E+50</v>
      </c>
      <c r="CJ40" s="51" t="e">
        <f>(#REF!-M40)/(M40+1E-50)</f>
        <v>#REF!</v>
      </c>
      <c r="CK40" s="51" t="e">
        <f>(#REF!-N40)/(N40+1E-50)</f>
        <v>#REF!</v>
      </c>
      <c r="CL40" s="74">
        <f t="shared" si="23"/>
        <v>7.7923537101621996E+49</v>
      </c>
    </row>
    <row r="41" spans="1:90" x14ac:dyDescent="0.25">
      <c r="A41" s="29" t="s">
        <v>40</v>
      </c>
      <c r="B41" s="27">
        <v>115399.05074000001</v>
      </c>
      <c r="C41" s="27">
        <v>1911.0587055999999</v>
      </c>
      <c r="D41" s="27">
        <v>2452.9852795000002</v>
      </c>
      <c r="E41" s="27">
        <v>12523.868012999999</v>
      </c>
      <c r="F41" s="27">
        <v>10613.446840000001</v>
      </c>
      <c r="G41" s="27">
        <v>1135.8178525999999</v>
      </c>
      <c r="H41" s="27">
        <v>27471.466818000001</v>
      </c>
      <c r="I41" s="71"/>
      <c r="J41" s="71"/>
      <c r="K41" s="71"/>
      <c r="L41" s="71"/>
      <c r="M41" s="27"/>
      <c r="N41" s="27"/>
      <c r="O41" s="71"/>
      <c r="Q41" s="29" t="s">
        <v>40</v>
      </c>
      <c r="R41" s="27">
        <v>675.38380448649502</v>
      </c>
      <c r="S41" s="27">
        <v>702.201699428795</v>
      </c>
      <c r="T41" s="27">
        <v>702.201699428795</v>
      </c>
      <c r="U41" s="27">
        <v>1037.37590702901</v>
      </c>
      <c r="V41" s="27">
        <v>318.443019182071</v>
      </c>
      <c r="W41" s="27">
        <v>2533.9114743222999</v>
      </c>
      <c r="X41" s="27">
        <v>115387.732091354</v>
      </c>
      <c r="Y41" s="27">
        <v>1174.1770134286801</v>
      </c>
      <c r="Z41" s="27">
        <v>324.82457528895998</v>
      </c>
      <c r="AA41" s="27">
        <v>379.32906575985697</v>
      </c>
      <c r="AB41" s="27">
        <v>13.691732261036</v>
      </c>
      <c r="AC41" s="27">
        <v>1807.6599850571099</v>
      </c>
      <c r="AD41" s="27">
        <v>1807.6599850571099</v>
      </c>
      <c r="AE41" s="27">
        <v>5255246.5195637504</v>
      </c>
      <c r="AF41" s="27">
        <v>0</v>
      </c>
      <c r="AG41" s="27">
        <v>543.01012871838202</v>
      </c>
      <c r="AH41" s="27">
        <v>145.10592628970801</v>
      </c>
      <c r="AI41" s="27">
        <v>251.70816064187599</v>
      </c>
      <c r="AJ41" s="27">
        <v>1068.4280999918701</v>
      </c>
      <c r="AK41" s="27">
        <v>216.63237982939901</v>
      </c>
      <c r="AL41" s="27">
        <v>1910.8723944471001</v>
      </c>
      <c r="AM41" s="27">
        <v>0</v>
      </c>
      <c r="AN41" s="27">
        <v>2207.5216975487901</v>
      </c>
      <c r="AO41" s="27">
        <v>245.28024587567</v>
      </c>
      <c r="AP41" s="27">
        <v>2452.8019434244602</v>
      </c>
      <c r="AQ41" s="27">
        <v>152.455015244729</v>
      </c>
      <c r="AR41" s="27">
        <v>1381.89433384929</v>
      </c>
      <c r="AS41" s="27">
        <v>5.0101626471226899</v>
      </c>
      <c r="AT41" s="27">
        <v>8348.5659130207296</v>
      </c>
      <c r="AU41" s="27">
        <v>10.3733887752883</v>
      </c>
      <c r="AV41" s="27">
        <v>59.4189289031454</v>
      </c>
      <c r="AW41" s="27">
        <v>1147.40190355759</v>
      </c>
      <c r="AX41" s="27">
        <v>4.7129627177477502</v>
      </c>
      <c r="AY41" s="27">
        <v>0</v>
      </c>
      <c r="AZ41" s="27">
        <v>38.751449229870303</v>
      </c>
      <c r="BA41" s="27">
        <v>12522.7813064048</v>
      </c>
      <c r="BB41" s="27">
        <v>10612.539657138601</v>
      </c>
      <c r="BC41" s="27">
        <v>1910.24164926613</v>
      </c>
      <c r="BD41" s="27">
        <v>0.27341649419798503</v>
      </c>
      <c r="BE41" s="27">
        <v>1.0855186800601799</v>
      </c>
      <c r="BF41" s="27">
        <v>133.700525478375</v>
      </c>
      <c r="BG41" s="27">
        <v>18.143754881308599</v>
      </c>
      <c r="BH41" s="27">
        <v>3703.6852989038598</v>
      </c>
      <c r="BI41" s="27">
        <v>40.874416445928802</v>
      </c>
      <c r="BJ41" s="27">
        <v>105.38815489512</v>
      </c>
      <c r="BK41" s="27">
        <v>5291.4712704916801</v>
      </c>
      <c r="BL41" s="27">
        <v>108.340410433936</v>
      </c>
      <c r="BM41" s="27">
        <v>2.5576354698324999</v>
      </c>
      <c r="BN41" s="27">
        <v>43.119089979992999</v>
      </c>
      <c r="BO41" s="27">
        <v>6.5717795875262501</v>
      </c>
      <c r="BP41" s="27">
        <v>1135.72404211656</v>
      </c>
      <c r="BQ41" s="27">
        <v>379.52351717833</v>
      </c>
      <c r="BR41" s="27">
        <v>0</v>
      </c>
      <c r="BS41" s="27">
        <v>609.41061593948496</v>
      </c>
      <c r="BT41" s="27">
        <v>1328.16474122257</v>
      </c>
      <c r="BU41" s="27">
        <v>7176.4434953605496</v>
      </c>
      <c r="BV41" s="27">
        <v>27468.789020432399</v>
      </c>
      <c r="BW41" s="27">
        <v>1042.5221887508201</v>
      </c>
      <c r="BX41" s="27"/>
      <c r="BY41" s="51">
        <f t="shared" si="12"/>
        <v>-9.8082684159205648E-5</v>
      </c>
      <c r="BZ41" s="51">
        <f t="shared" si="13"/>
        <v>-9.7491067309398498E-5</v>
      </c>
      <c r="CA41" s="51">
        <f t="shared" si="14"/>
        <v>-7.4739981960807091E-5</v>
      </c>
      <c r="CB41" s="51">
        <f t="shared" si="15"/>
        <v>-8.6770843805669866E-5</v>
      </c>
      <c r="CC41" s="51">
        <f t="shared" si="16"/>
        <v>-8.5474857986817134E-5</v>
      </c>
      <c r="CD41" s="51">
        <f t="shared" si="17"/>
        <v>-8.2592893944391464E-5</v>
      </c>
      <c r="CE41" s="51">
        <f t="shared" si="18"/>
        <v>-9.7475594781375598E-5</v>
      </c>
      <c r="CF41" s="74">
        <f t="shared" si="19"/>
        <v>7.0220169942879495E+52</v>
      </c>
      <c r="CG41" s="74">
        <f t="shared" si="20"/>
        <v>3.1844301918207101E+52</v>
      </c>
      <c r="CH41" s="74">
        <f t="shared" si="21"/>
        <v>1.8076599850571098E+53</v>
      </c>
      <c r="CI41" s="74">
        <f t="shared" si="22"/>
        <v>1.0684280999918702E+53</v>
      </c>
      <c r="CJ41" s="51" t="e">
        <f>(#REF!-M41)/(M41+1E-50)</f>
        <v>#REF!</v>
      </c>
      <c r="CK41" s="51" t="e">
        <f>(#REF!-N41)/(N41+1E-50)</f>
        <v>#REF!</v>
      </c>
      <c r="CL41" s="74">
        <f t="shared" si="23"/>
        <v>2.16632379829399E+52</v>
      </c>
    </row>
    <row r="42" spans="1:90" x14ac:dyDescent="0.25">
      <c r="A42" s="29" t="s">
        <v>41</v>
      </c>
      <c r="B42" s="27">
        <v>246031.31825000001</v>
      </c>
      <c r="C42" s="27">
        <v>4019.3386301999999</v>
      </c>
      <c r="D42" s="27">
        <v>2395.8827793</v>
      </c>
      <c r="E42" s="27">
        <v>24170.138684000001</v>
      </c>
      <c r="F42" s="27">
        <v>20483.168483000001</v>
      </c>
      <c r="G42" s="27">
        <v>1555.0096034999999</v>
      </c>
      <c r="H42" s="27">
        <v>57778.018389999997</v>
      </c>
      <c r="I42" s="71"/>
      <c r="J42" s="71"/>
      <c r="K42" s="71"/>
      <c r="L42" s="71"/>
      <c r="M42" s="27"/>
      <c r="N42" s="27"/>
      <c r="O42" s="71"/>
      <c r="Q42" s="29" t="s">
        <v>41</v>
      </c>
      <c r="R42" s="27">
        <v>769.61434026796405</v>
      </c>
      <c r="S42" s="27">
        <v>1497.2215090806001</v>
      </c>
      <c r="T42" s="27">
        <v>1497.2215090806001</v>
      </c>
      <c r="U42" s="27">
        <v>2311.0107186658902</v>
      </c>
      <c r="V42" s="27">
        <v>401.655019645366</v>
      </c>
      <c r="W42" s="27">
        <v>7092.1805905385199</v>
      </c>
      <c r="X42" s="27">
        <v>246017.71233966399</v>
      </c>
      <c r="Y42" s="27">
        <v>1830.6991244621399</v>
      </c>
      <c r="Z42" s="27">
        <v>1023.64564049666</v>
      </c>
      <c r="AA42" s="27">
        <v>387.26244692587801</v>
      </c>
      <c r="AB42" s="27">
        <v>319.79015068787402</v>
      </c>
      <c r="AC42" s="27">
        <v>2450.8909675984301</v>
      </c>
      <c r="AD42" s="27">
        <v>2450.8909675984301</v>
      </c>
      <c r="AE42" s="27">
        <v>5135572.3751792004</v>
      </c>
      <c r="AF42" s="27">
        <v>0</v>
      </c>
      <c r="AG42" s="27">
        <v>732.82115889001602</v>
      </c>
      <c r="AH42" s="27">
        <v>128.79706334781801</v>
      </c>
      <c r="AI42" s="27">
        <v>635.71337926904005</v>
      </c>
      <c r="AJ42" s="27">
        <v>2419.3950363144099</v>
      </c>
      <c r="AK42" s="27">
        <v>434.76725890826299</v>
      </c>
      <c r="AL42" s="27">
        <v>4019.1171848675799</v>
      </c>
      <c r="AM42" s="27">
        <v>0</v>
      </c>
      <c r="AN42" s="27">
        <v>2156.2150033104299</v>
      </c>
      <c r="AO42" s="27">
        <v>239.57949504934001</v>
      </c>
      <c r="AP42" s="27">
        <v>2395.7944983597699</v>
      </c>
      <c r="AQ42" s="27">
        <v>307.34747658010502</v>
      </c>
      <c r="AR42" s="27">
        <v>2943.81790940564</v>
      </c>
      <c r="AS42" s="27">
        <v>11.591331853140201</v>
      </c>
      <c r="AT42" s="27">
        <v>19129.848054820399</v>
      </c>
      <c r="AU42" s="27">
        <v>60.903966525956598</v>
      </c>
      <c r="AV42" s="27">
        <v>624.22152707264695</v>
      </c>
      <c r="AW42" s="27">
        <v>2026.8803334000199</v>
      </c>
      <c r="AX42" s="27">
        <v>8.9527213485242694</v>
      </c>
      <c r="AY42" s="27">
        <v>0</v>
      </c>
      <c r="AZ42" s="27">
        <v>440.23857086503801</v>
      </c>
      <c r="BA42" s="27">
        <v>24169.568970828899</v>
      </c>
      <c r="BB42" s="27">
        <v>20482.796667029801</v>
      </c>
      <c r="BC42" s="27">
        <v>3686.77230379911</v>
      </c>
      <c r="BD42" s="27">
        <v>4.6186297038950102</v>
      </c>
      <c r="BE42" s="27">
        <v>0.87038074433891599</v>
      </c>
      <c r="BF42" s="27">
        <v>273.67668098028503</v>
      </c>
      <c r="BG42" s="27">
        <v>92.127748131042694</v>
      </c>
      <c r="BH42" s="27">
        <v>6782.0274862182396</v>
      </c>
      <c r="BI42" s="27">
        <v>149.00040410080601</v>
      </c>
      <c r="BJ42" s="27">
        <v>81.231736950897599</v>
      </c>
      <c r="BK42" s="27">
        <v>9690.1193921843897</v>
      </c>
      <c r="BL42" s="27">
        <v>457.57614122803602</v>
      </c>
      <c r="BM42" s="27">
        <v>27.325643929981201</v>
      </c>
      <c r="BN42" s="27">
        <v>204.384650313001</v>
      </c>
      <c r="BO42" s="27">
        <v>4.6254627076574204</v>
      </c>
      <c r="BP42" s="27">
        <v>1554.9372399651199</v>
      </c>
      <c r="BQ42" s="27">
        <v>724.97574614049495</v>
      </c>
      <c r="BR42" s="27">
        <v>0</v>
      </c>
      <c r="BS42" s="27">
        <v>868.14304164883595</v>
      </c>
      <c r="BT42" s="27">
        <v>2766.2762912209801</v>
      </c>
      <c r="BU42" s="27">
        <v>16139.4770700428</v>
      </c>
      <c r="BV42" s="27">
        <v>57774.835689760002</v>
      </c>
      <c r="BW42" s="27">
        <v>2245.6037021111101</v>
      </c>
      <c r="BX42" s="27"/>
      <c r="BY42" s="51">
        <f t="shared" si="12"/>
        <v>-5.5301538165118038E-5</v>
      </c>
      <c r="BZ42" s="51">
        <f t="shared" si="13"/>
        <v>-5.5094967802941857E-5</v>
      </c>
      <c r="CA42" s="51">
        <f t="shared" si="14"/>
        <v>-3.6846936332961665E-5</v>
      </c>
      <c r="CB42" s="51">
        <f t="shared" si="15"/>
        <v>-2.3570951683422863E-5</v>
      </c>
      <c r="CC42" s="51">
        <f t="shared" si="16"/>
        <v>-1.815226831282709E-5</v>
      </c>
      <c r="CD42" s="51">
        <f t="shared" si="17"/>
        <v>-4.6535747893192317E-5</v>
      </c>
      <c r="CE42" s="51">
        <f t="shared" si="18"/>
        <v>-5.5084967063285065E-5</v>
      </c>
      <c r="CF42" s="74">
        <f t="shared" si="19"/>
        <v>1.4972215090806E+53</v>
      </c>
      <c r="CG42" s="74">
        <f t="shared" si="20"/>
        <v>4.0165501964536599E+52</v>
      </c>
      <c r="CH42" s="74">
        <f t="shared" si="21"/>
        <v>2.4508909675984299E+53</v>
      </c>
      <c r="CI42" s="74">
        <f t="shared" si="22"/>
        <v>2.4193950363144099E+53</v>
      </c>
      <c r="CJ42" s="51" t="e">
        <f>(#REF!-M42)/(M42+1E-50)</f>
        <v>#REF!</v>
      </c>
      <c r="CK42" s="51" t="e">
        <f>(#REF!-N42)/(N42+1E-50)</f>
        <v>#REF!</v>
      </c>
      <c r="CL42" s="74">
        <f t="shared" si="23"/>
        <v>4.3476725890826299E+52</v>
      </c>
    </row>
    <row r="43" spans="1:90" x14ac:dyDescent="0.25">
      <c r="A43" s="29" t="s">
        <v>42</v>
      </c>
      <c r="B43" s="27">
        <v>97507.055965000007</v>
      </c>
      <c r="C43" s="27">
        <v>1613.3587298</v>
      </c>
      <c r="D43" s="27">
        <v>2000.5852106</v>
      </c>
      <c r="E43" s="27">
        <v>10517.741434</v>
      </c>
      <c r="F43" s="27">
        <v>8913.3400271999999</v>
      </c>
      <c r="G43" s="27">
        <v>937.67754494999997</v>
      </c>
      <c r="H43" s="27">
        <v>23192.039467999999</v>
      </c>
      <c r="I43" s="71"/>
      <c r="J43" s="71"/>
      <c r="K43" s="71"/>
      <c r="L43" s="71"/>
      <c r="M43" s="27"/>
      <c r="N43" s="27"/>
      <c r="O43" s="71"/>
      <c r="Q43" s="29" t="s">
        <v>42</v>
      </c>
      <c r="R43" s="27">
        <v>510.33185773843201</v>
      </c>
      <c r="S43" s="27">
        <v>593.49672038828203</v>
      </c>
      <c r="T43" s="27">
        <v>593.49672038828203</v>
      </c>
      <c r="U43" s="27">
        <v>875.94871418212904</v>
      </c>
      <c r="V43" s="27">
        <v>282.093873709261</v>
      </c>
      <c r="W43" s="27">
        <v>2134.1141429419399</v>
      </c>
      <c r="X43" s="27">
        <v>97525.566585470398</v>
      </c>
      <c r="Y43" s="27">
        <v>960.70685454820796</v>
      </c>
      <c r="Z43" s="27">
        <v>292.96965037080003</v>
      </c>
      <c r="AA43" s="27">
        <v>289.84771535394202</v>
      </c>
      <c r="AB43" s="27">
        <v>12.4955255688365</v>
      </c>
      <c r="AC43" s="27">
        <v>1474.6949840120401</v>
      </c>
      <c r="AD43" s="27">
        <v>1474.6949840120401</v>
      </c>
      <c r="AE43" s="27">
        <v>3664356.6474650698</v>
      </c>
      <c r="AF43" s="27">
        <v>0</v>
      </c>
      <c r="AG43" s="27">
        <v>415.20872988378198</v>
      </c>
      <c r="AH43" s="27">
        <v>109.038424885784</v>
      </c>
      <c r="AI43" s="27">
        <v>210.314149112895</v>
      </c>
      <c r="AJ43" s="27">
        <v>886.73206943493994</v>
      </c>
      <c r="AK43" s="27">
        <v>181.150928654816</v>
      </c>
      <c r="AL43" s="27">
        <v>1613.66299373843</v>
      </c>
      <c r="AM43" s="27">
        <v>0</v>
      </c>
      <c r="AN43" s="27">
        <v>1800.7764290472101</v>
      </c>
      <c r="AO43" s="27">
        <v>200.086295845059</v>
      </c>
      <c r="AP43" s="27">
        <v>2000.8627248922701</v>
      </c>
      <c r="AQ43" s="27">
        <v>127.599042920166</v>
      </c>
      <c r="AR43" s="27">
        <v>1146.3011567748499</v>
      </c>
      <c r="AS43" s="27">
        <v>4.42139545406945</v>
      </c>
      <c r="AT43" s="27">
        <v>7052.50348075897</v>
      </c>
      <c r="AU43" s="27">
        <v>13.237611989946901</v>
      </c>
      <c r="AV43" s="27">
        <v>106.292428951096</v>
      </c>
      <c r="AW43" s="27">
        <v>943.11349974040604</v>
      </c>
      <c r="AX43" s="27">
        <v>3.9432539053225</v>
      </c>
      <c r="AY43" s="27">
        <v>0</v>
      </c>
      <c r="AZ43" s="27">
        <v>72.987601588319905</v>
      </c>
      <c r="BA43" s="27">
        <v>10519.7837279494</v>
      </c>
      <c r="BB43" s="27">
        <v>8915.0917144670802</v>
      </c>
      <c r="BC43" s="27">
        <v>1604.6920134823599</v>
      </c>
      <c r="BD43" s="27">
        <v>0.68231928582372903</v>
      </c>
      <c r="BE43" s="27">
        <v>0.77638386454361497</v>
      </c>
      <c r="BF43" s="27">
        <v>114.044527136581</v>
      </c>
      <c r="BG43" s="27">
        <v>21.560493974106699</v>
      </c>
      <c r="BH43" s="27">
        <v>3070.7624553426199</v>
      </c>
      <c r="BI43" s="27">
        <v>42.093948736586199</v>
      </c>
      <c r="BJ43" s="27">
        <v>75.013873095013693</v>
      </c>
      <c r="BK43" s="27">
        <v>4387.2789429168197</v>
      </c>
      <c r="BL43" s="27">
        <v>100.684355644024</v>
      </c>
      <c r="BM43" s="27">
        <v>4.6257806948968501</v>
      </c>
      <c r="BN43" s="27">
        <v>49.628174218599199</v>
      </c>
      <c r="BO43" s="27">
        <v>4.6290235723253801</v>
      </c>
      <c r="BP43" s="27">
        <v>937.82431407221202</v>
      </c>
      <c r="BQ43" s="27">
        <v>311.54653438762</v>
      </c>
      <c r="BR43" s="27">
        <v>0</v>
      </c>
      <c r="BS43" s="27">
        <v>645.81621918676797</v>
      </c>
      <c r="BT43" s="27">
        <v>1113.3404519086</v>
      </c>
      <c r="BU43" s="27">
        <v>6135.6180416476</v>
      </c>
      <c r="BV43" s="27">
        <v>23196.413317107301</v>
      </c>
      <c r="BW43" s="27">
        <v>865.14793092782099</v>
      </c>
      <c r="BX43" s="27"/>
      <c r="BY43" s="51">
        <f t="shared" si="12"/>
        <v>1.8983877922676634E-4</v>
      </c>
      <c r="BZ43" s="51">
        <f t="shared" si="13"/>
        <v>1.8859038155002151E-4</v>
      </c>
      <c r="CA43" s="51">
        <f t="shared" si="14"/>
        <v>1.3871655693529196E-4</v>
      </c>
      <c r="CB43" s="51">
        <f t="shared" si="15"/>
        <v>1.9417609400418717E-4</v>
      </c>
      <c r="CC43" s="51">
        <f t="shared" si="16"/>
        <v>1.9652422792520909E-4</v>
      </c>
      <c r="CD43" s="51">
        <f t="shared" si="17"/>
        <v>1.5652408762745353E-4</v>
      </c>
      <c r="CE43" s="51">
        <f t="shared" si="18"/>
        <v>1.8859268988985468E-4</v>
      </c>
      <c r="CF43" s="74">
        <f t="shared" si="19"/>
        <v>5.9349672038828201E+52</v>
      </c>
      <c r="CG43" s="74">
        <f t="shared" si="20"/>
        <v>2.8209387370926101E+52</v>
      </c>
      <c r="CH43" s="74">
        <f t="shared" si="21"/>
        <v>1.4746949840120401E+53</v>
      </c>
      <c r="CI43" s="74">
        <f t="shared" si="22"/>
        <v>8.867320694349399E+52</v>
      </c>
      <c r="CJ43" s="51" t="e">
        <f>(#REF!-M43)/(M43+1E-50)</f>
        <v>#REF!</v>
      </c>
      <c r="CK43" s="51" t="e">
        <f>(#REF!-N43)/(N43+1E-50)</f>
        <v>#REF!</v>
      </c>
      <c r="CL43" s="74">
        <f t="shared" si="23"/>
        <v>1.8115092865481599E+52</v>
      </c>
    </row>
    <row r="44" spans="1:90" x14ac:dyDescent="0.25">
      <c r="A44" s="29" t="s">
        <v>43</v>
      </c>
      <c r="B44" s="27">
        <v>536069.81373000005</v>
      </c>
      <c r="C44" s="27">
        <v>8827.3406369000004</v>
      </c>
      <c r="D44" s="27">
        <v>8810.6396612999997</v>
      </c>
      <c r="E44" s="27">
        <v>55869.896912999997</v>
      </c>
      <c r="F44" s="27">
        <v>47347.365694</v>
      </c>
      <c r="G44" s="27">
        <v>4486.0258351000002</v>
      </c>
      <c r="H44" s="27">
        <v>126893.18117</v>
      </c>
      <c r="I44" s="71"/>
      <c r="J44" s="71"/>
      <c r="K44" s="71"/>
      <c r="L44" s="71"/>
      <c r="M44" s="27"/>
      <c r="N44" s="27"/>
      <c r="O44" s="71"/>
      <c r="Q44" s="29" t="s">
        <v>43</v>
      </c>
      <c r="R44" s="27">
        <v>1786.4918810225499</v>
      </c>
      <c r="S44" s="27">
        <v>3472.1390699113999</v>
      </c>
      <c r="T44" s="27">
        <v>3472.1390699113999</v>
      </c>
      <c r="U44" s="27">
        <v>5050.4465096715803</v>
      </c>
      <c r="V44" s="27">
        <v>932.26199121075899</v>
      </c>
      <c r="W44" s="27">
        <v>13052.532051962</v>
      </c>
      <c r="X44" s="27">
        <v>536090.37976692803</v>
      </c>
      <c r="Y44" s="27">
        <v>4293.3203512780801</v>
      </c>
      <c r="Z44" s="27">
        <v>1728.8661715810199</v>
      </c>
      <c r="AA44" s="27">
        <v>1226.41443656459</v>
      </c>
      <c r="AB44" s="27">
        <v>741.64047566502404</v>
      </c>
      <c r="AC44" s="27">
        <v>5201.0060173719503</v>
      </c>
      <c r="AD44" s="27">
        <v>5201.0060173719503</v>
      </c>
      <c r="AE44" s="27">
        <v>18451418.987162299</v>
      </c>
      <c r="AF44" s="27">
        <v>0</v>
      </c>
      <c r="AG44" s="27">
        <v>1699.54298169039</v>
      </c>
      <c r="AH44" s="27">
        <v>298.34464694447098</v>
      </c>
      <c r="AI44" s="27">
        <v>1474.0075236212399</v>
      </c>
      <c r="AJ44" s="27">
        <v>4768.8032713367902</v>
      </c>
      <c r="AK44" s="27">
        <v>1006.7621792820501</v>
      </c>
      <c r="AL44" s="27">
        <v>8827.6784295274992</v>
      </c>
      <c r="AM44" s="27">
        <v>0</v>
      </c>
      <c r="AN44" s="27">
        <v>7929.8387229456803</v>
      </c>
      <c r="AO44" s="27">
        <v>881.09317823193498</v>
      </c>
      <c r="AP44" s="27">
        <v>8810.9319011776097</v>
      </c>
      <c r="AQ44" s="27">
        <v>708.36203067507495</v>
      </c>
      <c r="AR44" s="27">
        <v>6870.8708414838002</v>
      </c>
      <c r="AS44" s="27">
        <v>24.823334181413902</v>
      </c>
      <c r="AT44" s="27">
        <v>41619.6419009905</v>
      </c>
      <c r="AU44" s="27">
        <v>98.823980073953905</v>
      </c>
      <c r="AV44" s="27">
        <v>919.94951879054395</v>
      </c>
      <c r="AW44" s="27">
        <v>4878.2100629345696</v>
      </c>
      <c r="AX44" s="27">
        <v>20.8434604704828</v>
      </c>
      <c r="AY44" s="27">
        <v>0</v>
      </c>
      <c r="AZ44" s="27">
        <v>642.55407067918895</v>
      </c>
      <c r="BA44" s="27">
        <v>55873.115990930302</v>
      </c>
      <c r="BB44" s="27">
        <v>47350.263446628203</v>
      </c>
      <c r="BC44" s="27">
        <v>8522.8525443021008</v>
      </c>
      <c r="BD44" s="27">
        <v>6.4773855677904599</v>
      </c>
      <c r="BE44" s="27">
        <v>3.2693149097335099</v>
      </c>
      <c r="BF44" s="27">
        <v>616.61871885425705</v>
      </c>
      <c r="BG44" s="27">
        <v>154.34689696015701</v>
      </c>
      <c r="BH44" s="27">
        <v>16054.0916516819</v>
      </c>
      <c r="BI44" s="27">
        <v>272.47349349856898</v>
      </c>
      <c r="BJ44" s="27">
        <v>313.20137417658998</v>
      </c>
      <c r="BK44" s="27">
        <v>22937.331508448198</v>
      </c>
      <c r="BL44" s="27">
        <v>633.96661158654695</v>
      </c>
      <c r="BM44" s="27">
        <v>40.185193004690298</v>
      </c>
      <c r="BN44" s="27">
        <v>348.09834484939603</v>
      </c>
      <c r="BO44" s="27">
        <v>18.965137546732599</v>
      </c>
      <c r="BP44" s="27">
        <v>4486.1844819645803</v>
      </c>
      <c r="BQ44" s="27">
        <v>1681.9171348166999</v>
      </c>
      <c r="BR44" s="27">
        <v>0</v>
      </c>
      <c r="BS44" s="27">
        <v>2002.6003989749299</v>
      </c>
      <c r="BT44" s="27">
        <v>6080.0596386622201</v>
      </c>
      <c r="BU44" s="27">
        <v>34872.958297363002</v>
      </c>
      <c r="BV44" s="27">
        <v>126898.039694227</v>
      </c>
      <c r="BW44" s="27">
        <v>4912.8780999640103</v>
      </c>
      <c r="BX44" s="27"/>
      <c r="BY44" s="51">
        <f t="shared" si="12"/>
        <v>3.8364474927024798E-5</v>
      </c>
      <c r="BZ44" s="51">
        <f t="shared" si="13"/>
        <v>3.8266635603345573E-5</v>
      </c>
      <c r="CA44" s="51">
        <f t="shared" si="14"/>
        <v>3.3168973972867362E-5</v>
      </c>
      <c r="CB44" s="51">
        <f t="shared" si="15"/>
        <v>5.7617395201537884E-5</v>
      </c>
      <c r="CC44" s="51">
        <f t="shared" si="16"/>
        <v>6.120198211091855E-5</v>
      </c>
      <c r="CD44" s="51">
        <f t="shared" si="17"/>
        <v>3.5364679208661165E-5</v>
      </c>
      <c r="CE44" s="51">
        <f t="shared" si="18"/>
        <v>3.8288300302728915E-5</v>
      </c>
      <c r="CF44" s="74">
        <f t="shared" si="19"/>
        <v>3.4721390699113998E+53</v>
      </c>
      <c r="CG44" s="74">
        <f t="shared" si="20"/>
        <v>9.32261991210759E+52</v>
      </c>
      <c r="CH44" s="74">
        <f t="shared" si="21"/>
        <v>5.2010060173719506E+53</v>
      </c>
      <c r="CI44" s="74">
        <f t="shared" si="22"/>
        <v>4.76880327133679E+53</v>
      </c>
      <c r="CJ44" s="51" t="e">
        <f>(#REF!-M44)/(M44+1E-50)</f>
        <v>#REF!</v>
      </c>
      <c r="CK44" s="51" t="e">
        <f>(#REF!-N44)/(N44+1E-50)</f>
        <v>#REF!</v>
      </c>
      <c r="CL44" s="74">
        <f t="shared" si="23"/>
        <v>1.00676217928205E+53</v>
      </c>
    </row>
    <row r="45" spans="1:90" x14ac:dyDescent="0.25">
      <c r="A45" s="29" t="s">
        <v>44</v>
      </c>
      <c r="B45" s="27">
        <v>127884.61745999999</v>
      </c>
      <c r="C45" s="27">
        <v>2094.1422169000002</v>
      </c>
      <c r="D45" s="27">
        <v>1499.2435934</v>
      </c>
      <c r="E45" s="27">
        <v>12790.132807</v>
      </c>
      <c r="F45" s="27">
        <v>10839.094417</v>
      </c>
      <c r="G45" s="27">
        <v>885.91036697000004</v>
      </c>
      <c r="H45" s="27">
        <v>30103.327273999999</v>
      </c>
      <c r="I45" s="71"/>
      <c r="J45" s="71"/>
      <c r="K45" s="71"/>
      <c r="L45" s="71"/>
      <c r="M45" s="27"/>
      <c r="N45" s="27"/>
      <c r="O45" s="71"/>
      <c r="Q45" s="29" t="s">
        <v>44</v>
      </c>
      <c r="R45" s="27">
        <v>397.28577368241901</v>
      </c>
      <c r="S45" s="27">
        <v>771.10792965761402</v>
      </c>
      <c r="T45" s="27">
        <v>771.10792965761402</v>
      </c>
      <c r="U45" s="27">
        <v>1201.4661377018699</v>
      </c>
      <c r="V45" s="27">
        <v>206.71379620196799</v>
      </c>
      <c r="W45" s="27">
        <v>3435.1562111659</v>
      </c>
      <c r="X45" s="27">
        <v>127877.397207598</v>
      </c>
      <c r="Y45" s="27">
        <v>948.59077731399395</v>
      </c>
      <c r="Z45" s="27">
        <v>476.82899854941502</v>
      </c>
      <c r="AA45" s="27">
        <v>210.466952316526</v>
      </c>
      <c r="AB45" s="27">
        <v>164.655025422189</v>
      </c>
      <c r="AC45" s="27">
        <v>1459.0970707304</v>
      </c>
      <c r="AD45" s="27">
        <v>1459.0970707304</v>
      </c>
      <c r="AE45" s="27">
        <v>3636533.6543117599</v>
      </c>
      <c r="AF45" s="27">
        <v>0</v>
      </c>
      <c r="AG45" s="27">
        <v>376.54191572091202</v>
      </c>
      <c r="AH45" s="27">
        <v>66.195089945206007</v>
      </c>
      <c r="AI45" s="27">
        <v>327.11781057091099</v>
      </c>
      <c r="AJ45" s="27">
        <v>1592.2766444491899</v>
      </c>
      <c r="AK45" s="27">
        <v>223.90809466190899</v>
      </c>
      <c r="AL45" s="27">
        <v>2094.0224307898602</v>
      </c>
      <c r="AM45" s="27">
        <v>0</v>
      </c>
      <c r="AN45" s="27">
        <v>1349.1705563714099</v>
      </c>
      <c r="AO45" s="27">
        <v>149.90784499529801</v>
      </c>
      <c r="AP45" s="27">
        <v>1499.0784013667101</v>
      </c>
      <c r="AQ45" s="27">
        <v>157.88518971016401</v>
      </c>
      <c r="AR45" s="27">
        <v>1594.06580838898</v>
      </c>
      <c r="AS45" s="27">
        <v>5.3201498102371598</v>
      </c>
      <c r="AT45" s="27">
        <v>9693.4763671607197</v>
      </c>
      <c r="AU45" s="27">
        <v>14.9195087756631</v>
      </c>
      <c r="AV45" s="27">
        <v>114.591090220627</v>
      </c>
      <c r="AW45" s="27">
        <v>1151.9856004612</v>
      </c>
      <c r="AX45" s="27">
        <v>4.7981545361111504</v>
      </c>
      <c r="AY45" s="27">
        <v>0</v>
      </c>
      <c r="AZ45" s="27">
        <v>78.239083784674506</v>
      </c>
      <c r="BA45" s="27">
        <v>12789.489889414899</v>
      </c>
      <c r="BB45" s="27">
        <v>10838.572603865399</v>
      </c>
      <c r="BC45" s="27">
        <v>1950.9172855495799</v>
      </c>
      <c r="BD45" s="27">
        <v>0.71203717817093504</v>
      </c>
      <c r="BE45" s="27">
        <v>0.97906884030456798</v>
      </c>
      <c r="BF45" s="27">
        <v>138.20143956932699</v>
      </c>
      <c r="BG45" s="27">
        <v>24.572057102575499</v>
      </c>
      <c r="BH45" s="27">
        <v>3743.8169331808799</v>
      </c>
      <c r="BI45" s="27">
        <v>49.162304847081799</v>
      </c>
      <c r="BJ45" s="27">
        <v>94.707487104129697</v>
      </c>
      <c r="BK45" s="27">
        <v>5348.8718868040096</v>
      </c>
      <c r="BL45" s="27">
        <v>186.57404547908399</v>
      </c>
      <c r="BM45" s="27">
        <v>4.98077624136201</v>
      </c>
      <c r="BN45" s="27">
        <v>56.855814881639297</v>
      </c>
      <c r="BO45" s="27">
        <v>5.8592105274010198</v>
      </c>
      <c r="BP45" s="27">
        <v>885.83574184493705</v>
      </c>
      <c r="BQ45" s="27">
        <v>372.65364660782598</v>
      </c>
      <c r="BR45" s="27">
        <v>0</v>
      </c>
      <c r="BS45" s="27">
        <v>446.36883920621398</v>
      </c>
      <c r="BT45" s="27">
        <v>1404.9534600352799</v>
      </c>
      <c r="BU45" s="27">
        <v>8338.9273530854807</v>
      </c>
      <c r="BV45" s="27">
        <v>30101.605207743702</v>
      </c>
      <c r="BW45" s="27">
        <v>1140.4455376548799</v>
      </c>
      <c r="BX45" s="27"/>
      <c r="BY45" s="51">
        <f t="shared" si="12"/>
        <v>-5.6459115610633835E-5</v>
      </c>
      <c r="BZ45" s="51">
        <f t="shared" si="13"/>
        <v>-5.7200561248096082E-5</v>
      </c>
      <c r="CA45" s="51">
        <f t="shared" si="14"/>
        <v>-1.1018358458702272E-4</v>
      </c>
      <c r="CB45" s="51">
        <f t="shared" si="15"/>
        <v>-5.0266685639803304E-5</v>
      </c>
      <c r="CC45" s="51">
        <f t="shared" si="16"/>
        <v>-4.8141764849151175E-5</v>
      </c>
      <c r="CD45" s="51">
        <f t="shared" si="17"/>
        <v>-8.4235525223875116E-5</v>
      </c>
      <c r="CE45" s="51">
        <f t="shared" si="18"/>
        <v>-5.7205180032873936E-5</v>
      </c>
      <c r="CF45" s="74">
        <f t="shared" si="19"/>
        <v>7.7110792965761401E+52</v>
      </c>
      <c r="CG45" s="74">
        <f t="shared" si="20"/>
        <v>2.0671379620196799E+52</v>
      </c>
      <c r="CH45" s="74">
        <f t="shared" si="21"/>
        <v>1.4590970707303999E+53</v>
      </c>
      <c r="CI45" s="74">
        <f t="shared" si="22"/>
        <v>1.5922766444491899E+53</v>
      </c>
      <c r="CJ45" s="51" t="e">
        <f>(#REF!-M45)/(M45+1E-50)</f>
        <v>#REF!</v>
      </c>
      <c r="CK45" s="51" t="e">
        <f>(#REF!-N45)/(N45+1E-50)</f>
        <v>#REF!</v>
      </c>
      <c r="CL45" s="74">
        <f t="shared" si="23"/>
        <v>2.2390809466190898E+52</v>
      </c>
    </row>
    <row r="46" spans="1:90" x14ac:dyDescent="0.25">
      <c r="A46" s="29" t="s">
        <v>45</v>
      </c>
      <c r="B46" s="27">
        <v>2041.6463957000001</v>
      </c>
      <c r="C46" s="27">
        <v>33.54784549</v>
      </c>
      <c r="D46" s="27">
        <v>29.873059009999999</v>
      </c>
      <c r="E46" s="27">
        <v>209.4943178</v>
      </c>
      <c r="F46" s="27">
        <v>177.53752395000001</v>
      </c>
      <c r="G46" s="27">
        <v>15.958969310000001</v>
      </c>
      <c r="H46" s="27">
        <v>482.25017527</v>
      </c>
      <c r="I46" s="71"/>
      <c r="J46" s="71"/>
      <c r="K46" s="71"/>
      <c r="L46" s="71"/>
      <c r="M46" s="27"/>
      <c r="N46" s="27"/>
      <c r="O46" s="71"/>
      <c r="Q46" s="29" t="s">
        <v>45</v>
      </c>
      <c r="R46" s="27">
        <v>9.68289350062871</v>
      </c>
      <c r="S46" s="27">
        <v>12.346620126074299</v>
      </c>
      <c r="T46" s="27">
        <v>12.346620126074299</v>
      </c>
      <c r="U46" s="27">
        <v>18.209648377172201</v>
      </c>
      <c r="V46" s="27">
        <v>6.0682649027724302</v>
      </c>
      <c r="W46" s="27">
        <v>44.280125649948097</v>
      </c>
      <c r="X46" s="27">
        <v>2041.64578360532</v>
      </c>
      <c r="Y46" s="27">
        <v>19.496544653452201</v>
      </c>
      <c r="Z46" s="27">
        <v>6.3791276456965198</v>
      </c>
      <c r="AA46" s="27">
        <v>5.5550680840637501</v>
      </c>
      <c r="AB46" s="27">
        <v>0.27419593888097299</v>
      </c>
      <c r="AC46" s="27">
        <v>29.8584520835022</v>
      </c>
      <c r="AD46" s="27">
        <v>29.8584520835022</v>
      </c>
      <c r="AE46" s="27">
        <v>30036.7499345006</v>
      </c>
      <c r="AF46" s="27">
        <v>0</v>
      </c>
      <c r="AG46" s="27">
        <v>7.9626355015168899</v>
      </c>
      <c r="AH46" s="27">
        <v>2.0583992411982299</v>
      </c>
      <c r="AI46" s="27">
        <v>4.3377263164842796</v>
      </c>
      <c r="AJ46" s="27">
        <v>18.195341817884501</v>
      </c>
      <c r="AK46" s="27">
        <v>3.7384901237382402</v>
      </c>
      <c r="AL46" s="27">
        <v>33.547848337990601</v>
      </c>
      <c r="AM46" s="27">
        <v>0</v>
      </c>
      <c r="AN46" s="27">
        <v>26.885732535039701</v>
      </c>
      <c r="AO46" s="27">
        <v>2.9873114705379802</v>
      </c>
      <c r="AP46" s="27">
        <v>29.873044005577601</v>
      </c>
      <c r="AQ46" s="27">
        <v>2.6350989452215701</v>
      </c>
      <c r="AR46" s="27">
        <v>23.512346595407699</v>
      </c>
      <c r="AS46" s="27">
        <v>9.1502686982258302E-2</v>
      </c>
      <c r="AT46" s="27">
        <v>146.658151956811</v>
      </c>
      <c r="AU46" s="27">
        <v>0.33706984683388702</v>
      </c>
      <c r="AV46" s="27">
        <v>3.0321813604722299</v>
      </c>
      <c r="AW46" s="27">
        <v>18.444648362682301</v>
      </c>
      <c r="AX46" s="27">
        <v>7.8270816911655203E-2</v>
      </c>
      <c r="AY46" s="27">
        <v>0</v>
      </c>
      <c r="AZ46" s="27">
        <v>2.1100583011182898</v>
      </c>
      <c r="BA46" s="27">
        <v>209.497979666189</v>
      </c>
      <c r="BB46" s="27">
        <v>177.54119723261701</v>
      </c>
      <c r="BC46" s="27">
        <v>31.956782433571899</v>
      </c>
      <c r="BD46" s="27">
        <v>2.0937610950357399E-2</v>
      </c>
      <c r="BE46" s="27">
        <v>1.32611838809063E-2</v>
      </c>
      <c r="BF46" s="27">
        <v>2.2992346308635998</v>
      </c>
      <c r="BG46" s="27">
        <v>0.53196887768206003</v>
      </c>
      <c r="BH46" s="27">
        <v>60.495197206743903</v>
      </c>
      <c r="BI46" s="27">
        <v>0.96424347845257496</v>
      </c>
      <c r="BJ46" s="27">
        <v>1.27438979689919</v>
      </c>
      <c r="BK46" s="27">
        <v>86.432179891642804</v>
      </c>
      <c r="BL46" s="27">
        <v>2.23523009020052</v>
      </c>
      <c r="BM46" s="27">
        <v>0.13234416243654801</v>
      </c>
      <c r="BN46" s="27">
        <v>1.206000616743</v>
      </c>
      <c r="BO46" s="27">
        <v>7.7708401321670895E-2</v>
      </c>
      <c r="BP46" s="27">
        <v>15.9589746162028</v>
      </c>
      <c r="BQ46" s="27">
        <v>6.3387990065136401</v>
      </c>
      <c r="BR46" s="27">
        <v>0</v>
      </c>
      <c r="BS46" s="27">
        <v>15.452779033124401</v>
      </c>
      <c r="BT46" s="27">
        <v>23.018810311924</v>
      </c>
      <c r="BU46" s="27">
        <v>128.72269124702399</v>
      </c>
      <c r="BV46" s="27">
        <v>482.25003378583199</v>
      </c>
      <c r="BW46" s="27">
        <v>17.7511507551385</v>
      </c>
      <c r="BX46" s="27"/>
      <c r="BY46" s="51">
        <f t="shared" si="12"/>
        <v>-2.9980445258576296E-7</v>
      </c>
      <c r="BZ46" s="51">
        <f t="shared" si="13"/>
        <v>8.4893398043520069E-8</v>
      </c>
      <c r="CA46" s="51">
        <f t="shared" si="14"/>
        <v>-5.0227271311106281E-7</v>
      </c>
      <c r="CB46" s="51">
        <f t="shared" si="15"/>
        <v>1.7479548979880638E-5</v>
      </c>
      <c r="CC46" s="51">
        <f t="shared" si="16"/>
        <v>2.0690175999274718E-5</v>
      </c>
      <c r="CD46" s="51">
        <f t="shared" si="17"/>
        <v>3.3249031918936599E-7</v>
      </c>
      <c r="CE46" s="51">
        <f t="shared" si="18"/>
        <v>-2.9338334181509869E-7</v>
      </c>
      <c r="CF46" s="74">
        <f t="shared" si="19"/>
        <v>1.2346620126074299E+51</v>
      </c>
      <c r="CG46" s="74">
        <f t="shared" si="20"/>
        <v>6.0682649027724302E+50</v>
      </c>
      <c r="CH46" s="74">
        <f t="shared" si="21"/>
        <v>2.98584520835022E+51</v>
      </c>
      <c r="CI46" s="74">
        <f t="shared" si="22"/>
        <v>1.8195341817884501E+51</v>
      </c>
      <c r="CJ46" s="51" t="e">
        <f>(#REF!-M46)/(M46+1E-50)</f>
        <v>#REF!</v>
      </c>
      <c r="CK46" s="51" t="e">
        <f>(#REF!-N46)/(N46+1E-50)</f>
        <v>#REF!</v>
      </c>
      <c r="CL46" s="74">
        <f t="shared" si="23"/>
        <v>3.7384901237382401E+50</v>
      </c>
    </row>
    <row r="47" spans="1:90" x14ac:dyDescent="0.25">
      <c r="A47" s="29" t="s">
        <v>46</v>
      </c>
      <c r="B47" s="27">
        <v>88189.602687999999</v>
      </c>
      <c r="C47" s="27">
        <v>1454.1348310000001</v>
      </c>
      <c r="D47" s="27">
        <v>1549.0705557000001</v>
      </c>
      <c r="E47" s="27">
        <v>9280.1994785000006</v>
      </c>
      <c r="F47" s="27">
        <v>7864.5753262999997</v>
      </c>
      <c r="G47" s="27">
        <v>768.46577734000005</v>
      </c>
      <c r="H47" s="27">
        <v>20903.191209000001</v>
      </c>
      <c r="I47" s="71"/>
      <c r="J47" s="71"/>
      <c r="K47" s="71"/>
      <c r="L47" s="71"/>
      <c r="M47" s="27"/>
      <c r="N47" s="27"/>
      <c r="O47" s="71"/>
      <c r="Q47" s="29" t="s">
        <v>46</v>
      </c>
      <c r="R47" s="27">
        <v>445.72187233246001</v>
      </c>
      <c r="S47" s="27">
        <v>534.94369018792895</v>
      </c>
      <c r="T47" s="27">
        <v>534.94369018792895</v>
      </c>
      <c r="U47" s="27">
        <v>789.33282779457295</v>
      </c>
      <c r="V47" s="27">
        <v>257.315376221105</v>
      </c>
      <c r="W47" s="27">
        <v>1921.7917593684599</v>
      </c>
      <c r="X47" s="27">
        <v>88189.577742736001</v>
      </c>
      <c r="Y47" s="27">
        <v>858.45280254403303</v>
      </c>
      <c r="Z47" s="27">
        <v>268.41058615453198</v>
      </c>
      <c r="AA47" s="27">
        <v>254.001010065489</v>
      </c>
      <c r="AB47" s="27">
        <v>11.4804286412051</v>
      </c>
      <c r="AC47" s="27">
        <v>1316.6806004943901</v>
      </c>
      <c r="AD47" s="27">
        <v>1316.6806004943901</v>
      </c>
      <c r="AE47" s="27">
        <v>2516261.7501809802</v>
      </c>
      <c r="AF47" s="27">
        <v>0</v>
      </c>
      <c r="AG47" s="27">
        <v>363.93404639355299</v>
      </c>
      <c r="AH47" s="27">
        <v>95.073919254409802</v>
      </c>
      <c r="AI47" s="27">
        <v>188.99269644543</v>
      </c>
      <c r="AJ47" s="27">
        <v>795.40730842473204</v>
      </c>
      <c r="AK47" s="27">
        <v>162.82038987485001</v>
      </c>
      <c r="AL47" s="27">
        <v>1454.1344232733099</v>
      </c>
      <c r="AM47" s="27">
        <v>0</v>
      </c>
      <c r="AN47" s="27">
        <v>1394.1630442800499</v>
      </c>
      <c r="AO47" s="27">
        <v>154.907009244465</v>
      </c>
      <c r="AP47" s="27">
        <v>1549.0700535245101</v>
      </c>
      <c r="AQ47" s="27">
        <v>114.714569109683</v>
      </c>
      <c r="AR47" s="27">
        <v>1028.1019547173</v>
      </c>
      <c r="AS47" s="27">
        <v>3.9438694601652302</v>
      </c>
      <c r="AT47" s="27">
        <v>6355.8586866887299</v>
      </c>
      <c r="AU47" s="27">
        <v>12.6015250359077</v>
      </c>
      <c r="AV47" s="27">
        <v>105.27995518719899</v>
      </c>
      <c r="AW47" s="27">
        <v>827.755239769176</v>
      </c>
      <c r="AX47" s="27">
        <v>3.4754111391612499</v>
      </c>
      <c r="AY47" s="27">
        <v>0</v>
      </c>
      <c r="AZ47" s="27">
        <v>72.643919588727698</v>
      </c>
      <c r="BA47" s="27">
        <v>9280.3302315242108</v>
      </c>
      <c r="BB47" s="27">
        <v>7864.7064954957395</v>
      </c>
      <c r="BC47" s="27">
        <v>1415.6237360284799</v>
      </c>
      <c r="BD47" s="27">
        <v>0.69434599360659599</v>
      </c>
      <c r="BE47" s="27">
        <v>0.65724127529555698</v>
      </c>
      <c r="BF47" s="27">
        <v>100.96071780794399</v>
      </c>
      <c r="BG47" s="27">
        <v>20.310372652656199</v>
      </c>
      <c r="BH47" s="27">
        <v>2700.6871868813901</v>
      </c>
      <c r="BI47" s="27">
        <v>38.718263265816702</v>
      </c>
      <c r="BJ47" s="27">
        <v>63.415646436724501</v>
      </c>
      <c r="BK47" s="27">
        <v>3858.5565465191698</v>
      </c>
      <c r="BL47" s="27">
        <v>92.899964317630804</v>
      </c>
      <c r="BM47" s="27">
        <v>4.5865626856704997</v>
      </c>
      <c r="BN47" s="27">
        <v>46.518110665299801</v>
      </c>
      <c r="BO47" s="27">
        <v>3.9015811318132401</v>
      </c>
      <c r="BP47" s="27">
        <v>768.46550952407597</v>
      </c>
      <c r="BQ47" s="27">
        <v>278.63560133681301</v>
      </c>
      <c r="BR47" s="27">
        <v>0</v>
      </c>
      <c r="BS47" s="27">
        <v>612.92324722346802</v>
      </c>
      <c r="BT47" s="27">
        <v>1001.32827901158</v>
      </c>
      <c r="BU47" s="27">
        <v>5546.8248328797199</v>
      </c>
      <c r="BV47" s="27">
        <v>20903.185082711901</v>
      </c>
      <c r="BW47" s="27">
        <v>776.02628403226504</v>
      </c>
      <c r="BX47" s="27"/>
      <c r="BY47" s="51">
        <f t="shared" si="12"/>
        <v>-2.8285946685218513E-7</v>
      </c>
      <c r="BZ47" s="51">
        <f t="shared" si="13"/>
        <v>-2.8039125494799068E-7</v>
      </c>
      <c r="CA47" s="51">
        <f t="shared" si="14"/>
        <v>-3.2417857805608715E-7</v>
      </c>
      <c r="CB47" s="51">
        <f t="shared" si="15"/>
        <v>1.4089462679453276E-5</v>
      </c>
      <c r="CC47" s="51">
        <f t="shared" si="16"/>
        <v>1.6678484253461703E-5</v>
      </c>
      <c r="CD47" s="51">
        <f t="shared" si="17"/>
        <v>-3.4850728812271294E-7</v>
      </c>
      <c r="CE47" s="51">
        <f t="shared" si="18"/>
        <v>-2.9307908241312452E-7</v>
      </c>
      <c r="CF47" s="74">
        <f t="shared" si="19"/>
        <v>5.349436901879289E+52</v>
      </c>
      <c r="CG47" s="74">
        <f t="shared" si="20"/>
        <v>2.57315376221105E+52</v>
      </c>
      <c r="CH47" s="74">
        <f t="shared" si="21"/>
        <v>1.3166806004943901E+53</v>
      </c>
      <c r="CI47" s="74">
        <f t="shared" si="22"/>
        <v>7.9540730842473201E+52</v>
      </c>
      <c r="CJ47" s="51" t="e">
        <f>(#REF!-M47)/(M47+1E-50)</f>
        <v>#REF!</v>
      </c>
      <c r="CK47" s="51" t="e">
        <f>(#REF!-N47)/(N47+1E-50)</f>
        <v>#REF!</v>
      </c>
      <c r="CL47" s="74">
        <f t="shared" si="23"/>
        <v>1.6282038987485001E+52</v>
      </c>
    </row>
    <row r="48" spans="1:90" x14ac:dyDescent="0.25">
      <c r="A48" s="29" t="s">
        <v>47</v>
      </c>
      <c r="B48" s="27">
        <v>3423875.6571</v>
      </c>
      <c r="C48" s="27">
        <v>56048.939401000003</v>
      </c>
      <c r="D48" s="27">
        <v>39216.602253999998</v>
      </c>
      <c r="E48" s="27">
        <v>341608.02708000003</v>
      </c>
      <c r="F48" s="27">
        <v>289498.33439999999</v>
      </c>
      <c r="G48" s="27">
        <v>23436.513735</v>
      </c>
      <c r="H48" s="27">
        <v>805703.54617999995</v>
      </c>
      <c r="I48" s="71"/>
      <c r="J48" s="71"/>
      <c r="K48" s="71"/>
      <c r="L48" s="71"/>
      <c r="M48" s="27"/>
      <c r="N48" s="27"/>
      <c r="O48" s="71"/>
      <c r="Q48" s="29" t="s">
        <v>47</v>
      </c>
      <c r="R48" s="27">
        <v>10776.760677426801</v>
      </c>
      <c r="S48" s="27">
        <v>20986.225785136801</v>
      </c>
      <c r="T48" s="27">
        <v>20986.225785136801</v>
      </c>
      <c r="U48" s="27">
        <v>32260.7715407828</v>
      </c>
      <c r="V48" s="27">
        <v>5631.6631776317399</v>
      </c>
      <c r="W48" s="27">
        <v>101967.785314675</v>
      </c>
      <c r="X48" s="27">
        <v>3424060.4438891402</v>
      </c>
      <c r="Y48" s="27">
        <v>25593.076528811602</v>
      </c>
      <c r="Z48" s="27">
        <v>14940.73203983</v>
      </c>
      <c r="AA48" s="27">
        <v>5298.5943092760099</v>
      </c>
      <c r="AB48" s="27">
        <v>4482.9612331129001</v>
      </c>
      <c r="AC48" s="27">
        <v>32038.544851883598</v>
      </c>
      <c r="AD48" s="27">
        <v>32038.544851883598</v>
      </c>
      <c r="AE48" s="27">
        <v>89502848.869778499</v>
      </c>
      <c r="AF48" s="27">
        <v>0</v>
      </c>
      <c r="AG48" s="27">
        <v>10282.1441559922</v>
      </c>
      <c r="AH48" s="27">
        <v>1806.9511620573001</v>
      </c>
      <c r="AI48" s="27">
        <v>8914.0788427582902</v>
      </c>
      <c r="AJ48" s="27">
        <v>29839.819514983399</v>
      </c>
      <c r="AK48" s="27">
        <v>6094.1332664517104</v>
      </c>
      <c r="AL48" s="27">
        <v>56051.939049628098</v>
      </c>
      <c r="AM48" s="27">
        <v>0</v>
      </c>
      <c r="AN48" s="27">
        <v>35296.667930044903</v>
      </c>
      <c r="AO48" s="27">
        <v>3921.8521524470202</v>
      </c>
      <c r="AP48" s="27">
        <v>39218.520082492003</v>
      </c>
      <c r="AQ48" s="27">
        <v>4312.8063452198903</v>
      </c>
      <c r="AR48" s="27">
        <v>40346.321389905403</v>
      </c>
      <c r="AS48" s="27">
        <v>173.54102631024799</v>
      </c>
      <c r="AT48" s="27">
        <v>270007.75931032799</v>
      </c>
      <c r="AU48" s="27">
        <v>1067.1927670734699</v>
      </c>
      <c r="AV48" s="27">
        <v>11394.7474885215</v>
      </c>
      <c r="AW48" s="27">
        <v>27703.1595662656</v>
      </c>
      <c r="AX48" s="27">
        <v>125.823353464954</v>
      </c>
      <c r="AY48" s="27">
        <v>0</v>
      </c>
      <c r="AZ48" s="27">
        <v>8066.9830320188203</v>
      </c>
      <c r="BA48" s="27">
        <v>340420.39814415399</v>
      </c>
      <c r="BB48" s="27">
        <v>289526.83185139799</v>
      </c>
      <c r="BC48" s="27">
        <v>50893.566292755997</v>
      </c>
      <c r="BD48" s="27">
        <v>85.928973210564493</v>
      </c>
      <c r="BE48" s="27">
        <v>6.1225503584207104</v>
      </c>
      <c r="BF48" s="27">
        <v>3947.31240149429</v>
      </c>
      <c r="BG48" s="27">
        <v>1590.4287189509801</v>
      </c>
      <c r="BH48" s="27">
        <v>94016.359827879904</v>
      </c>
      <c r="BI48" s="27">
        <v>2459.9384097118</v>
      </c>
      <c r="BJ48" s="27">
        <v>531.69519155764203</v>
      </c>
      <c r="BK48" s="27">
        <v>134333.221279349</v>
      </c>
      <c r="BL48" s="27">
        <v>6991.1375346708201</v>
      </c>
      <c r="BM48" s="27">
        <v>499.234686915579</v>
      </c>
      <c r="BN48" s="27">
        <v>3500.4265606230201</v>
      </c>
      <c r="BO48" s="27">
        <v>24.716017692465801</v>
      </c>
      <c r="BP48" s="27">
        <v>23437.715054095599</v>
      </c>
      <c r="BQ48" s="27">
        <v>10170.383613042401</v>
      </c>
      <c r="BR48" s="27">
        <v>0</v>
      </c>
      <c r="BS48" s="27">
        <v>12177.3670905491</v>
      </c>
      <c r="BT48" s="27">
        <v>39006.604960331897</v>
      </c>
      <c r="BU48" s="27">
        <v>225909.76490223501</v>
      </c>
      <c r="BV48" s="27">
        <v>805746.91847459401</v>
      </c>
      <c r="BW48" s="27">
        <v>31665.4931854895</v>
      </c>
      <c r="BX48" s="27"/>
      <c r="BY48" s="51">
        <f t="shared" si="12"/>
        <v>5.3970064233206285E-5</v>
      </c>
      <c r="BZ48" s="51">
        <f t="shared" si="13"/>
        <v>5.3518383401216921E-5</v>
      </c>
      <c r="CA48" s="51">
        <f t="shared" si="14"/>
        <v>4.8903484284127187E-5</v>
      </c>
      <c r="CB48" s="51">
        <f t="shared" si="15"/>
        <v>-3.4765838086348822E-3</v>
      </c>
      <c r="CC48" s="51">
        <f t="shared" si="16"/>
        <v>9.8437358740112302E-5</v>
      </c>
      <c r="CD48" s="51">
        <f t="shared" si="17"/>
        <v>5.1258438400099869E-5</v>
      </c>
      <c r="CE48" s="51">
        <f t="shared" si="18"/>
        <v>5.3831579617223629E-5</v>
      </c>
      <c r="CF48" s="74">
        <f t="shared" si="19"/>
        <v>2.0986225785136802E+54</v>
      </c>
      <c r="CG48" s="74">
        <f t="shared" si="20"/>
        <v>5.63166317763174E+53</v>
      </c>
      <c r="CH48" s="74">
        <f t="shared" si="21"/>
        <v>3.2038544851883595E+54</v>
      </c>
      <c r="CI48" s="74">
        <f t="shared" si="22"/>
        <v>2.9839819514983398E+54</v>
      </c>
      <c r="CJ48" s="51" t="e">
        <f>(#REF!-M48)/(M48+1E-50)</f>
        <v>#REF!</v>
      </c>
      <c r="CK48" s="51" t="e">
        <f>(#REF!-N48)/(N48+1E-50)</f>
        <v>#REF!</v>
      </c>
      <c r="CL48" s="74">
        <f t="shared" si="23"/>
        <v>6.0941332664517106E+53</v>
      </c>
    </row>
    <row r="49" spans="1:90" x14ac:dyDescent="0.25">
      <c r="A49" s="29" t="s">
        <v>48</v>
      </c>
      <c r="B49" s="27">
        <v>134451.9485</v>
      </c>
      <c r="C49" s="27">
        <v>2209.3844770999999</v>
      </c>
      <c r="D49" s="27">
        <v>1972.6003076</v>
      </c>
      <c r="E49" s="27">
        <v>13800.92245</v>
      </c>
      <c r="F49" s="27">
        <v>11695.696883000001</v>
      </c>
      <c r="G49" s="27">
        <v>1052.6118205</v>
      </c>
      <c r="H49" s="27">
        <v>31759.911629999999</v>
      </c>
      <c r="I49" s="71"/>
      <c r="J49" s="71"/>
      <c r="K49" s="71"/>
      <c r="L49" s="71"/>
      <c r="M49" s="27"/>
      <c r="N49" s="27"/>
      <c r="O49" s="71"/>
      <c r="Q49" s="29" t="s">
        <v>48</v>
      </c>
      <c r="R49" s="27">
        <v>542.08349071806299</v>
      </c>
      <c r="S49" s="27">
        <v>813.93729569364302</v>
      </c>
      <c r="T49" s="27">
        <v>813.93729569364302</v>
      </c>
      <c r="U49" s="27">
        <v>1199.1211040138201</v>
      </c>
      <c r="V49" s="27">
        <v>420.642994365888</v>
      </c>
      <c r="W49" s="27">
        <v>2907.1336347572401</v>
      </c>
      <c r="X49" s="27">
        <v>134451.91177098299</v>
      </c>
      <c r="Y49" s="27">
        <v>1234.85407836373</v>
      </c>
      <c r="Z49" s="27">
        <v>449.85737221302202</v>
      </c>
      <c r="AA49" s="27">
        <v>317.275814263786</v>
      </c>
      <c r="AB49" s="27">
        <v>19.545058336346202</v>
      </c>
      <c r="AC49" s="27">
        <v>1883.8602577392401</v>
      </c>
      <c r="AD49" s="27">
        <v>1883.8602577392401</v>
      </c>
      <c r="AE49" s="27">
        <v>3011540.5819728901</v>
      </c>
      <c r="AF49" s="27">
        <v>0</v>
      </c>
      <c r="AG49" s="27">
        <v>455.34021718206299</v>
      </c>
      <c r="AH49" s="27">
        <v>114.05404898931501</v>
      </c>
      <c r="AI49" s="27">
        <v>282.09752321876101</v>
      </c>
      <c r="AJ49" s="27">
        <v>1173.58067926489</v>
      </c>
      <c r="AK49" s="27">
        <v>243.36116216936401</v>
      </c>
      <c r="AL49" s="27">
        <v>2209.3839463755398</v>
      </c>
      <c r="AM49" s="27">
        <v>0</v>
      </c>
      <c r="AN49" s="27">
        <v>1775.3397872358901</v>
      </c>
      <c r="AO49" s="27">
        <v>197.259975678389</v>
      </c>
      <c r="AP49" s="27">
        <v>1972.5997629142801</v>
      </c>
      <c r="AQ49" s="27">
        <v>171.719249523396</v>
      </c>
      <c r="AR49" s="27">
        <v>1515.55192520122</v>
      </c>
      <c r="AS49" s="27">
        <v>6.3440034256518798</v>
      </c>
      <c r="AT49" s="27">
        <v>9662.4594951515392</v>
      </c>
      <c r="AU49" s="27">
        <v>28.929236374058199</v>
      </c>
      <c r="AV49" s="27">
        <v>283.55533683868202</v>
      </c>
      <c r="AW49" s="27">
        <v>1184.2284168102401</v>
      </c>
      <c r="AX49" s="27">
        <v>5.1326928597805201</v>
      </c>
      <c r="AY49" s="27">
        <v>0</v>
      </c>
      <c r="AZ49" s="27">
        <v>199.10943644240101</v>
      </c>
      <c r="BA49" s="27">
        <v>13801.2551257832</v>
      </c>
      <c r="BB49" s="27">
        <v>11696.0301189654</v>
      </c>
      <c r="BC49" s="27">
        <v>2105.22500681779</v>
      </c>
      <c r="BD49" s="27">
        <v>2.0521410251492198</v>
      </c>
      <c r="BE49" s="27">
        <v>0.67219149452426996</v>
      </c>
      <c r="BF49" s="27">
        <v>154.038749074554</v>
      </c>
      <c r="BG49" s="27">
        <v>44.437465651107502</v>
      </c>
      <c r="BH49" s="27">
        <v>3925.0501295215399</v>
      </c>
      <c r="BI49" s="27">
        <v>75.053003218748103</v>
      </c>
      <c r="BJ49" s="27">
        <v>63.8607250111057</v>
      </c>
      <c r="BK49" s="27">
        <v>5607.9961135049598</v>
      </c>
      <c r="BL49" s="27">
        <v>161.857805809582</v>
      </c>
      <c r="BM49" s="27">
        <v>12.400792805657</v>
      </c>
      <c r="BN49" s="27">
        <v>99.375763476688903</v>
      </c>
      <c r="BO49" s="27">
        <v>3.7939214305902298</v>
      </c>
      <c r="BP49" s="27">
        <v>1052.6115078886801</v>
      </c>
      <c r="BQ49" s="27">
        <v>403.203280409787</v>
      </c>
      <c r="BR49" s="27">
        <v>0</v>
      </c>
      <c r="BS49" s="27">
        <v>1226.71638226186</v>
      </c>
      <c r="BT49" s="27">
        <v>1502.8259111130701</v>
      </c>
      <c r="BU49" s="27">
        <v>8597.47380570922</v>
      </c>
      <c r="BV49" s="27">
        <v>31759.904058708998</v>
      </c>
      <c r="BW49" s="27">
        <v>1144.79258894547</v>
      </c>
      <c r="BX49" s="27"/>
      <c r="BY49" s="51">
        <f t="shared" si="12"/>
        <v>-2.7317578823082001E-7</v>
      </c>
      <c r="BZ49" s="51">
        <f t="shared" si="13"/>
        <v>-2.4021371815456979E-7</v>
      </c>
      <c r="CA49" s="51">
        <f t="shared" si="14"/>
        <v>-2.7612574011525956E-7</v>
      </c>
      <c r="CB49" s="51">
        <f t="shared" si="15"/>
        <v>2.4105329510064898E-5</v>
      </c>
      <c r="CC49" s="51">
        <f t="shared" si="16"/>
        <v>2.8492185522005792E-5</v>
      </c>
      <c r="CD49" s="51">
        <f t="shared" si="17"/>
        <v>-2.9698632853365806E-7</v>
      </c>
      <c r="CE49" s="51">
        <f t="shared" si="18"/>
        <v>-2.383914378732775E-7</v>
      </c>
      <c r="CF49" s="74">
        <f t="shared" si="19"/>
        <v>8.1393729569364298E+52</v>
      </c>
      <c r="CG49" s="74">
        <f t="shared" si="20"/>
        <v>4.2064299436588797E+52</v>
      </c>
      <c r="CH49" s="74">
        <f t="shared" si="21"/>
        <v>1.8838602577392401E+53</v>
      </c>
      <c r="CI49" s="74">
        <f t="shared" si="22"/>
        <v>1.1735806792648899E+53</v>
      </c>
      <c r="CJ49" s="51" t="e">
        <f>(#REF!-M49)/(M49+1E-50)</f>
        <v>#REF!</v>
      </c>
      <c r="CK49" s="51" t="e">
        <f>(#REF!-N49)/(N49+1E-50)</f>
        <v>#REF!</v>
      </c>
      <c r="CL49" s="74">
        <f t="shared" si="23"/>
        <v>2.4336116216936403E+52</v>
      </c>
    </row>
    <row r="50" spans="1:90" x14ac:dyDescent="0.25">
      <c r="A50" s="29" t="s">
        <v>49</v>
      </c>
      <c r="B50" s="27">
        <v>73115.773942</v>
      </c>
      <c r="C50" s="27">
        <v>1202.7543164000001</v>
      </c>
      <c r="D50" s="27">
        <v>1138.5860117</v>
      </c>
      <c r="E50" s="27">
        <v>7563.8555741999999</v>
      </c>
      <c r="F50" s="27">
        <v>6410.0462815000001</v>
      </c>
      <c r="G50" s="27">
        <v>592.55835647000004</v>
      </c>
      <c r="H50" s="27">
        <v>17289.623028000002</v>
      </c>
      <c r="I50" s="71"/>
      <c r="J50" s="71"/>
      <c r="K50" s="71"/>
      <c r="L50" s="71"/>
      <c r="M50" s="27"/>
      <c r="N50" s="27"/>
      <c r="O50" s="71"/>
      <c r="Q50" s="29" t="s">
        <v>49</v>
      </c>
      <c r="R50" s="27">
        <v>216.17948738290801</v>
      </c>
      <c r="S50" s="27">
        <v>441.51066779323997</v>
      </c>
      <c r="T50" s="27">
        <v>441.51066779323997</v>
      </c>
      <c r="U50" s="27">
        <v>682.03668975948597</v>
      </c>
      <c r="V50" s="27">
        <v>145.988752008376</v>
      </c>
      <c r="W50" s="27">
        <v>1844.3646664221201</v>
      </c>
      <c r="X50" s="27">
        <v>73114.429380688496</v>
      </c>
      <c r="Y50" s="27">
        <v>556.83831681207596</v>
      </c>
      <c r="Z50" s="27">
        <v>265.43543757471798</v>
      </c>
      <c r="AA50" s="27">
        <v>120.318826286115</v>
      </c>
      <c r="AB50" s="27">
        <v>77.649185838217605</v>
      </c>
      <c r="AC50" s="27">
        <v>887.71131420892698</v>
      </c>
      <c r="AD50" s="27">
        <v>887.71131420892698</v>
      </c>
      <c r="AE50" s="27">
        <v>2098877.17517361</v>
      </c>
      <c r="AF50" s="27">
        <v>0</v>
      </c>
      <c r="AG50" s="27">
        <v>203.74594232173399</v>
      </c>
      <c r="AH50" s="27">
        <v>37.125654124681802</v>
      </c>
      <c r="AI50" s="27">
        <v>179.27636791957701</v>
      </c>
      <c r="AJ50" s="27">
        <v>912.99649002691001</v>
      </c>
      <c r="AK50" s="27">
        <v>128.17061381818999</v>
      </c>
      <c r="AL50" s="27">
        <v>1202.73199019604</v>
      </c>
      <c r="AM50" s="27">
        <v>0</v>
      </c>
      <c r="AN50" s="27">
        <v>1024.69964449037</v>
      </c>
      <c r="AO50" s="27">
        <v>113.85550472219001</v>
      </c>
      <c r="AP50" s="27">
        <v>1138.5551492125601</v>
      </c>
      <c r="AQ50" s="27">
        <v>90.364506831375806</v>
      </c>
      <c r="AR50" s="27">
        <v>899.73841229755703</v>
      </c>
      <c r="AS50" s="27">
        <v>3.1317481617310601</v>
      </c>
      <c r="AT50" s="27">
        <v>5456.5601689508003</v>
      </c>
      <c r="AU50" s="27">
        <v>8.5123582969295093</v>
      </c>
      <c r="AV50" s="27">
        <v>63.892111160788502</v>
      </c>
      <c r="AW50" s="27">
        <v>682.72041947122102</v>
      </c>
      <c r="AX50" s="27">
        <v>2.83875405777211</v>
      </c>
      <c r="AY50" s="27">
        <v>0</v>
      </c>
      <c r="AZ50" s="27">
        <v>43.489907311849201</v>
      </c>
      <c r="BA50" s="27">
        <v>7563.7926221948301</v>
      </c>
      <c r="BB50" s="27">
        <v>6410.00590562654</v>
      </c>
      <c r="BC50" s="27">
        <v>1153.7867165682801</v>
      </c>
      <c r="BD50" s="27">
        <v>0.38997056829643301</v>
      </c>
      <c r="BE50" s="27">
        <v>0.58834875223906902</v>
      </c>
      <c r="BF50" s="27">
        <v>81.614347087969904</v>
      </c>
      <c r="BG50" s="27">
        <v>14.0974512243919</v>
      </c>
      <c r="BH50" s="27">
        <v>2216.9066064694598</v>
      </c>
      <c r="BI50" s="27">
        <v>28.541351311584702</v>
      </c>
      <c r="BJ50" s="27">
        <v>56.940451475608597</v>
      </c>
      <c r="BK50" s="27">
        <v>3167.3374921101999</v>
      </c>
      <c r="BL50" s="27">
        <v>97.660714430415894</v>
      </c>
      <c r="BM50" s="27">
        <v>2.7752715784542201</v>
      </c>
      <c r="BN50" s="27">
        <v>32.702811599618499</v>
      </c>
      <c r="BO50" s="27">
        <v>3.52650498842022</v>
      </c>
      <c r="BP50" s="27">
        <v>592.54444797918802</v>
      </c>
      <c r="BQ50" s="27">
        <v>210.51040422683801</v>
      </c>
      <c r="BR50" s="27">
        <v>0</v>
      </c>
      <c r="BS50" s="27">
        <v>392.70705543438999</v>
      </c>
      <c r="BT50" s="27">
        <v>799.16188730059605</v>
      </c>
      <c r="BU50" s="27">
        <v>4785.9349902295298</v>
      </c>
      <c r="BV50" s="27">
        <v>17289.303109398799</v>
      </c>
      <c r="BW50" s="27">
        <v>636.90404247033598</v>
      </c>
      <c r="BX50" s="27"/>
      <c r="BY50" s="51">
        <f t="shared" si="12"/>
        <v>-1.8389483404364009E-5</v>
      </c>
      <c r="BZ50" s="51">
        <f t="shared" si="13"/>
        <v>-1.8562563988084248E-5</v>
      </c>
      <c r="CA50" s="51">
        <f t="shared" si="14"/>
        <v>-2.710597804886959E-5</v>
      </c>
      <c r="CB50" s="51">
        <f t="shared" si="15"/>
        <v>-8.3227402416986426E-6</v>
      </c>
      <c r="CC50" s="51">
        <f t="shared" si="16"/>
        <v>-6.2988427363832847E-6</v>
      </c>
      <c r="CD50" s="51">
        <f t="shared" si="17"/>
        <v>-2.3471934300057601E-5</v>
      </c>
      <c r="CE50" s="51">
        <f t="shared" si="18"/>
        <v>-1.8503503557273542E-5</v>
      </c>
      <c r="CF50" s="74">
        <f t="shared" si="19"/>
        <v>4.4151066779323996E+52</v>
      </c>
      <c r="CG50" s="74">
        <f t="shared" si="20"/>
        <v>1.4598875200837601E+52</v>
      </c>
      <c r="CH50" s="74">
        <f t="shared" si="21"/>
        <v>8.8771131420892693E+52</v>
      </c>
      <c r="CI50" s="74">
        <f t="shared" si="22"/>
        <v>9.1299649002690997E+52</v>
      </c>
      <c r="CJ50" s="51" t="e">
        <f>(#REF!-M50)/(M50+1E-50)</f>
        <v>#REF!</v>
      </c>
      <c r="CK50" s="51" t="e">
        <f>(#REF!-N50)/(N50+1E-50)</f>
        <v>#REF!</v>
      </c>
      <c r="CL50" s="74">
        <f t="shared" si="23"/>
        <v>1.2817061381818998E+52</v>
      </c>
    </row>
    <row r="51" spans="1:90" x14ac:dyDescent="0.25">
      <c r="A51" s="29" t="s">
        <v>50</v>
      </c>
      <c r="B51" s="27">
        <v>166104.44419000001</v>
      </c>
      <c r="C51" s="27">
        <v>2710.6884347999999</v>
      </c>
      <c r="D51" s="27">
        <v>1467.7869401999999</v>
      </c>
      <c r="E51" s="27">
        <v>16184.372259</v>
      </c>
      <c r="F51" s="27">
        <v>13715.570291</v>
      </c>
      <c r="G51" s="27">
        <v>1004.0473317</v>
      </c>
      <c r="H51" s="27">
        <v>38966.167869999997</v>
      </c>
      <c r="I51" s="71"/>
      <c r="J51" s="71"/>
      <c r="K51" s="71"/>
      <c r="L51" s="71"/>
      <c r="M51" s="27"/>
      <c r="N51" s="27"/>
      <c r="O51" s="71"/>
      <c r="Q51" s="29" t="s">
        <v>50</v>
      </c>
      <c r="R51" s="27">
        <v>517.94008614184804</v>
      </c>
      <c r="S51" s="27">
        <v>1007.03023290754</v>
      </c>
      <c r="T51" s="27">
        <v>1007.03023290754</v>
      </c>
      <c r="U51" s="27">
        <v>1558.04468044289</v>
      </c>
      <c r="V51" s="27">
        <v>270.10432684553001</v>
      </c>
      <c r="W51" s="27">
        <v>4699.33788118753</v>
      </c>
      <c r="X51" s="27">
        <v>166129.42250209599</v>
      </c>
      <c r="Y51" s="27">
        <v>1233.1947975369401</v>
      </c>
      <c r="Z51" s="27">
        <v>672.09219867938998</v>
      </c>
      <c r="AA51" s="27">
        <v>264.06150018764401</v>
      </c>
      <c r="AB51" s="27">
        <v>215.07591530370701</v>
      </c>
      <c r="AC51" s="27">
        <v>1712.5893916668599</v>
      </c>
      <c r="AD51" s="27">
        <v>1712.5893916668599</v>
      </c>
      <c r="AE51" s="27">
        <v>2117962.6276217801</v>
      </c>
      <c r="AF51" s="27">
        <v>0</v>
      </c>
      <c r="AG51" s="27">
        <v>492.608329564055</v>
      </c>
      <c r="AH51" s="27">
        <v>86.583537187703996</v>
      </c>
      <c r="AI51" s="27">
        <v>427.48559336432498</v>
      </c>
      <c r="AJ51" s="27">
        <v>1740.0770814161399</v>
      </c>
      <c r="AK51" s="27">
        <v>292.421505590783</v>
      </c>
      <c r="AL51" s="27">
        <v>2711.09803936859</v>
      </c>
      <c r="AM51" s="27">
        <v>0</v>
      </c>
      <c r="AN51" s="27">
        <v>1321.3071601690899</v>
      </c>
      <c r="AO51" s="27">
        <v>146.811898199529</v>
      </c>
      <c r="AP51" s="27">
        <v>1468.11905836862</v>
      </c>
      <c r="AQ51" s="27">
        <v>206.58920050874599</v>
      </c>
      <c r="AR51" s="27">
        <v>2005.39579409885</v>
      </c>
      <c r="AS51" s="27">
        <v>7.4910281494513198</v>
      </c>
      <c r="AT51" s="27">
        <v>12814.959276178901</v>
      </c>
      <c r="AU51" s="27">
        <v>34.999412771485403</v>
      </c>
      <c r="AV51" s="27">
        <v>345.89782675430001</v>
      </c>
      <c r="AW51" s="27">
        <v>1384.0608506434701</v>
      </c>
      <c r="AX51" s="27">
        <v>6.0163179737649903</v>
      </c>
      <c r="AY51" s="27">
        <v>0</v>
      </c>
      <c r="AZ51" s="27">
        <v>243.08567707457601</v>
      </c>
      <c r="BA51" s="27">
        <v>16187.314609758099</v>
      </c>
      <c r="BB51" s="27">
        <v>13718.1262507684</v>
      </c>
      <c r="BC51" s="27">
        <v>2469.1883589896202</v>
      </c>
      <c r="BD51" s="27">
        <v>2.5138673153325901</v>
      </c>
      <c r="BE51" s="27">
        <v>0.75639048432348399</v>
      </c>
      <c r="BF51" s="27">
        <v>181.07860027447501</v>
      </c>
      <c r="BG51" s="27">
        <v>53.612978046925299</v>
      </c>
      <c r="BH51" s="27">
        <v>4594.0669101715703</v>
      </c>
      <c r="BI51" s="27">
        <v>89.861406788141295</v>
      </c>
      <c r="BJ51" s="27">
        <v>71.707827440488899</v>
      </c>
      <c r="BK51" s="27">
        <v>6563.8842109779098</v>
      </c>
      <c r="BL51" s="27">
        <v>291.77297527336498</v>
      </c>
      <c r="BM51" s="27">
        <v>15.1299875858838</v>
      </c>
      <c r="BN51" s="27">
        <v>119.72376334430101</v>
      </c>
      <c r="BO51" s="27">
        <v>4.23919497206633</v>
      </c>
      <c r="BP51" s="27">
        <v>1004.23249084233</v>
      </c>
      <c r="BQ51" s="27">
        <v>487.38117800048798</v>
      </c>
      <c r="BR51" s="27">
        <v>0</v>
      </c>
      <c r="BS51" s="27">
        <v>583.66904063832999</v>
      </c>
      <c r="BT51" s="27">
        <v>1854.1613304863199</v>
      </c>
      <c r="BU51" s="27">
        <v>10864.092978491</v>
      </c>
      <c r="BV51" s="27">
        <v>38972.057471508</v>
      </c>
      <c r="BW51" s="27">
        <v>1505.14702736507</v>
      </c>
      <c r="BX51" s="27"/>
      <c r="BY51" s="51">
        <f t="shared" si="12"/>
        <v>1.5037714504137394E-4</v>
      </c>
      <c r="BZ51" s="51">
        <f t="shared" si="13"/>
        <v>1.5110721074822943E-4</v>
      </c>
      <c r="CA51" s="51">
        <f t="shared" si="14"/>
        <v>2.2627137462803208E-4</v>
      </c>
      <c r="CB51" s="51">
        <f t="shared" si="15"/>
        <v>1.818019698887825E-4</v>
      </c>
      <c r="CC51" s="51">
        <f t="shared" si="16"/>
        <v>1.8635461115880031E-4</v>
      </c>
      <c r="CD51" s="51">
        <f t="shared" si="17"/>
        <v>1.8441276270960867E-4</v>
      </c>
      <c r="CE51" s="51">
        <f t="shared" si="18"/>
        <v>1.5114654147289311E-4</v>
      </c>
      <c r="CF51" s="74">
        <f t="shared" si="19"/>
        <v>1.00703023290754E+53</v>
      </c>
      <c r="CG51" s="74">
        <f t="shared" si="20"/>
        <v>2.7010432684553E+52</v>
      </c>
      <c r="CH51" s="74">
        <f t="shared" si="21"/>
        <v>1.7125893916668599E+53</v>
      </c>
      <c r="CI51" s="74">
        <f t="shared" si="22"/>
        <v>1.7400770814161398E+53</v>
      </c>
      <c r="CJ51" s="51" t="e">
        <f>(#REF!-M51)/(M51+1E-50)</f>
        <v>#REF!</v>
      </c>
      <c r="CK51" s="51" t="e">
        <f>(#REF!-N51)/(N51+1E-50)</f>
        <v>#REF!</v>
      </c>
      <c r="CL51" s="74">
        <f t="shared" si="23"/>
        <v>2.92421505590783E+52</v>
      </c>
    </row>
    <row r="54" spans="1:90" x14ac:dyDescent="0.25">
      <c r="A54" s="29" t="s">
        <v>231</v>
      </c>
    </row>
    <row r="55" spans="1:90" x14ac:dyDescent="0.25">
      <c r="A55" s="29" t="s">
        <v>1</v>
      </c>
      <c r="B55" s="27">
        <v>76095399.818000004</v>
      </c>
      <c r="C55" s="27">
        <v>1239963.6373999999</v>
      </c>
      <c r="D55" s="27">
        <v>577092.61629000003</v>
      </c>
      <c r="E55" s="27">
        <v>7329217.3956000004</v>
      </c>
      <c r="F55" s="27">
        <v>6211201.1848999998</v>
      </c>
      <c r="G55" s="27">
        <v>430822.97217999998</v>
      </c>
      <c r="H55" s="27">
        <v>17824477.276999999</v>
      </c>
      <c r="I55" s="71"/>
      <c r="J55" s="71"/>
      <c r="K55" s="71"/>
      <c r="L55" s="71"/>
      <c r="M55" s="27"/>
      <c r="N55" s="27"/>
      <c r="O55" s="71"/>
      <c r="Q55" s="29" t="s">
        <v>1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  <c r="AW55" s="29">
        <v>0</v>
      </c>
      <c r="AX55" s="29">
        <v>0</v>
      </c>
      <c r="AY55" s="29">
        <v>0</v>
      </c>
      <c r="AZ55" s="29">
        <v>0</v>
      </c>
      <c r="BA55" s="29">
        <v>0</v>
      </c>
      <c r="BB55" s="29">
        <v>0</v>
      </c>
      <c r="BC55" s="29">
        <v>0</v>
      </c>
      <c r="BD55" s="29">
        <v>0</v>
      </c>
      <c r="BE55" s="29">
        <v>0</v>
      </c>
      <c r="BF55" s="29">
        <v>0</v>
      </c>
      <c r="BG55" s="29">
        <v>0</v>
      </c>
      <c r="BH55" s="29">
        <v>0</v>
      </c>
      <c r="BI55" s="29">
        <v>0</v>
      </c>
      <c r="BJ55" s="29">
        <v>0</v>
      </c>
      <c r="BK55" s="29">
        <v>0</v>
      </c>
      <c r="BL55" s="29">
        <v>0</v>
      </c>
      <c r="BM55" s="29">
        <v>0</v>
      </c>
      <c r="BN55" s="29">
        <v>0</v>
      </c>
      <c r="BO55" s="29">
        <v>0</v>
      </c>
      <c r="BP55" s="29">
        <v>0</v>
      </c>
      <c r="BQ55" s="29">
        <v>0</v>
      </c>
      <c r="BR55" s="29">
        <v>0</v>
      </c>
      <c r="BS55" s="29">
        <v>0</v>
      </c>
      <c r="BT55" s="29">
        <v>0</v>
      </c>
      <c r="BU55" s="29">
        <v>0</v>
      </c>
      <c r="BV55" s="29">
        <v>0</v>
      </c>
      <c r="BW55" s="29">
        <v>0</v>
      </c>
      <c r="BY55" s="51">
        <f>(X55-B55)/(B55+1E-50)</f>
        <v>-1</v>
      </c>
      <c r="BZ55" s="51">
        <f>(AL55-C55)/(C55+1E-50)</f>
        <v>-1</v>
      </c>
      <c r="CA55" s="51">
        <f>(AP55-D55)/(D55+1E-50)</f>
        <v>-1</v>
      </c>
      <c r="CB55" s="51">
        <f>(BA55-E55)/(E55+1E-50)</f>
        <v>-1</v>
      </c>
      <c r="CC55" s="51">
        <f>(BB55-F55)/(F55+1E-50)</f>
        <v>-1</v>
      </c>
      <c r="CD55" s="51">
        <f>(BP55-G55)/(G55+1E-50)</f>
        <v>-1</v>
      </c>
      <c r="CE55" s="51">
        <f>(BV55-H55)/(H55+1E-50)</f>
        <v>-1</v>
      </c>
      <c r="CF55" s="74">
        <f>(T55-I55)/(I55+1E-50)</f>
        <v>0</v>
      </c>
      <c r="CG55" s="74">
        <f>(V55-J55)/(J55+1E-50)</f>
        <v>0</v>
      </c>
      <c r="CH55" s="74">
        <f>(AD55-K55)/(K55+1E-50)</f>
        <v>0</v>
      </c>
      <c r="CI55" s="74">
        <f>(AJ55-L55)/(L55+1E-50)</f>
        <v>0</v>
      </c>
      <c r="CJ55" s="51" t="e">
        <f>(#REF!-M55)/(M55+1E-50)</f>
        <v>#REF!</v>
      </c>
      <c r="CK55" s="51" t="e">
        <f>(#REF!-N55)/(N55+1E-50)</f>
        <v>#REF!</v>
      </c>
      <c r="CL55" s="74">
        <f>(AK55-O55)/(O55+1E-50)</f>
        <v>0</v>
      </c>
    </row>
    <row r="56" spans="1:90" x14ac:dyDescent="0.25">
      <c r="A56" s="29" t="s">
        <v>11</v>
      </c>
      <c r="B56" s="27">
        <v>62890.682138999997</v>
      </c>
      <c r="C56" s="27">
        <v>582.09793294999997</v>
      </c>
      <c r="D56" s="27">
        <v>3731.7679013000002</v>
      </c>
      <c r="E56" s="27">
        <v>8283.6743430000006</v>
      </c>
      <c r="F56" s="27">
        <v>6556.8017234999998</v>
      </c>
      <c r="G56" s="27">
        <v>327.07690573000002</v>
      </c>
      <c r="H56" s="27">
        <v>18812.607247</v>
      </c>
      <c r="I56" s="71"/>
      <c r="J56" s="71"/>
      <c r="K56" s="71"/>
      <c r="L56" s="71"/>
      <c r="M56" s="27"/>
      <c r="N56" s="27"/>
      <c r="O56" s="71"/>
      <c r="Q56" s="29" t="s">
        <v>11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29">
        <v>0</v>
      </c>
      <c r="AK56" s="29">
        <v>0</v>
      </c>
      <c r="AL56" s="29">
        <v>0</v>
      </c>
      <c r="AM56" s="29">
        <v>0</v>
      </c>
      <c r="AN56" s="29">
        <v>0</v>
      </c>
      <c r="AO56" s="29">
        <v>0</v>
      </c>
      <c r="AP56" s="29">
        <v>0</v>
      </c>
      <c r="AQ56" s="29">
        <v>0</v>
      </c>
      <c r="AR56" s="29">
        <v>0</v>
      </c>
      <c r="AS56" s="29">
        <v>0</v>
      </c>
      <c r="AT56" s="29">
        <v>0</v>
      </c>
      <c r="AU56" s="29">
        <v>0</v>
      </c>
      <c r="AV56" s="29">
        <v>0</v>
      </c>
      <c r="AW56" s="29">
        <v>0</v>
      </c>
      <c r="AX56" s="29">
        <v>0</v>
      </c>
      <c r="AY56" s="29">
        <v>0</v>
      </c>
      <c r="AZ56" s="29">
        <v>0</v>
      </c>
      <c r="BA56" s="29">
        <v>0</v>
      </c>
      <c r="BB56" s="29">
        <v>0</v>
      </c>
      <c r="BC56" s="29">
        <v>0</v>
      </c>
      <c r="BD56" s="29">
        <v>0</v>
      </c>
      <c r="BE56" s="29">
        <v>0</v>
      </c>
      <c r="BF56" s="29">
        <v>0</v>
      </c>
      <c r="BG56" s="29">
        <v>0</v>
      </c>
      <c r="BH56" s="29">
        <v>0</v>
      </c>
      <c r="BI56" s="29">
        <v>0</v>
      </c>
      <c r="BJ56" s="29">
        <v>0</v>
      </c>
      <c r="BK56" s="29">
        <v>0</v>
      </c>
      <c r="BL56" s="29">
        <v>0</v>
      </c>
      <c r="BM56" s="29">
        <v>0</v>
      </c>
      <c r="BN56" s="29">
        <v>0</v>
      </c>
      <c r="BO56" s="29">
        <v>0</v>
      </c>
      <c r="BP56" s="29">
        <v>0</v>
      </c>
      <c r="BQ56" s="29">
        <v>0</v>
      </c>
      <c r="BR56" s="29">
        <v>0</v>
      </c>
      <c r="BS56" s="29">
        <v>0</v>
      </c>
      <c r="BT56" s="29">
        <v>0</v>
      </c>
      <c r="BU56" s="29">
        <v>0</v>
      </c>
      <c r="BV56" s="29">
        <v>0</v>
      </c>
      <c r="BW56" s="29">
        <v>0</v>
      </c>
    </row>
    <row r="57" spans="1:90" x14ac:dyDescent="0.25">
      <c r="A57" s="29" t="s">
        <v>58</v>
      </c>
      <c r="B57" s="27">
        <v>8667.1615430000002</v>
      </c>
      <c r="C57" s="27">
        <v>86.480809559999997</v>
      </c>
      <c r="D57" s="27">
        <v>558.91008228999999</v>
      </c>
      <c r="E57" s="27">
        <v>1079.2980107000001</v>
      </c>
      <c r="F57" s="27">
        <v>849.64983915000005</v>
      </c>
      <c r="G57" s="27">
        <v>47.871128059999997</v>
      </c>
      <c r="H57" s="27">
        <v>2765.6300688000001</v>
      </c>
      <c r="I57" s="71"/>
      <c r="J57" s="71"/>
      <c r="K57" s="71"/>
      <c r="L57" s="71"/>
      <c r="M57" s="27"/>
      <c r="N57" s="27"/>
      <c r="O57" s="71"/>
      <c r="Q57" s="29" t="s">
        <v>58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0</v>
      </c>
      <c r="AG57" s="29">
        <v>0</v>
      </c>
      <c r="AH57" s="29">
        <v>0</v>
      </c>
      <c r="AI57" s="29">
        <v>0</v>
      </c>
      <c r="AJ57" s="29">
        <v>0</v>
      </c>
      <c r="AK57" s="29">
        <v>0</v>
      </c>
      <c r="AL57" s="29">
        <v>0</v>
      </c>
      <c r="AM57" s="29">
        <v>0</v>
      </c>
      <c r="AN57" s="29">
        <v>0</v>
      </c>
      <c r="AO57" s="29">
        <v>0</v>
      </c>
      <c r="AP57" s="29">
        <v>0</v>
      </c>
      <c r="AQ57" s="29"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  <c r="BC57" s="29">
        <v>0</v>
      </c>
      <c r="BD57" s="29">
        <v>0</v>
      </c>
      <c r="BE57" s="29">
        <v>0</v>
      </c>
      <c r="BF57" s="29">
        <v>0</v>
      </c>
      <c r="BG57" s="29">
        <v>0</v>
      </c>
      <c r="BH57" s="29">
        <v>0</v>
      </c>
      <c r="BI57" s="29">
        <v>0</v>
      </c>
      <c r="BJ57" s="29">
        <v>0</v>
      </c>
      <c r="BK57" s="29">
        <v>0</v>
      </c>
      <c r="BL57" s="29">
        <v>0</v>
      </c>
      <c r="BM57" s="29">
        <v>0</v>
      </c>
      <c r="BN57" s="29">
        <v>0</v>
      </c>
      <c r="BO57" s="29">
        <v>0</v>
      </c>
      <c r="BP57" s="29">
        <v>0</v>
      </c>
      <c r="BQ57" s="29">
        <v>0</v>
      </c>
      <c r="BR57" s="29">
        <v>0</v>
      </c>
      <c r="BS57" s="29">
        <v>0</v>
      </c>
      <c r="BT57" s="29">
        <v>0</v>
      </c>
      <c r="BU57" s="29">
        <v>0</v>
      </c>
      <c r="BV57" s="29">
        <v>0</v>
      </c>
      <c r="BW57" s="29">
        <v>0</v>
      </c>
    </row>
    <row r="58" spans="1:90" x14ac:dyDescent="0.25">
      <c r="A58" s="29" t="s">
        <v>75</v>
      </c>
    </row>
    <row r="59" spans="1:90" x14ac:dyDescent="0.25">
      <c r="A59" s="29" t="s">
        <v>237</v>
      </c>
    </row>
    <row r="61" spans="1:90" x14ac:dyDescent="0.25">
      <c r="A61" s="2" t="s">
        <v>55</v>
      </c>
      <c r="B61" s="1">
        <f t="shared" ref="B61:H61" si="24">SUM(B3:B57)</f>
        <v>97347382.43947646</v>
      </c>
      <c r="C61" s="1">
        <f t="shared" si="24"/>
        <v>1587992.4513803096</v>
      </c>
      <c r="D61" s="1">
        <f t="shared" si="24"/>
        <v>856735.07699336996</v>
      </c>
      <c r="E61" s="1">
        <f t="shared" si="24"/>
        <v>9481051.6616715193</v>
      </c>
      <c r="F61" s="1">
        <f t="shared" si="24"/>
        <v>8034261.2942097289</v>
      </c>
      <c r="G61" s="1">
        <f t="shared" si="24"/>
        <v>586194.08826682996</v>
      </c>
      <c r="H61" s="1">
        <f t="shared" si="24"/>
        <v>22839360.892718118</v>
      </c>
      <c r="I61" s="1">
        <f t="shared" ref="I61:O61" si="25">SUM(I3:I57)</f>
        <v>0</v>
      </c>
      <c r="J61" s="1">
        <f t="shared" si="25"/>
        <v>0</v>
      </c>
      <c r="K61" s="1">
        <f t="shared" si="25"/>
        <v>0</v>
      </c>
      <c r="L61" s="1">
        <f t="shared" si="25"/>
        <v>0</v>
      </c>
      <c r="M61" s="1">
        <f t="shared" si="25"/>
        <v>0</v>
      </c>
      <c r="N61" s="1">
        <f t="shared" si="25"/>
        <v>0</v>
      </c>
      <c r="O61" s="1">
        <f t="shared" si="25"/>
        <v>0</v>
      </c>
      <c r="R61" s="1">
        <f t="shared" ref="R61:BW61" si="26">SUM(R3:R57)</f>
        <v>75634.2037830802</v>
      </c>
      <c r="S61" s="1">
        <f t="shared" si="26"/>
        <v>131232.62378839857</v>
      </c>
      <c r="T61" s="1">
        <f t="shared" si="26"/>
        <v>131232.62378839857</v>
      </c>
      <c r="U61" s="1">
        <f t="shared" si="26"/>
        <v>197529.81793712525</v>
      </c>
      <c r="V61" s="1">
        <f t="shared" si="26"/>
        <v>39897.551759059839</v>
      </c>
      <c r="W61" s="1">
        <f t="shared" si="26"/>
        <v>564930.44809705333</v>
      </c>
      <c r="X61" s="1">
        <f t="shared" si="26"/>
        <v>21181032.597892832</v>
      </c>
      <c r="Y61" s="1">
        <f t="shared" si="26"/>
        <v>170033.7751139169</v>
      </c>
      <c r="Z61" s="1">
        <f t="shared" si="26"/>
        <v>79677.902041752735</v>
      </c>
      <c r="AA61" s="1">
        <f t="shared" si="26"/>
        <v>42524.388433895831</v>
      </c>
      <c r="AB61" s="1">
        <f t="shared" si="26"/>
        <v>23621.657506070384</v>
      </c>
      <c r="AC61" s="1">
        <f t="shared" si="26"/>
        <v>224952.23691288324</v>
      </c>
      <c r="AD61" s="1">
        <f t="shared" si="26"/>
        <v>224952.23691288324</v>
      </c>
      <c r="AE61" s="1">
        <f t="shared" si="26"/>
        <v>567754561.74638069</v>
      </c>
      <c r="AF61" s="1">
        <f t="shared" si="26"/>
        <v>0</v>
      </c>
      <c r="AG61" s="1">
        <f t="shared" si="26"/>
        <v>69254.021784273908</v>
      </c>
      <c r="AH61" s="1">
        <f t="shared" si="26"/>
        <v>13584.036997153431</v>
      </c>
      <c r="AI61" s="1">
        <f t="shared" si="26"/>
        <v>54128.470088075679</v>
      </c>
      <c r="AJ61" s="1">
        <f t="shared" si="26"/>
        <v>192705.76215084258</v>
      </c>
      <c r="AK61" s="1">
        <f t="shared" si="26"/>
        <v>38440.509753899605</v>
      </c>
      <c r="AL61" s="1">
        <f t="shared" si="26"/>
        <v>347370.08162797074</v>
      </c>
      <c r="AM61" s="1">
        <f t="shared" si="26"/>
        <v>0</v>
      </c>
      <c r="AN61" s="1">
        <f t="shared" si="26"/>
        <v>247821.28444214881</v>
      </c>
      <c r="AO61" s="1">
        <f t="shared" si="26"/>
        <v>27535.698803877229</v>
      </c>
      <c r="AP61" s="1">
        <f t="shared" si="26"/>
        <v>275356.98324602633</v>
      </c>
      <c r="AQ61" s="1">
        <f t="shared" si="26"/>
        <v>27130.286503117506</v>
      </c>
      <c r="AR61" s="1">
        <f t="shared" si="26"/>
        <v>256027.75312977144</v>
      </c>
      <c r="AS61" s="1">
        <f t="shared" si="26"/>
        <v>1017.5374303102959</v>
      </c>
      <c r="AT61" s="1">
        <f t="shared" si="26"/>
        <v>1631171.9134018514</v>
      </c>
      <c r="AU61" s="1">
        <f t="shared" si="26"/>
        <v>5185.9566886059165</v>
      </c>
      <c r="AV61" s="1">
        <f t="shared" si="26"/>
        <v>52680.515205328491</v>
      </c>
      <c r="AW61" s="1">
        <f t="shared" si="26"/>
        <v>180657.62550867908</v>
      </c>
      <c r="AX61" s="1">
        <f t="shared" si="26"/>
        <v>794.39179874267825</v>
      </c>
      <c r="AY61" s="1">
        <f t="shared" si="26"/>
        <v>0</v>
      </c>
      <c r="AZ61" s="1">
        <f t="shared" si="26"/>
        <v>37121.731511993159</v>
      </c>
      <c r="BA61" s="1">
        <f t="shared" si="26"/>
        <v>2139190.225962963</v>
      </c>
      <c r="BB61" s="1">
        <f t="shared" si="26"/>
        <v>1815765.1337426386</v>
      </c>
      <c r="BC61" s="1">
        <f t="shared" si="26"/>
        <v>323425.09222032217</v>
      </c>
      <c r="BD61" s="1">
        <f t="shared" si="26"/>
        <v>388.11222467097627</v>
      </c>
      <c r="BE61" s="1">
        <f t="shared" si="26"/>
        <v>83.540931552074099</v>
      </c>
      <c r="BF61" s="1">
        <f t="shared" si="26"/>
        <v>24179.524566446824</v>
      </c>
      <c r="BG61" s="1">
        <f t="shared" si="26"/>
        <v>7869.3205606794518</v>
      </c>
      <c r="BH61" s="1">
        <f t="shared" si="26"/>
        <v>603124.28832343325</v>
      </c>
      <c r="BI61" s="1">
        <f t="shared" si="26"/>
        <v>12843.22265772529</v>
      </c>
      <c r="BJ61" s="1">
        <f t="shared" si="26"/>
        <v>7837.8115465860938</v>
      </c>
      <c r="BK61" s="1">
        <f t="shared" si="26"/>
        <v>861736.96856933669</v>
      </c>
      <c r="BL61" s="1">
        <f t="shared" si="26"/>
        <v>33592.13417519506</v>
      </c>
      <c r="BM61" s="1">
        <f t="shared" si="26"/>
        <v>2305.6812097273523</v>
      </c>
      <c r="BN61" s="1">
        <f t="shared" si="26"/>
        <v>17486.86573812622</v>
      </c>
      <c r="BO61" s="1">
        <f t="shared" si="26"/>
        <v>452.0392706973592</v>
      </c>
      <c r="BP61" s="1">
        <f t="shared" si="26"/>
        <v>154999.78075128407</v>
      </c>
      <c r="BQ61" s="1">
        <f t="shared" si="26"/>
        <v>64540.344467888826</v>
      </c>
      <c r="BR61" s="1">
        <f t="shared" si="26"/>
        <v>0</v>
      </c>
      <c r="BS61" s="1">
        <f t="shared" si="26"/>
        <v>87054.265808664932</v>
      </c>
      <c r="BT61" s="1">
        <f t="shared" si="26"/>
        <v>240091.97568574638</v>
      </c>
      <c r="BU61" s="1">
        <f t="shared" si="26"/>
        <v>1376866.7126014889</v>
      </c>
      <c r="BV61" s="1">
        <f t="shared" si="26"/>
        <v>4993447.513079538</v>
      </c>
      <c r="BW61" s="1">
        <f t="shared" si="26"/>
        <v>193212.23437840809</v>
      </c>
      <c r="BX61" s="1"/>
    </row>
    <row r="62" spans="1:90" x14ac:dyDescent="0.25">
      <c r="A62" s="29" t="s">
        <v>56</v>
      </c>
      <c r="B62" s="1">
        <f>SUM(B2:B51)</f>
        <v>21180424.777794469</v>
      </c>
      <c r="C62" s="1">
        <f t="shared" ref="C62:H62" si="27">SUM(C2:C51)</f>
        <v>347360.23523779982</v>
      </c>
      <c r="D62" s="1">
        <f t="shared" si="27"/>
        <v>275351.78271977993</v>
      </c>
      <c r="E62" s="1">
        <f t="shared" si="27"/>
        <v>2142471.2937178202</v>
      </c>
      <c r="F62" s="1">
        <f t="shared" si="27"/>
        <v>1815653.6577470799</v>
      </c>
      <c r="G62" s="1">
        <f t="shared" si="27"/>
        <v>154996.16805303999</v>
      </c>
      <c r="H62" s="1">
        <f t="shared" si="27"/>
        <v>4993305.3784023197</v>
      </c>
      <c r="I62" s="1">
        <f t="shared" ref="I62:O62" si="28">SUM(I2:I51)</f>
        <v>0</v>
      </c>
      <c r="J62" s="1">
        <f t="shared" si="28"/>
        <v>0</v>
      </c>
      <c r="K62" s="1">
        <f t="shared" si="28"/>
        <v>0</v>
      </c>
      <c r="L62" s="1">
        <f t="shared" si="28"/>
        <v>0</v>
      </c>
      <c r="M62" s="1">
        <f t="shared" si="28"/>
        <v>0</v>
      </c>
      <c r="N62" s="1">
        <f t="shared" si="28"/>
        <v>0</v>
      </c>
      <c r="O62" s="1">
        <f t="shared" si="28"/>
        <v>0</v>
      </c>
      <c r="BU62" s="24"/>
      <c r="BV62" s="24"/>
      <c r="BW62" s="24"/>
      <c r="BX62" s="24"/>
    </row>
    <row r="63" spans="1:90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6438576.2281274693</v>
      </c>
      <c r="C63" s="27">
        <f t="shared" ref="C63:H63" si="29">+C3+C5+C8+C9+C11+C12+C14+C15+C16+C17+C18+C19+C20+C21+C22+C23+C24+C25+C26+C28+C30+C31+C33+C34+C35+C36+C37+C39+C40+C41+C42+C43+C44+C46+C47+C49+C50</f>
        <v>106047.52629406999</v>
      </c>
      <c r="D63" s="27">
        <f t="shared" si="29"/>
        <v>107103.90024787</v>
      </c>
      <c r="E63" s="27">
        <f t="shared" si="29"/>
        <v>672181.51693852013</v>
      </c>
      <c r="F63" s="27">
        <f t="shared" si="29"/>
        <v>569645.35315487999</v>
      </c>
      <c r="G63" s="27">
        <f t="shared" si="29"/>
        <v>54272.35227643</v>
      </c>
      <c r="H63" s="27">
        <f t="shared" si="29"/>
        <v>1524434.3797805202</v>
      </c>
      <c r="I63" s="27">
        <f t="shared" ref="I63:O63" si="30">+I3+I5+I8+I9+I11+I12+I14+I15+I16+I17+I18+I19+I20+I21+I22+I23+I24+I25+I26+I28+I30+I31+I33+I34+I35+I36+I37+I39+I40+I41+I42+I43+I44+I46+I47+I49+I50</f>
        <v>0</v>
      </c>
      <c r="J63" s="27">
        <f t="shared" si="30"/>
        <v>0</v>
      </c>
      <c r="K63" s="27">
        <f t="shared" si="30"/>
        <v>0</v>
      </c>
      <c r="L63" s="27">
        <f t="shared" si="30"/>
        <v>0</v>
      </c>
      <c r="M63" s="27">
        <f t="shared" si="30"/>
        <v>0</v>
      </c>
      <c r="N63" s="27">
        <f t="shared" si="30"/>
        <v>0</v>
      </c>
      <c r="O63" s="27">
        <f t="shared" si="30"/>
        <v>0</v>
      </c>
    </row>
    <row r="64" spans="1:90" x14ac:dyDescent="0.25">
      <c r="C64" s="27"/>
    </row>
    <row r="65" spans="3:18" x14ac:dyDescent="0.25">
      <c r="C65" s="27"/>
      <c r="Q65" s="38"/>
      <c r="R65" s="38"/>
    </row>
    <row r="66" spans="3:18" x14ac:dyDescent="0.25">
      <c r="C66" s="27"/>
    </row>
    <row r="67" spans="3:18" x14ac:dyDescent="0.25">
      <c r="C67" s="27"/>
    </row>
    <row r="68" spans="3:18" x14ac:dyDescent="0.25">
      <c r="C68" s="27"/>
    </row>
    <row r="69" spans="3:18" x14ac:dyDescent="0.25">
      <c r="C69" s="27"/>
    </row>
    <row r="70" spans="3:18" x14ac:dyDescent="0.25">
      <c r="C70" s="27"/>
    </row>
    <row r="71" spans="3:18" x14ac:dyDescent="0.25">
      <c r="C71" s="27"/>
    </row>
    <row r="72" spans="3:18" x14ac:dyDescent="0.25">
      <c r="C72" s="27"/>
    </row>
    <row r="73" spans="3:18" x14ac:dyDescent="0.25">
      <c r="C73" s="27"/>
    </row>
    <row r="74" spans="3:18" x14ac:dyDescent="0.25">
      <c r="C74" s="27"/>
    </row>
    <row r="75" spans="3:18" x14ac:dyDescent="0.25">
      <c r="C75" s="27"/>
    </row>
    <row r="76" spans="3:18" x14ac:dyDescent="0.25">
      <c r="C76" s="27"/>
    </row>
    <row r="77" spans="3:18" x14ac:dyDescent="0.25">
      <c r="C77" s="27"/>
    </row>
    <row r="78" spans="3:18" x14ac:dyDescent="0.25">
      <c r="C78" s="27"/>
    </row>
    <row r="79" spans="3:18" x14ac:dyDescent="0.25">
      <c r="C79" s="27"/>
    </row>
    <row r="80" spans="3:18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4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W26" sqref="W26"/>
    </sheetView>
  </sheetViews>
  <sheetFormatPr defaultColWidth="9.140625" defaultRowHeight="15" x14ac:dyDescent="0.25"/>
  <cols>
    <col min="1" max="1" width="20.7109375" style="29" bestFit="1" customWidth="1"/>
    <col min="2" max="2" width="10.140625" style="27" customWidth="1"/>
    <col min="3" max="7" width="9.140625" style="27"/>
    <col min="8" max="8" width="10.28515625" style="27" bestFit="1" customWidth="1"/>
    <col min="9" max="9" width="9.140625" style="29"/>
    <col min="10" max="10" width="20.7109375" style="29" customWidth="1"/>
    <col min="11" max="11" width="7.7109375" style="27" bestFit="1" customWidth="1"/>
    <col min="12" max="12" width="6.7109375" style="27" bestFit="1" customWidth="1"/>
    <col min="13" max="13" width="14.5703125" style="27" bestFit="1" customWidth="1"/>
    <col min="14" max="14" width="7.7109375" style="27" bestFit="1" customWidth="1"/>
    <col min="15" max="15" width="6.7109375" style="27" bestFit="1" customWidth="1"/>
    <col min="16" max="17" width="9.28515625" style="27" bestFit="1" customWidth="1"/>
    <col min="18" max="18" width="6.7109375" style="27" bestFit="1" customWidth="1"/>
    <col min="19" max="19" width="7.7109375" style="27" bestFit="1" customWidth="1"/>
    <col min="20" max="21" width="6.7109375" style="27" bestFit="1" customWidth="1"/>
    <col min="22" max="22" width="7.7109375" style="27" bestFit="1" customWidth="1"/>
    <col min="23" max="23" width="15.42578125" style="27" bestFit="1" customWidth="1"/>
    <col min="24" max="24" width="15.42578125" style="27" customWidth="1"/>
    <col min="25" max="25" width="6.5703125" style="27" bestFit="1" customWidth="1"/>
    <col min="26" max="26" width="6.7109375" style="27" bestFit="1" customWidth="1"/>
    <col min="27" max="27" width="5.7109375" style="27" bestFit="1" customWidth="1"/>
    <col min="28" max="28" width="6.7109375" style="27" bestFit="1" customWidth="1"/>
    <col min="29" max="29" width="7.7109375" style="27" bestFit="1" customWidth="1"/>
    <col min="30" max="30" width="6.7109375" style="27" customWidth="1"/>
    <col min="31" max="31" width="7.7109375" style="27" bestFit="1" customWidth="1"/>
    <col min="32" max="32" width="10" style="27" bestFit="1" customWidth="1"/>
    <col min="33" max="33" width="7.7109375" style="27" bestFit="1" customWidth="1"/>
    <col min="34" max="34" width="6.7109375" style="27" bestFit="1" customWidth="1"/>
    <col min="35" max="35" width="7.7109375" style="27" bestFit="1" customWidth="1"/>
    <col min="36" max="36" width="6" style="27" bestFit="1" customWidth="1"/>
    <col min="37" max="37" width="7.7109375" style="27" bestFit="1" customWidth="1"/>
    <col min="38" max="38" width="4.28515625" style="27" bestFit="1" customWidth="1"/>
    <col min="39" max="39" width="7.7109375" style="27" bestFit="1" customWidth="1"/>
    <col min="40" max="40" width="5.7109375" style="27" bestFit="1" customWidth="1"/>
    <col min="41" max="42" width="6.7109375" style="27" bestFit="1" customWidth="1"/>
    <col min="43" max="43" width="4.140625" style="27" bestFit="1" customWidth="1"/>
    <col min="44" max="44" width="5.85546875" style="27" bestFit="1" customWidth="1"/>
    <col min="45" max="45" width="6.7109375" style="27" bestFit="1" customWidth="1"/>
    <col min="46" max="48" width="7.7109375" style="27" bestFit="1" customWidth="1"/>
    <col min="49" max="49" width="5.140625" style="27" bestFit="1" customWidth="1"/>
    <col min="50" max="50" width="5.28515625" style="27" bestFit="1" customWidth="1"/>
    <col min="51" max="51" width="8.7109375" style="27" bestFit="1" customWidth="1"/>
    <col min="52" max="52" width="5.7109375" style="27" bestFit="1" customWidth="1"/>
    <col min="53" max="53" width="7.85546875" style="27" bestFit="1" customWidth="1"/>
    <col min="54" max="54" width="5.85546875" style="27" bestFit="1" customWidth="1"/>
    <col min="55" max="55" width="6" style="27" bestFit="1" customWidth="1"/>
    <col min="56" max="56" width="7.7109375" style="27" bestFit="1" customWidth="1"/>
    <col min="57" max="57" width="6.7109375" style="27" bestFit="1" customWidth="1"/>
    <col min="58" max="59" width="5.7109375" style="27" bestFit="1" customWidth="1"/>
    <col min="60" max="60" width="3.85546875" style="27" bestFit="1" customWidth="1"/>
    <col min="61" max="61" width="6.7109375" style="27" bestFit="1" customWidth="1"/>
    <col min="62" max="62" width="8" style="27" bestFit="1" customWidth="1"/>
    <col min="63" max="63" width="5.28515625" style="27" bestFit="1" customWidth="1"/>
    <col min="64" max="65" width="6.7109375" style="27" bestFit="1" customWidth="1"/>
    <col min="66" max="66" width="7.7109375" style="27" bestFit="1" customWidth="1"/>
    <col min="67" max="67" width="9.28515625" style="27" bestFit="1" customWidth="1"/>
    <col min="68" max="68" width="7.140625" style="27" bestFit="1" customWidth="1"/>
    <col min="69" max="69" width="7.7109375" style="27" customWidth="1"/>
    <col min="70" max="70" width="10.28515625" style="29" bestFit="1" customWidth="1"/>
    <col min="71" max="74" width="9.140625" style="29"/>
    <col min="75" max="75" width="8.5703125" style="29" customWidth="1"/>
    <col min="76" max="16384" width="9.140625" style="29"/>
  </cols>
  <sheetData>
    <row r="1" spans="1:76" x14ac:dyDescent="0.25">
      <c r="B1" s="27" t="s">
        <v>472</v>
      </c>
      <c r="J1" s="29" t="s">
        <v>471</v>
      </c>
      <c r="BR1" s="29" t="s">
        <v>317</v>
      </c>
    </row>
    <row r="2" spans="1:76" x14ac:dyDescent="0.25">
      <c r="A2" s="6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J2" s="29" t="s">
        <v>227</v>
      </c>
      <c r="K2" s="27" t="s">
        <v>392</v>
      </c>
      <c r="L2" s="27" t="s">
        <v>131</v>
      </c>
      <c r="M2" s="27" t="s">
        <v>132</v>
      </c>
      <c r="N2" s="27" t="s">
        <v>133</v>
      </c>
      <c r="O2" s="27" t="s">
        <v>393</v>
      </c>
      <c r="P2" s="27" t="s">
        <v>134</v>
      </c>
      <c r="Q2" s="27" t="s">
        <v>59</v>
      </c>
      <c r="R2" s="27" t="s">
        <v>136</v>
      </c>
      <c r="S2" s="27" t="s">
        <v>137</v>
      </c>
      <c r="T2" s="27" t="s">
        <v>394</v>
      </c>
      <c r="U2" s="27" t="s">
        <v>138</v>
      </c>
      <c r="V2" s="27" t="s">
        <v>139</v>
      </c>
      <c r="W2" s="27" t="s">
        <v>140</v>
      </c>
      <c r="X2" s="27" t="s">
        <v>212</v>
      </c>
      <c r="Y2" s="27" t="s">
        <v>141</v>
      </c>
      <c r="Z2" s="27" t="s">
        <v>142</v>
      </c>
      <c r="AA2" s="27" t="s">
        <v>143</v>
      </c>
      <c r="AB2" s="27" t="s">
        <v>395</v>
      </c>
      <c r="AC2" s="27" t="s">
        <v>144</v>
      </c>
      <c r="AD2" s="27" t="s">
        <v>402</v>
      </c>
      <c r="AE2" s="27" t="s">
        <v>57</v>
      </c>
      <c r="AF2" s="27" t="s">
        <v>128</v>
      </c>
      <c r="AG2" s="27" t="s">
        <v>145</v>
      </c>
      <c r="AH2" s="27" t="s">
        <v>146</v>
      </c>
      <c r="AI2" s="27" t="s">
        <v>60</v>
      </c>
      <c r="AJ2" s="27" t="s">
        <v>147</v>
      </c>
      <c r="AK2" s="27" t="s">
        <v>148</v>
      </c>
      <c r="AL2" s="27" t="s">
        <v>149</v>
      </c>
      <c r="AM2" s="27" t="s">
        <v>150</v>
      </c>
      <c r="AN2" s="27" t="s">
        <v>151</v>
      </c>
      <c r="AO2" s="27" t="s">
        <v>152</v>
      </c>
      <c r="AP2" s="27" t="s">
        <v>153</v>
      </c>
      <c r="AQ2" s="27" t="s">
        <v>154</v>
      </c>
      <c r="AR2" s="27" t="s">
        <v>155</v>
      </c>
      <c r="AS2" s="27" t="s">
        <v>156</v>
      </c>
      <c r="AT2" s="27" t="s">
        <v>54</v>
      </c>
      <c r="AU2" s="27" t="s">
        <v>53</v>
      </c>
      <c r="AV2" s="27" t="s">
        <v>157</v>
      </c>
      <c r="AW2" s="27" t="s">
        <v>158</v>
      </c>
      <c r="AX2" s="27" t="s">
        <v>159</v>
      </c>
      <c r="AY2" s="27" t="s">
        <v>160</v>
      </c>
      <c r="AZ2" s="27" t="s">
        <v>161</v>
      </c>
      <c r="BA2" s="27" t="s">
        <v>162</v>
      </c>
      <c r="BB2" s="27" t="s">
        <v>163</v>
      </c>
      <c r="BC2" s="27" t="s">
        <v>164</v>
      </c>
      <c r="BD2" s="27" t="s">
        <v>165</v>
      </c>
      <c r="BE2" s="27" t="s">
        <v>396</v>
      </c>
      <c r="BF2" s="27" t="s">
        <v>166</v>
      </c>
      <c r="BG2" s="27" t="s">
        <v>167</v>
      </c>
      <c r="BH2" s="27" t="s">
        <v>168</v>
      </c>
      <c r="BI2" s="27" t="s">
        <v>61</v>
      </c>
      <c r="BJ2" s="27" t="s">
        <v>403</v>
      </c>
      <c r="BK2" s="27" t="s">
        <v>169</v>
      </c>
      <c r="BL2" s="27" t="s">
        <v>170</v>
      </c>
      <c r="BM2" s="27" t="s">
        <v>171</v>
      </c>
      <c r="BN2" s="27" t="s">
        <v>173</v>
      </c>
      <c r="BO2" s="27" t="s">
        <v>174</v>
      </c>
      <c r="BP2" s="27" t="s">
        <v>404</v>
      </c>
      <c r="BR2" s="27" t="s">
        <v>59</v>
      </c>
      <c r="BS2" s="27" t="s">
        <v>57</v>
      </c>
      <c r="BT2" s="27" t="s">
        <v>60</v>
      </c>
      <c r="BU2" s="27" t="s">
        <v>54</v>
      </c>
      <c r="BV2" s="27" t="s">
        <v>53</v>
      </c>
      <c r="BW2" s="27" t="s">
        <v>61</v>
      </c>
      <c r="BX2" s="27" t="s">
        <v>62</v>
      </c>
    </row>
    <row r="3" spans="1:76" x14ac:dyDescent="0.25">
      <c r="A3" s="26" t="s">
        <v>121</v>
      </c>
      <c r="B3" s="27">
        <v>7787.3781431999996</v>
      </c>
      <c r="C3" s="27">
        <v>209.38983031999999</v>
      </c>
      <c r="D3" s="27">
        <v>352.50280156000002</v>
      </c>
      <c r="E3" s="27">
        <v>1004.6193575</v>
      </c>
      <c r="F3" s="27">
        <v>897.59985069000004</v>
      </c>
      <c r="G3" s="27">
        <v>68.407217822000007</v>
      </c>
      <c r="H3" s="27">
        <v>2417.3529874999999</v>
      </c>
      <c r="J3" s="29" t="s">
        <v>121</v>
      </c>
      <c r="K3" s="27">
        <v>15.671543091343</v>
      </c>
      <c r="L3" s="27">
        <v>14.104416048532499</v>
      </c>
      <c r="M3" s="27">
        <v>14.104416048532499</v>
      </c>
      <c r="N3" s="27">
        <v>46.685038724185198</v>
      </c>
      <c r="O3" s="27">
        <v>13.8059103164007</v>
      </c>
      <c r="P3" s="27">
        <v>132.75647518995501</v>
      </c>
      <c r="Q3" s="27">
        <v>2057.9238783709998</v>
      </c>
      <c r="R3" s="27">
        <v>31.641418998991298</v>
      </c>
      <c r="S3" s="27">
        <v>16.940230618231102</v>
      </c>
      <c r="T3" s="27">
        <v>7.6118206657517398</v>
      </c>
      <c r="U3" s="27">
        <v>0.50846861846304703</v>
      </c>
      <c r="V3" s="27">
        <v>62.163903302633898</v>
      </c>
      <c r="W3" s="27">
        <v>62.163903302633898</v>
      </c>
      <c r="X3" s="27">
        <v>558853.25299690804</v>
      </c>
      <c r="Y3" s="27">
        <v>0</v>
      </c>
      <c r="Z3" s="27">
        <v>7.0157988034414096</v>
      </c>
      <c r="AA3" s="27">
        <v>2.82431627520296</v>
      </c>
      <c r="AB3" s="27">
        <v>6.14920924111399</v>
      </c>
      <c r="AC3" s="27">
        <v>56.492467026460901</v>
      </c>
      <c r="AD3" s="27">
        <v>0</v>
      </c>
      <c r="AE3" s="27">
        <v>61.040125773684501</v>
      </c>
      <c r="AF3" s="27">
        <v>0</v>
      </c>
      <c r="AG3" s="27">
        <v>56.505697514839802</v>
      </c>
      <c r="AH3" s="27">
        <v>6.2784086377089503</v>
      </c>
      <c r="AI3" s="27">
        <v>62.784106152548802</v>
      </c>
      <c r="AJ3" s="27">
        <v>0</v>
      </c>
      <c r="AK3" s="27">
        <v>42.850854076070398</v>
      </c>
      <c r="AL3" s="27">
        <v>0.137732777768591</v>
      </c>
      <c r="AM3" s="27">
        <v>73.569783094958495</v>
      </c>
      <c r="AN3" s="27">
        <v>0.87468730192849298</v>
      </c>
      <c r="AO3" s="27">
        <v>9.40889542926746</v>
      </c>
      <c r="AP3" s="27">
        <v>21.515764590463899</v>
      </c>
      <c r="AQ3" s="27">
        <v>9.8396688657771E-2</v>
      </c>
      <c r="AR3" s="27">
        <v>0</v>
      </c>
      <c r="AS3" s="27">
        <v>6.6655816619542803</v>
      </c>
      <c r="AT3" s="27">
        <v>244.520032659821</v>
      </c>
      <c r="AU3" s="27">
        <v>226.731196424654</v>
      </c>
      <c r="AV3" s="27">
        <v>17.788836235167</v>
      </c>
      <c r="AW3" s="27">
        <v>7.1190165181302598E-2</v>
      </c>
      <c r="AX3" s="27">
        <v>3.6275616329634998E-3</v>
      </c>
      <c r="AY3" s="27">
        <v>3.1060699857250702</v>
      </c>
      <c r="AZ3" s="27">
        <v>1.2999014533970401</v>
      </c>
      <c r="BA3" s="27">
        <v>73.276030137182602</v>
      </c>
      <c r="BB3" s="27">
        <v>1.99321263027938</v>
      </c>
      <c r="BC3" s="27">
        <v>0.29995116762292101</v>
      </c>
      <c r="BD3" s="27">
        <v>104.699510243224</v>
      </c>
      <c r="BE3" s="27">
        <v>7.0606280814607798</v>
      </c>
      <c r="BF3" s="27">
        <v>0.412291098287559</v>
      </c>
      <c r="BG3" s="27">
        <v>2.85667741419886</v>
      </c>
      <c r="BH3" s="27">
        <v>1.16761178811378E-2</v>
      </c>
      <c r="BI3" s="27">
        <v>17.440032275665899</v>
      </c>
      <c r="BJ3" s="27">
        <v>12.886932684376299</v>
      </c>
      <c r="BK3" s="27">
        <v>0</v>
      </c>
      <c r="BL3" s="27">
        <v>6.2138493108902804</v>
      </c>
      <c r="BM3" s="27">
        <v>18.775655221746302</v>
      </c>
      <c r="BN3" s="27">
        <v>113.773854620612</v>
      </c>
      <c r="BO3" s="27">
        <v>577.23284004916297</v>
      </c>
      <c r="BP3" s="27">
        <v>4.2362583375496703</v>
      </c>
      <c r="BR3" s="24">
        <f>IF(B3&lt;&gt;0,(Q3-B3)/B3,"")</f>
        <v>-0.73573597679111102</v>
      </c>
      <c r="BS3" s="24">
        <f>IF(C3&lt;&gt;0,(AE3-C3)/C3,"")</f>
        <v>-0.70848571929018744</v>
      </c>
      <c r="BT3" s="24">
        <f>IF(D3&lt;&gt;0,(AI3-D3)/D3,"")</f>
        <v>-0.82189047611906074</v>
      </c>
      <c r="BU3" s="24">
        <f>IF(E3&lt;&gt;0,(AT3-E3)/E3,"")</f>
        <v>-0.75660429909661475</v>
      </c>
      <c r="BV3" s="24">
        <f>IF(F3&lt;&gt;0,(AU3-F3)/F3,"")</f>
        <v>-0.74740281401521858</v>
      </c>
      <c r="BW3" s="24">
        <f>IF(G3&lt;&gt;0,(BI3-G3)/G3,"")</f>
        <v>-0.74505567057198574</v>
      </c>
      <c r="BX3" s="24">
        <f>IF(H3&lt;&gt;0,(BO3-H3)/H3,"")</f>
        <v>-0.76121284602041894</v>
      </c>
    </row>
    <row r="4" spans="1:76" x14ac:dyDescent="0.25">
      <c r="A4" s="26" t="s">
        <v>77</v>
      </c>
      <c r="B4" s="27">
        <v>25.173829403999999</v>
      </c>
      <c r="C4" s="27">
        <v>0.2090707866</v>
      </c>
      <c r="D4" s="27">
        <v>2.389380418</v>
      </c>
      <c r="E4" s="27">
        <v>3.0421932822</v>
      </c>
      <c r="F4" s="27">
        <v>2.3040454030999999</v>
      </c>
      <c r="G4" s="27">
        <v>0.20480403580000001</v>
      </c>
      <c r="H4" s="27">
        <v>10.891917317000001</v>
      </c>
      <c r="J4" s="29" t="s">
        <v>77</v>
      </c>
      <c r="K4" s="27">
        <v>0.29571156991242098</v>
      </c>
      <c r="L4" s="27">
        <v>0.26613857839646798</v>
      </c>
      <c r="M4" s="27">
        <v>0.26613857839646798</v>
      </c>
      <c r="N4" s="27">
        <v>0.88091024983878696</v>
      </c>
      <c r="O4" s="27">
        <v>0.26050492163648997</v>
      </c>
      <c r="P4" s="27">
        <v>2.5050053772934899</v>
      </c>
      <c r="Q4" s="27">
        <v>25.173823641263901</v>
      </c>
      <c r="R4" s="27">
        <v>0.59704772063030098</v>
      </c>
      <c r="S4" s="27">
        <v>0.319648499776782</v>
      </c>
      <c r="T4" s="27">
        <v>0.14362871775988301</v>
      </c>
      <c r="U4" s="27">
        <v>9.5942685576150301E-3</v>
      </c>
      <c r="V4" s="27">
        <v>1.1729821719715301</v>
      </c>
      <c r="W4" s="27">
        <v>1.1729821719715301</v>
      </c>
      <c r="X4" s="27">
        <v>5679.3431813797597</v>
      </c>
      <c r="Y4" s="27">
        <v>0</v>
      </c>
      <c r="Z4" s="27">
        <v>0.13238084437022199</v>
      </c>
      <c r="AA4" s="27">
        <v>5.32924473696103E-2</v>
      </c>
      <c r="AB4" s="27">
        <v>0.116031994598676</v>
      </c>
      <c r="AC4" s="27">
        <v>1.0659672310719399</v>
      </c>
      <c r="AD4" s="27">
        <v>0</v>
      </c>
      <c r="AE4" s="27">
        <v>0.209071038432072</v>
      </c>
      <c r="AF4" s="27">
        <v>0</v>
      </c>
      <c r="AG4" s="27">
        <v>2.1504417511312401</v>
      </c>
      <c r="AH4" s="27">
        <v>0.23893627650369001</v>
      </c>
      <c r="AI4" s="27">
        <v>2.3893780276349301</v>
      </c>
      <c r="AJ4" s="27">
        <v>0</v>
      </c>
      <c r="AK4" s="27">
        <v>0.80856130116789804</v>
      </c>
      <c r="AL4" s="27">
        <v>1.3997222176292501E-3</v>
      </c>
      <c r="AM4" s="27">
        <v>1.3882010416838899</v>
      </c>
      <c r="AN4" s="27">
        <v>8.8890027943583708E-3</v>
      </c>
      <c r="AO4" s="27">
        <v>9.5617872870472895E-2</v>
      </c>
      <c r="AP4" s="27">
        <v>0.218653857812904</v>
      </c>
      <c r="AQ4" s="27">
        <v>9.9995921449318507E-4</v>
      </c>
      <c r="AR4" s="27">
        <v>0</v>
      </c>
      <c r="AS4" s="27">
        <v>6.7738862525284202E-2</v>
      </c>
      <c r="AT4" s="27">
        <v>3.04230163560905</v>
      </c>
      <c r="AU4" s="27">
        <v>2.3041542896983498</v>
      </c>
      <c r="AV4" s="27">
        <v>0.73814734591070097</v>
      </c>
      <c r="AW4" s="27">
        <v>7.2346434299508898E-4</v>
      </c>
      <c r="AX4" s="27">
        <v>3.68643661436201E-5</v>
      </c>
      <c r="AY4" s="27">
        <v>3.1565402867110799E-2</v>
      </c>
      <c r="AZ4" s="27">
        <v>1.3210271333851401E-2</v>
      </c>
      <c r="BA4" s="27">
        <v>0.74466729498393303</v>
      </c>
      <c r="BB4" s="27">
        <v>2.0256044797918801E-2</v>
      </c>
      <c r="BC4" s="27">
        <v>3.0482481522511899E-3</v>
      </c>
      <c r="BD4" s="27">
        <v>1.06400789254672</v>
      </c>
      <c r="BE4" s="27">
        <v>0.13323001345921701</v>
      </c>
      <c r="BF4" s="27">
        <v>4.1898719665779301E-3</v>
      </c>
      <c r="BG4" s="27">
        <v>2.90310024967344E-2</v>
      </c>
      <c r="BH4" s="27">
        <v>1.18654408968402E-4</v>
      </c>
      <c r="BI4" s="27">
        <v>0.204802539724532</v>
      </c>
      <c r="BJ4" s="27">
        <v>0.24316960446105201</v>
      </c>
      <c r="BK4" s="27">
        <v>0</v>
      </c>
      <c r="BL4" s="27">
        <v>0.117251027979959</v>
      </c>
      <c r="BM4" s="27">
        <v>0.35427667087529002</v>
      </c>
      <c r="BN4" s="27">
        <v>2.1468192992608999</v>
      </c>
      <c r="BO4" s="27">
        <v>10.891915210238199</v>
      </c>
      <c r="BP4" s="27">
        <v>7.9934485534923896E-2</v>
      </c>
      <c r="BR4" s="24">
        <f t="shared" ref="BR4:BR47" si="0">IF(B4&lt;&gt;0,(Q4-B4)/B4,"")</f>
        <v>-2.2891773856129992E-7</v>
      </c>
      <c r="BS4" s="24">
        <f t="shared" ref="BS4:BS47" si="1">IF(C4&lt;&gt;0,(AE4-C4)/C4,"")</f>
        <v>1.2045301789728915E-6</v>
      </c>
      <c r="BT4" s="24">
        <f t="shared" ref="BT4:BT47" si="2">IF(D4&lt;&gt;0,(AI4-D4)/D4,"")</f>
        <v>-1.0004120950663933E-6</v>
      </c>
      <c r="BU4" s="24">
        <f t="shared" ref="BU4:BU47" si="3">IF(E4&lt;&gt;0,(AT4-E4)/E4,"")</f>
        <v>3.5616872104741626E-5</v>
      </c>
      <c r="BV4" s="24">
        <f t="shared" ref="BV4:BV47" si="4">IF(F4&lt;&gt;0,(AU4-F4)/F4,"")</f>
        <v>4.7258877018370321E-5</v>
      </c>
      <c r="BW4" s="24">
        <f t="shared" ref="BW4:BW47" si="5">IF(G4&lt;&gt;0,(BI4-G4)/G4,"")</f>
        <v>-7.3049120451485227E-6</v>
      </c>
      <c r="BX4" s="24">
        <f t="shared" ref="BX4:BX47" si="6">IF(H4&lt;&gt;0,(BO4-H4)/H4,"")</f>
        <v>-1.9342432926558808E-7</v>
      </c>
    </row>
    <row r="5" spans="1:76" x14ac:dyDescent="0.25">
      <c r="A5" s="6" t="s">
        <v>71</v>
      </c>
      <c r="B5" s="27">
        <v>2589.6623969000002</v>
      </c>
      <c r="C5" s="27">
        <v>38.126991838000002</v>
      </c>
      <c r="D5" s="27">
        <v>82.687633869999999</v>
      </c>
      <c r="E5" s="27">
        <v>415.47089340000002</v>
      </c>
      <c r="F5" s="27">
        <v>319.98182945000002</v>
      </c>
      <c r="G5" s="27">
        <v>24.865637397</v>
      </c>
      <c r="H5" s="27">
        <v>715.94747060999998</v>
      </c>
      <c r="J5" s="29" t="s">
        <v>71</v>
      </c>
      <c r="K5" s="27">
        <v>19.437550266674801</v>
      </c>
      <c r="L5" s="27">
        <v>17.493817008977601</v>
      </c>
      <c r="M5" s="27">
        <v>17.493817008977601</v>
      </c>
      <c r="N5" s="27">
        <v>57.903902804371697</v>
      </c>
      <c r="O5" s="27">
        <v>17.1235945179581</v>
      </c>
      <c r="P5" s="27">
        <v>164.65910123825401</v>
      </c>
      <c r="Q5" s="27">
        <v>2589.6617279130501</v>
      </c>
      <c r="R5" s="27">
        <v>39.245156174972898</v>
      </c>
      <c r="S5" s="27">
        <v>21.011124332875301</v>
      </c>
      <c r="T5" s="27">
        <v>9.4410046702859507</v>
      </c>
      <c r="U5" s="27">
        <v>0.63065790711796599</v>
      </c>
      <c r="V5" s="27">
        <v>77.102482882678203</v>
      </c>
      <c r="W5" s="27">
        <v>77.102482882678203</v>
      </c>
      <c r="X5" s="27">
        <v>788737.25601867295</v>
      </c>
      <c r="Y5" s="27">
        <v>0</v>
      </c>
      <c r="Z5" s="27">
        <v>8.7017690469738493</v>
      </c>
      <c r="AA5" s="27">
        <v>3.5030172804794599</v>
      </c>
      <c r="AB5" s="27">
        <v>7.6269252434896897</v>
      </c>
      <c r="AC5" s="27">
        <v>70.068116530821996</v>
      </c>
      <c r="AD5" s="27">
        <v>0</v>
      </c>
      <c r="AE5" s="27">
        <v>38.126994351868703</v>
      </c>
      <c r="AF5" s="27">
        <v>0</v>
      </c>
      <c r="AG5" s="27">
        <v>74.418860307544705</v>
      </c>
      <c r="AH5" s="27">
        <v>8.2687675295116101</v>
      </c>
      <c r="AI5" s="27">
        <v>82.687627837056397</v>
      </c>
      <c r="AJ5" s="27">
        <v>0</v>
      </c>
      <c r="AK5" s="27">
        <v>53.148298923471998</v>
      </c>
      <c r="AL5" s="27">
        <v>0.19438870662544</v>
      </c>
      <c r="AM5" s="27">
        <v>91.249289803392799</v>
      </c>
      <c r="AN5" s="27">
        <v>1.2344893611005401</v>
      </c>
      <c r="AO5" s="27">
        <v>13.279238525659</v>
      </c>
      <c r="AP5" s="27">
        <v>30.3662648823558</v>
      </c>
      <c r="AQ5" s="27">
        <v>0.13887216692736301</v>
      </c>
      <c r="AR5" s="27">
        <v>0</v>
      </c>
      <c r="AS5" s="27">
        <v>9.4074639736106693</v>
      </c>
      <c r="AT5" s="27">
        <v>415.485979931543</v>
      </c>
      <c r="AU5" s="27">
        <v>319.99694450745699</v>
      </c>
      <c r="AV5" s="27">
        <v>95.489035424086694</v>
      </c>
      <c r="AW5" s="27">
        <v>0.100473972811499</v>
      </c>
      <c r="AX5" s="27">
        <v>5.1197092422163096E-3</v>
      </c>
      <c r="AY5" s="27">
        <v>4.38374956166603</v>
      </c>
      <c r="AZ5" s="27">
        <v>1.83461533094131</v>
      </c>
      <c r="BA5" s="27">
        <v>103.418107040129</v>
      </c>
      <c r="BB5" s="27">
        <v>2.8131193579038398</v>
      </c>
      <c r="BC5" s="27">
        <v>0.42333574376780903</v>
      </c>
      <c r="BD5" s="27">
        <v>147.76757021996599</v>
      </c>
      <c r="BE5" s="27">
        <v>8.7573693362376108</v>
      </c>
      <c r="BF5" s="27">
        <v>0.58188703856434998</v>
      </c>
      <c r="BG5" s="27">
        <v>4.0317698671164104</v>
      </c>
      <c r="BH5" s="27">
        <v>1.6479049069043201E-2</v>
      </c>
      <c r="BI5" s="27">
        <v>24.865618543163698</v>
      </c>
      <c r="BJ5" s="27">
        <v>15.9837711819312</v>
      </c>
      <c r="BK5" s="27">
        <v>0</v>
      </c>
      <c r="BL5" s="27">
        <v>7.7071042090864896</v>
      </c>
      <c r="BM5" s="27">
        <v>23.287646947236599</v>
      </c>
      <c r="BN5" s="27">
        <v>141.11475618793199</v>
      </c>
      <c r="BO5" s="27">
        <v>715.94723420030095</v>
      </c>
      <c r="BP5" s="27">
        <v>5.2542615319845396</v>
      </c>
      <c r="BR5" s="24">
        <f t="shared" si="0"/>
        <v>-2.5832979269125342E-7</v>
      </c>
      <c r="BS5" s="24">
        <f t="shared" si="1"/>
        <v>6.593409496980726E-8</v>
      </c>
      <c r="BT5" s="24">
        <f t="shared" si="2"/>
        <v>-7.2960651068429137E-8</v>
      </c>
      <c r="BU5" s="24">
        <f t="shared" si="3"/>
        <v>3.6311885580037841E-5</v>
      </c>
      <c r="BV5" s="24">
        <f t="shared" si="4"/>
        <v>4.7237236823564111E-5</v>
      </c>
      <c r="BW5" s="24">
        <f t="shared" si="5"/>
        <v>-7.5822855456873014E-7</v>
      </c>
      <c r="BX5" s="24">
        <f t="shared" si="6"/>
        <v>-3.3020536943344786E-7</v>
      </c>
    </row>
    <row r="6" spans="1:76" x14ac:dyDescent="0.25">
      <c r="A6" s="6" t="s">
        <v>122</v>
      </c>
      <c r="B6" s="27">
        <v>4896.7128532999996</v>
      </c>
      <c r="C6" s="27">
        <v>64.873454371999998</v>
      </c>
      <c r="D6" s="27">
        <v>210.65719487999999</v>
      </c>
      <c r="E6" s="27">
        <v>752.78129813999999</v>
      </c>
      <c r="F6" s="27">
        <v>575.82385509000005</v>
      </c>
      <c r="G6" s="27">
        <v>45.576763917000001</v>
      </c>
      <c r="H6" s="27">
        <v>1466.7920862999999</v>
      </c>
      <c r="J6" s="29" t="s">
        <v>122</v>
      </c>
      <c r="K6" s="27">
        <v>39.453876578074897</v>
      </c>
      <c r="L6" s="27">
        <v>37.196585621049103</v>
      </c>
      <c r="M6" s="27">
        <v>37.196585621049103</v>
      </c>
      <c r="N6" s="27">
        <v>121.111215564741</v>
      </c>
      <c r="O6" s="27">
        <v>35.009621990924003</v>
      </c>
      <c r="P6" s="27">
        <v>334.22079036980301</v>
      </c>
      <c r="Q6" s="27">
        <v>4896.7114349002604</v>
      </c>
      <c r="R6" s="27">
        <v>80.947572261276207</v>
      </c>
      <c r="S6" s="27">
        <v>42.647814841745202</v>
      </c>
      <c r="T6" s="27">
        <v>19.355957135813501</v>
      </c>
      <c r="U6" s="27">
        <v>1.2800947153034701</v>
      </c>
      <c r="V6" s="27">
        <v>157.64541492042</v>
      </c>
      <c r="W6" s="27">
        <v>157.64541492042</v>
      </c>
      <c r="X6" s="27">
        <v>1419372.9873142701</v>
      </c>
      <c r="Y6" s="27">
        <v>0</v>
      </c>
      <c r="Z6" s="27">
        <v>18.088030067641402</v>
      </c>
      <c r="AA6" s="27">
        <v>7.1994676028442699</v>
      </c>
      <c r="AB6" s="27">
        <v>15.584007714439</v>
      </c>
      <c r="AC6" s="27">
        <v>142.22251454445899</v>
      </c>
      <c r="AD6" s="27">
        <v>0</v>
      </c>
      <c r="AE6" s="27">
        <v>64.873413755143602</v>
      </c>
      <c r="AF6" s="27">
        <v>0</v>
      </c>
      <c r="AG6" s="27">
        <v>189.59145189327401</v>
      </c>
      <c r="AH6" s="27">
        <v>21.065719745542498</v>
      </c>
      <c r="AI6" s="27">
        <v>210.65717163881601</v>
      </c>
      <c r="AJ6" s="27">
        <v>0</v>
      </c>
      <c r="AK6" s="27">
        <v>108.556033279099</v>
      </c>
      <c r="AL6" s="27">
        <v>0.34871726924497198</v>
      </c>
      <c r="AM6" s="27">
        <v>187.532805599808</v>
      </c>
      <c r="AN6" s="27">
        <v>2.2089554264455402</v>
      </c>
      <c r="AO6" s="27">
        <v>24.071294041127199</v>
      </c>
      <c r="AP6" s="27">
        <v>54.695899517518399</v>
      </c>
      <c r="AQ6" s="27">
        <v>0.24871755518444399</v>
      </c>
      <c r="AR6" s="27">
        <v>0</v>
      </c>
      <c r="AS6" s="27">
        <v>17.075323307153401</v>
      </c>
      <c r="AT6" s="27">
        <v>752.80812819899199</v>
      </c>
      <c r="AU6" s="27">
        <v>575.85069538253197</v>
      </c>
      <c r="AV6" s="27">
        <v>176.957432816459</v>
      </c>
      <c r="AW6" s="27">
        <v>0.18256212377519401</v>
      </c>
      <c r="AX6" s="27">
        <v>9.1560842246068905E-3</v>
      </c>
      <c r="AY6" s="27">
        <v>7.9251336352563104</v>
      </c>
      <c r="AZ6" s="27">
        <v>3.3043958410026599</v>
      </c>
      <c r="BA6" s="27">
        <v>185.922709634087</v>
      </c>
      <c r="BB6" s="27">
        <v>5.0951696285763104</v>
      </c>
      <c r="BC6" s="27">
        <v>0.76957277607103203</v>
      </c>
      <c r="BD6" s="27">
        <v>265.65311496783897</v>
      </c>
      <c r="BE6" s="27">
        <v>18.097335651998101</v>
      </c>
      <c r="BF6" s="27">
        <v>1.0411895496949299</v>
      </c>
      <c r="BG6" s="27">
        <v>7.26927711723628</v>
      </c>
      <c r="BH6" s="27">
        <v>2.9506908093497999E-2</v>
      </c>
      <c r="BI6" s="27">
        <v>45.576770688227803</v>
      </c>
      <c r="BJ6" s="27">
        <v>33.177884307658097</v>
      </c>
      <c r="BK6" s="27">
        <v>0</v>
      </c>
      <c r="BL6" s="27">
        <v>15.645546651019201</v>
      </c>
      <c r="BM6" s="27">
        <v>47.701598094567899</v>
      </c>
      <c r="BN6" s="27">
        <v>286.50193537737698</v>
      </c>
      <c r="BO6" s="27">
        <v>1466.7912190754901</v>
      </c>
      <c r="BP6" s="27">
        <v>10.8115401691638</v>
      </c>
      <c r="BR6" s="24">
        <f t="shared" si="0"/>
        <v>-2.8966365429554301E-7</v>
      </c>
      <c r="BS6" s="24">
        <f t="shared" si="1"/>
        <v>-6.2609362779808322E-7</v>
      </c>
      <c r="BT6" s="24">
        <f t="shared" si="2"/>
        <v>-1.103270362781612E-7</v>
      </c>
      <c r="BU6" s="24">
        <f t="shared" si="3"/>
        <v>3.5641240102931928E-5</v>
      </c>
      <c r="BV6" s="24">
        <f t="shared" si="4"/>
        <v>4.6611984367545922E-5</v>
      </c>
      <c r="BW6" s="24">
        <f t="shared" si="5"/>
        <v>1.4856754232905159E-7</v>
      </c>
      <c r="BX6" s="24">
        <f t="shared" si="6"/>
        <v>-5.9123887971244127E-7</v>
      </c>
    </row>
    <row r="7" spans="1:76" x14ac:dyDescent="0.25">
      <c r="A7" s="6" t="s">
        <v>123</v>
      </c>
      <c r="B7" s="27">
        <v>33810.227204000003</v>
      </c>
      <c r="C7" s="27">
        <v>861.02059669000005</v>
      </c>
      <c r="D7" s="27">
        <v>1461.7292834</v>
      </c>
      <c r="E7" s="27">
        <v>4401.5110897000004</v>
      </c>
      <c r="F7" s="27">
        <v>3852.283743</v>
      </c>
      <c r="G7" s="27">
        <v>295.37856406999998</v>
      </c>
      <c r="H7" s="27">
        <v>9688.6724357999992</v>
      </c>
      <c r="J7" s="29" t="s">
        <v>123</v>
      </c>
      <c r="K7" s="27">
        <v>179.59426691513801</v>
      </c>
      <c r="L7" s="27">
        <v>176.659456214187</v>
      </c>
      <c r="M7" s="27">
        <v>176.659456214187</v>
      </c>
      <c r="N7" s="27">
        <v>566.86308404917395</v>
      </c>
      <c r="O7" s="27">
        <v>160.46248611625401</v>
      </c>
      <c r="P7" s="27">
        <v>1521.3758100211301</v>
      </c>
      <c r="Q7" s="27">
        <v>24121.780314515701</v>
      </c>
      <c r="R7" s="27">
        <v>374.07803356091802</v>
      </c>
      <c r="S7" s="27">
        <v>194.13321848315201</v>
      </c>
      <c r="T7" s="27">
        <v>88.947024410186998</v>
      </c>
      <c r="U7" s="27">
        <v>5.82699006411009</v>
      </c>
      <c r="V7" s="27">
        <v>722.58154299227397</v>
      </c>
      <c r="W7" s="27">
        <v>722.58154299227397</v>
      </c>
      <c r="X7" s="27">
        <v>6732877.1572787203</v>
      </c>
      <c r="Y7" s="27">
        <v>0</v>
      </c>
      <c r="Z7" s="27">
        <v>84.186592212365895</v>
      </c>
      <c r="AA7" s="27">
        <v>33.159655075725802</v>
      </c>
      <c r="AB7" s="27">
        <v>71.386764766735496</v>
      </c>
      <c r="AC7" s="27">
        <v>647.39768410131205</v>
      </c>
      <c r="AD7" s="27">
        <v>0</v>
      </c>
      <c r="AE7" s="27">
        <v>598.812597331745</v>
      </c>
      <c r="AF7" s="27">
        <v>0</v>
      </c>
      <c r="AG7" s="27">
        <v>796.31855054591904</v>
      </c>
      <c r="AH7" s="27">
        <v>88.479868447714694</v>
      </c>
      <c r="AI7" s="27">
        <v>884.79841899363396</v>
      </c>
      <c r="AJ7" s="27">
        <v>0</v>
      </c>
      <c r="AK7" s="27">
        <v>497.09159378713201</v>
      </c>
      <c r="AL7" s="27">
        <v>1.6001876951779399</v>
      </c>
      <c r="AM7" s="27">
        <v>863.72762784297697</v>
      </c>
      <c r="AN7" s="27">
        <v>9.3747383011183008</v>
      </c>
      <c r="AO7" s="27">
        <v>101.806606399356</v>
      </c>
      <c r="AP7" s="27">
        <v>264.48630585051501</v>
      </c>
      <c r="AQ7" s="27">
        <v>1.1785418064011199</v>
      </c>
      <c r="AR7" s="27">
        <v>0</v>
      </c>
      <c r="AS7" s="27">
        <v>72.207688103088103</v>
      </c>
      <c r="AT7" s="27">
        <v>3151.1094232395899</v>
      </c>
      <c r="AU7" s="27">
        <v>2731.5640754362198</v>
      </c>
      <c r="AV7" s="27">
        <v>419.545347803369</v>
      </c>
      <c r="AW7" s="27">
        <v>0.76808327978306401</v>
      </c>
      <c r="AX7" s="27">
        <v>7.4687849319708802E-2</v>
      </c>
      <c r="AY7" s="27">
        <v>37.342369537966299</v>
      </c>
      <c r="AZ7" s="27">
        <v>14.2181016975589</v>
      </c>
      <c r="BA7" s="27">
        <v>890.58596212018494</v>
      </c>
      <c r="BB7" s="27">
        <v>22.502699753192498</v>
      </c>
      <c r="BC7" s="27">
        <v>6.8242688186092098</v>
      </c>
      <c r="BD7" s="27">
        <v>1272.4845143824</v>
      </c>
      <c r="BE7" s="27">
        <v>83.778812181335695</v>
      </c>
      <c r="BF7" s="27">
        <v>4.3384875909874996</v>
      </c>
      <c r="BG7" s="27">
        <v>31.424266940701099</v>
      </c>
      <c r="BH7" s="27">
        <v>0.346565309862927</v>
      </c>
      <c r="BI7" s="27">
        <v>210.18189593663899</v>
      </c>
      <c r="BJ7" s="27">
        <v>154.219356427024</v>
      </c>
      <c r="BK7" s="27">
        <v>0</v>
      </c>
      <c r="BL7" s="27">
        <v>71.226729154992</v>
      </c>
      <c r="BM7" s="27">
        <v>219.02061839447799</v>
      </c>
      <c r="BN7" s="27">
        <v>1304.4677951251799</v>
      </c>
      <c r="BO7" s="27">
        <v>6735.8995000027498</v>
      </c>
      <c r="BP7" s="27">
        <v>49.851519726200401</v>
      </c>
      <c r="BR7" s="24">
        <f t="shared" si="0"/>
        <v>-0.28655373508812404</v>
      </c>
      <c r="BS7" s="24">
        <f t="shared" si="1"/>
        <v>-0.30453162254916399</v>
      </c>
      <c r="BT7" s="24">
        <f t="shared" si="2"/>
        <v>-0.39469063865534515</v>
      </c>
      <c r="BU7" s="24">
        <f t="shared" si="3"/>
        <v>-0.28408463388550403</v>
      </c>
      <c r="BV7" s="24">
        <f t="shared" si="4"/>
        <v>-0.29092344757839927</v>
      </c>
      <c r="BW7" s="24">
        <f t="shared" si="5"/>
        <v>-0.28843212912759214</v>
      </c>
      <c r="BX7" s="24">
        <f t="shared" si="6"/>
        <v>-0.30476548313127455</v>
      </c>
    </row>
    <row r="8" spans="1:76" x14ac:dyDescent="0.25">
      <c r="A8" s="6" t="s">
        <v>72</v>
      </c>
      <c r="B8" s="27">
        <v>272131.36193000001</v>
      </c>
      <c r="C8" s="27">
        <v>7256.1702692999997</v>
      </c>
      <c r="D8" s="27">
        <v>10162.72033</v>
      </c>
      <c r="E8" s="27">
        <v>33711.983798000001</v>
      </c>
      <c r="F8" s="27">
        <v>30056.009131999999</v>
      </c>
      <c r="G8" s="27">
        <v>2318.2671360999998</v>
      </c>
      <c r="H8" s="27">
        <v>77105.761994999993</v>
      </c>
      <c r="J8" s="29" t="s">
        <v>72</v>
      </c>
      <c r="K8" s="27">
        <v>2055.79940711975</v>
      </c>
      <c r="L8" s="27">
        <v>2022.2679508014401</v>
      </c>
      <c r="M8" s="27">
        <v>2022.2679508014401</v>
      </c>
      <c r="N8" s="27">
        <v>6488.9682317607903</v>
      </c>
      <c r="O8" s="27">
        <v>1836.80953655279</v>
      </c>
      <c r="P8" s="27">
        <v>17415.050751599301</v>
      </c>
      <c r="Q8" s="27">
        <v>272131.32438910601</v>
      </c>
      <c r="R8" s="27">
        <v>4282.0869274632996</v>
      </c>
      <c r="S8" s="27">
        <v>2222.2253388754202</v>
      </c>
      <c r="T8" s="27">
        <v>1018.17563152675</v>
      </c>
      <c r="U8" s="27">
        <v>66.701015217361601</v>
      </c>
      <c r="V8" s="27">
        <v>8271.36747308747</v>
      </c>
      <c r="W8" s="27">
        <v>8271.36747308747</v>
      </c>
      <c r="X8" s="27">
        <v>72372331.222632706</v>
      </c>
      <c r="Y8" s="27">
        <v>0</v>
      </c>
      <c r="Z8" s="27">
        <v>963.69246808046</v>
      </c>
      <c r="AA8" s="27">
        <v>379.57903110046999</v>
      </c>
      <c r="AB8" s="27">
        <v>817.16148159242505</v>
      </c>
      <c r="AC8" s="27">
        <v>7410.7021296124403</v>
      </c>
      <c r="AD8" s="27">
        <v>0</v>
      </c>
      <c r="AE8" s="27">
        <v>7256.1675531717301</v>
      </c>
      <c r="AF8" s="27">
        <v>0</v>
      </c>
      <c r="AG8" s="27">
        <v>9146.4454411876304</v>
      </c>
      <c r="AH8" s="27">
        <v>1016.27164584932</v>
      </c>
      <c r="AI8" s="27">
        <v>10162.717087036899</v>
      </c>
      <c r="AJ8" s="27">
        <v>0</v>
      </c>
      <c r="AK8" s="27">
        <v>5690.1875292961804</v>
      </c>
      <c r="AL8" s="27">
        <v>18.1469950905493</v>
      </c>
      <c r="AM8" s="27">
        <v>9887.0976442732699</v>
      </c>
      <c r="AN8" s="27">
        <v>114.667450860188</v>
      </c>
      <c r="AO8" s="27">
        <v>1265.0306338887799</v>
      </c>
      <c r="AP8" s="27">
        <v>2857.4690323366199</v>
      </c>
      <c r="AQ8" s="27">
        <v>12.923025202004</v>
      </c>
      <c r="AR8" s="27">
        <v>0</v>
      </c>
      <c r="AS8" s="27">
        <v>898.47311772780699</v>
      </c>
      <c r="AT8" s="27">
        <v>33713.363505531903</v>
      </c>
      <c r="AU8" s="27">
        <v>30057.390307546899</v>
      </c>
      <c r="AV8" s="27">
        <v>3655.9731979849698</v>
      </c>
      <c r="AW8" s="27">
        <v>9.6155544719544501</v>
      </c>
      <c r="AX8" s="27">
        <v>0.47530052036067599</v>
      </c>
      <c r="AY8" s="27">
        <v>415.46910109283101</v>
      </c>
      <c r="AZ8" s="27">
        <v>172.61256596460399</v>
      </c>
      <c r="BA8" s="27">
        <v>9695.4585054140007</v>
      </c>
      <c r="BB8" s="27">
        <v>267.56948082000901</v>
      </c>
      <c r="BC8" s="27">
        <v>40.576321252743298</v>
      </c>
      <c r="BD8" s="27">
        <v>13853.2213198994</v>
      </c>
      <c r="BE8" s="27">
        <v>959.01984974902302</v>
      </c>
      <c r="BF8" s="27">
        <v>54.046908515352399</v>
      </c>
      <c r="BG8" s="27">
        <v>380.10076168818898</v>
      </c>
      <c r="BH8" s="27">
        <v>1.5342328015189799</v>
      </c>
      <c r="BI8" s="27">
        <v>2318.26605336904</v>
      </c>
      <c r="BJ8" s="27">
        <v>1765.3626433188001</v>
      </c>
      <c r="BK8" s="27">
        <v>0</v>
      </c>
      <c r="BL8" s="27">
        <v>815.32637801165197</v>
      </c>
      <c r="BM8" s="27">
        <v>2507.12559393129</v>
      </c>
      <c r="BN8" s="27">
        <v>14932.121889449299</v>
      </c>
      <c r="BO8" s="27">
        <v>77105.740005368207</v>
      </c>
      <c r="BP8" s="27">
        <v>570.651719933923</v>
      </c>
      <c r="BR8" s="24">
        <f t="shared" si="0"/>
        <v>-1.3795136927796999E-7</v>
      </c>
      <c r="BS8" s="24">
        <f t="shared" si="1"/>
        <v>-3.7431980905014835E-7</v>
      </c>
      <c r="BT8" s="24">
        <f t="shared" si="2"/>
        <v>-3.1910384185508781E-7</v>
      </c>
      <c r="BU8" s="24">
        <f t="shared" si="3"/>
        <v>4.0926322822435356E-5</v>
      </c>
      <c r="BV8" s="24">
        <f t="shared" si="4"/>
        <v>4.5953391244784527E-5</v>
      </c>
      <c r="BW8" s="24">
        <f t="shared" si="5"/>
        <v>-4.6704322504140395E-7</v>
      </c>
      <c r="BX8" s="24">
        <f t="shared" si="6"/>
        <v>-2.8518791874640437E-7</v>
      </c>
    </row>
    <row r="9" spans="1:76" x14ac:dyDescent="0.25">
      <c r="A9" s="6" t="s">
        <v>124</v>
      </c>
      <c r="B9" s="27">
        <v>487230.89653000003</v>
      </c>
      <c r="C9" s="27">
        <v>12381.47343</v>
      </c>
      <c r="D9" s="27">
        <v>21102.384868000001</v>
      </c>
      <c r="E9" s="27">
        <v>52347.776113</v>
      </c>
      <c r="F9" s="27">
        <v>46463.250977000003</v>
      </c>
      <c r="G9" s="27">
        <v>3541.7471853000002</v>
      </c>
      <c r="H9" s="27">
        <v>130279.89558</v>
      </c>
      <c r="J9" s="29" t="s">
        <v>124</v>
      </c>
      <c r="K9" s="27">
        <v>2665.4540344540501</v>
      </c>
      <c r="L9" s="27">
        <v>5552.9783480120304</v>
      </c>
      <c r="M9" s="27">
        <v>5552.9783480120304</v>
      </c>
      <c r="N9" s="27">
        <v>14628.1865382251</v>
      </c>
      <c r="O9" s="27">
        <v>2820.1100589483399</v>
      </c>
      <c r="P9" s="27">
        <v>22579.539360762399</v>
      </c>
      <c r="Q9" s="27">
        <v>464174.52218094398</v>
      </c>
      <c r="R9" s="27">
        <v>7789.6844951247504</v>
      </c>
      <c r="S9" s="27">
        <v>2881.2343326359101</v>
      </c>
      <c r="T9" s="27">
        <v>1654.95225505287</v>
      </c>
      <c r="U9" s="27">
        <v>86.481432305043</v>
      </c>
      <c r="V9" s="27">
        <v>12712.0697383145</v>
      </c>
      <c r="W9" s="27">
        <v>12712.0697383145</v>
      </c>
      <c r="X9" s="27">
        <v>99469894.049752802</v>
      </c>
      <c r="Y9" s="27">
        <v>0</v>
      </c>
      <c r="Z9" s="27">
        <v>1988.1021694763499</v>
      </c>
      <c r="AA9" s="27">
        <v>646.90247351432402</v>
      </c>
      <c r="AB9" s="27">
        <v>1238.4736319413801</v>
      </c>
      <c r="AC9" s="27">
        <v>9608.3725810356991</v>
      </c>
      <c r="AD9" s="27">
        <v>0</v>
      </c>
      <c r="AE9" s="27">
        <v>11720.680172575599</v>
      </c>
      <c r="AF9" s="27">
        <v>0</v>
      </c>
      <c r="AG9" s="27">
        <v>18186.770355008</v>
      </c>
      <c r="AH9" s="27">
        <v>2020.7531106843701</v>
      </c>
      <c r="AI9" s="27">
        <v>20207.5234656924</v>
      </c>
      <c r="AJ9" s="27">
        <v>0</v>
      </c>
      <c r="AK9" s="27">
        <v>8553.0559176032402</v>
      </c>
      <c r="AL9" s="27">
        <v>24.474751435815101</v>
      </c>
      <c r="AM9" s="27">
        <v>16842.868772887199</v>
      </c>
      <c r="AN9" s="27">
        <v>142.90514488654401</v>
      </c>
      <c r="AO9" s="27">
        <v>2111.2082011497</v>
      </c>
      <c r="AP9" s="27">
        <v>4271.6633841002604</v>
      </c>
      <c r="AQ9" s="27">
        <v>16.831305023451598</v>
      </c>
      <c r="AR9" s="27">
        <v>0</v>
      </c>
      <c r="AS9" s="27">
        <v>1537.1929985008501</v>
      </c>
      <c r="AT9" s="27">
        <v>49529.939316340198</v>
      </c>
      <c r="AU9" s="27">
        <v>43883.942307986901</v>
      </c>
      <c r="AV9" s="27">
        <v>5645.9970083533099</v>
      </c>
      <c r="AW9" s="27">
        <v>16.764582739573498</v>
      </c>
      <c r="AX9" s="27">
        <v>0.682545827843273</v>
      </c>
      <c r="AY9" s="27">
        <v>667.99676291957996</v>
      </c>
      <c r="AZ9" s="27">
        <v>252.98220104752599</v>
      </c>
      <c r="BA9" s="27">
        <v>13865.9330604893</v>
      </c>
      <c r="BB9" s="27">
        <v>442.12914906617698</v>
      </c>
      <c r="BC9" s="27">
        <v>81.226638458969205</v>
      </c>
      <c r="BD9" s="27">
        <v>19812.009986430501</v>
      </c>
      <c r="BE9" s="27">
        <v>1802.27231330834</v>
      </c>
      <c r="BF9" s="27">
        <v>67.101110077106597</v>
      </c>
      <c r="BG9" s="27">
        <v>570.28468479064395</v>
      </c>
      <c r="BH9" s="27">
        <v>2.5558010429956401</v>
      </c>
      <c r="BI9" s="27">
        <v>3343.76534626476</v>
      </c>
      <c r="BJ9" s="27">
        <v>3564.0391782333299</v>
      </c>
      <c r="BK9" s="27">
        <v>0</v>
      </c>
      <c r="BL9" s="27">
        <v>1060.35841110665</v>
      </c>
      <c r="BM9" s="27">
        <v>4002.3910662097601</v>
      </c>
      <c r="BN9" s="27">
        <v>19483.416978401001</v>
      </c>
      <c r="BO9" s="27">
        <v>123551.794787832</v>
      </c>
      <c r="BP9" s="27">
        <v>994.37814607173198</v>
      </c>
      <c r="BR9" s="24">
        <f t="shared" si="0"/>
        <v>-4.7321248535880579E-2</v>
      </c>
      <c r="BS9" s="24">
        <f t="shared" si="1"/>
        <v>-5.3369517057906449E-2</v>
      </c>
      <c r="BT9" s="24">
        <f t="shared" si="2"/>
        <v>-4.2405700014721229E-2</v>
      </c>
      <c r="BU9" s="24">
        <f t="shared" si="3"/>
        <v>-5.3829159629954604E-2</v>
      </c>
      <c r="BV9" s="24">
        <f t="shared" si="4"/>
        <v>-5.551287554738471E-2</v>
      </c>
      <c r="BW9" s="24">
        <f t="shared" si="5"/>
        <v>-5.589948369464727E-2</v>
      </c>
      <c r="BX9" s="24">
        <f t="shared" si="6"/>
        <v>-5.1643430954675003E-2</v>
      </c>
    </row>
    <row r="10" spans="1:76" x14ac:dyDescent="0.25">
      <c r="A10" s="6" t="s">
        <v>125</v>
      </c>
      <c r="B10" s="27">
        <v>10199267.361</v>
      </c>
      <c r="C10" s="27">
        <v>295511.43066999997</v>
      </c>
      <c r="D10" s="27">
        <v>334956.40058999998</v>
      </c>
      <c r="E10" s="27">
        <v>1203369.9698999999</v>
      </c>
      <c r="F10" s="27">
        <v>1107739.2438999999</v>
      </c>
      <c r="G10" s="27">
        <v>85107.232208999994</v>
      </c>
      <c r="H10" s="27">
        <v>2854148.1954000001</v>
      </c>
      <c r="J10" s="29" t="s">
        <v>125</v>
      </c>
      <c r="K10" s="27">
        <v>44721.726188333298</v>
      </c>
      <c r="L10" s="27">
        <v>48232.015984732599</v>
      </c>
      <c r="M10" s="27">
        <v>48232.015984732599</v>
      </c>
      <c r="N10" s="27">
        <v>150150.35313054101</v>
      </c>
      <c r="O10" s="27">
        <v>40592.234932704298</v>
      </c>
      <c r="P10" s="27">
        <v>378845.59287493199</v>
      </c>
      <c r="Q10" s="27">
        <v>6162158.1918942602</v>
      </c>
      <c r="R10" s="27">
        <v>96389.086689404896</v>
      </c>
      <c r="S10" s="27">
        <v>48342.1190204171</v>
      </c>
      <c r="T10" s="27">
        <v>22633.6516140967</v>
      </c>
      <c r="U10" s="27">
        <v>1451.00906461557</v>
      </c>
      <c r="V10" s="27">
        <v>182810.10382022601</v>
      </c>
      <c r="W10" s="27">
        <v>182810.10382022601</v>
      </c>
      <c r="X10" s="27">
        <v>1247951883.6642399</v>
      </c>
      <c r="Y10" s="27">
        <v>0</v>
      </c>
      <c r="Z10" s="27">
        <v>22032.5361122535</v>
      </c>
      <c r="AA10" s="27">
        <v>8481.1917538934904</v>
      </c>
      <c r="AB10" s="27">
        <v>18035.375622955798</v>
      </c>
      <c r="AC10" s="27">
        <v>161211.91357658699</v>
      </c>
      <c r="AD10" s="27">
        <v>0</v>
      </c>
      <c r="AE10" s="27">
        <v>177224.565282461</v>
      </c>
      <c r="AF10" s="27">
        <v>0</v>
      </c>
      <c r="AG10" s="27">
        <v>182668.224367488</v>
      </c>
      <c r="AH10" s="27">
        <v>20296.464260930199</v>
      </c>
      <c r="AI10" s="27">
        <v>202964.68862841799</v>
      </c>
      <c r="AJ10" s="27">
        <v>0</v>
      </c>
      <c r="AK10" s="27">
        <v>125484.157015769</v>
      </c>
      <c r="AL10" s="27">
        <v>396.54055731410801</v>
      </c>
      <c r="AM10" s="27">
        <v>220903.59742909399</v>
      </c>
      <c r="AN10" s="27">
        <v>2489.3488322216499</v>
      </c>
      <c r="AO10" s="27">
        <v>28237.028089860301</v>
      </c>
      <c r="AP10" s="27">
        <v>63032.779012990701</v>
      </c>
      <c r="AQ10" s="27">
        <v>281.48925266401</v>
      </c>
      <c r="AR10" s="27">
        <v>0</v>
      </c>
      <c r="AS10" s="27">
        <v>20109.628982952701</v>
      </c>
      <c r="AT10" s="27">
        <v>719961.69192350702</v>
      </c>
      <c r="AU10" s="27">
        <v>661563.97198027605</v>
      </c>
      <c r="AV10" s="27">
        <v>58397.719943231001</v>
      </c>
      <c r="AW10" s="27">
        <v>215.672513811405</v>
      </c>
      <c r="AX10" s="27">
        <v>10.416737667418399</v>
      </c>
      <c r="AY10" s="27">
        <v>9233.5967661171599</v>
      </c>
      <c r="AZ10" s="27">
        <v>3801.9183784894999</v>
      </c>
      <c r="BA10" s="27">
        <v>212970.45172362801</v>
      </c>
      <c r="BB10" s="27">
        <v>5965.2283982539402</v>
      </c>
      <c r="BC10" s="27">
        <v>922.05145899899003</v>
      </c>
      <c r="BD10" s="27">
        <v>304299.77909599402</v>
      </c>
      <c r="BE10" s="27">
        <v>21670.840393295999</v>
      </c>
      <c r="BF10" s="27">
        <v>1173.02194837877</v>
      </c>
      <c r="BG10" s="27">
        <v>8390.9806649801303</v>
      </c>
      <c r="BH10" s="27">
        <v>34.0395659524793</v>
      </c>
      <c r="BI10" s="27">
        <v>50791.696398366301</v>
      </c>
      <c r="BJ10" s="27">
        <v>40248.0928729324</v>
      </c>
      <c r="BK10" s="27">
        <v>0</v>
      </c>
      <c r="BL10" s="27">
        <v>17741.232775726901</v>
      </c>
      <c r="BM10" s="27">
        <v>55627.249822099599</v>
      </c>
      <c r="BN10" s="27">
        <v>325010.38724464201</v>
      </c>
      <c r="BO10" s="27">
        <v>1711461.2364568401</v>
      </c>
      <c r="BP10" s="27">
        <v>12782.049491088301</v>
      </c>
      <c r="BR10" s="24">
        <f t="shared" si="0"/>
        <v>-0.39582344752946214</v>
      </c>
      <c r="BS10" s="24">
        <f t="shared" si="1"/>
        <v>-0.40027847694199986</v>
      </c>
      <c r="BT10" s="24">
        <f t="shared" si="2"/>
        <v>-0.39405639578491025</v>
      </c>
      <c r="BU10" s="24">
        <f t="shared" si="3"/>
        <v>-0.40171210024184345</v>
      </c>
      <c r="BV10" s="24">
        <f t="shared" si="4"/>
        <v>-0.40278005349786261</v>
      </c>
      <c r="BW10" s="24">
        <f t="shared" si="5"/>
        <v>-0.40320352242643914</v>
      </c>
      <c r="BX10" s="24">
        <f t="shared" si="6"/>
        <v>-0.40036006567031673</v>
      </c>
    </row>
    <row r="11" spans="1:76" x14ac:dyDescent="0.25">
      <c r="A11" s="6" t="s">
        <v>126</v>
      </c>
      <c r="B11" s="27">
        <v>5534005.4033000004</v>
      </c>
      <c r="C11" s="27">
        <v>154005.33160999999</v>
      </c>
      <c r="D11" s="27">
        <v>179058.48366</v>
      </c>
      <c r="E11" s="27">
        <v>680089.40761999995</v>
      </c>
      <c r="F11" s="27">
        <v>614159.43711000006</v>
      </c>
      <c r="G11" s="27">
        <v>47246.991394999997</v>
      </c>
      <c r="H11" s="27">
        <v>1541531.4334</v>
      </c>
      <c r="J11" s="29" t="s">
        <v>126</v>
      </c>
      <c r="K11" s="27">
        <v>7300.1565871426101</v>
      </c>
      <c r="L11" s="27">
        <v>7934.4098120700201</v>
      </c>
      <c r="M11" s="27">
        <v>7934.4098120700201</v>
      </c>
      <c r="N11" s="27">
        <v>24639.709530893299</v>
      </c>
      <c r="O11" s="27">
        <v>6635.2448354909402</v>
      </c>
      <c r="P11" s="27">
        <v>61840.937017995602</v>
      </c>
      <c r="Q11" s="27">
        <v>1014227.89098651</v>
      </c>
      <c r="R11" s="27">
        <v>15780.852161614401</v>
      </c>
      <c r="S11" s="27">
        <v>7891.1344660659897</v>
      </c>
      <c r="T11" s="27">
        <v>3701.6069138892299</v>
      </c>
      <c r="U11" s="27">
        <v>236.85573018804101</v>
      </c>
      <c r="V11" s="27">
        <v>29882.591086975899</v>
      </c>
      <c r="W11" s="27">
        <v>29882.591086975899</v>
      </c>
      <c r="X11" s="27">
        <v>271679805.12540001</v>
      </c>
      <c r="Y11" s="27">
        <v>0</v>
      </c>
      <c r="Z11" s="27">
        <v>3611.9180741202299</v>
      </c>
      <c r="AA11" s="27">
        <v>1387.6624960972699</v>
      </c>
      <c r="AB11" s="27">
        <v>2947.7471384231999</v>
      </c>
      <c r="AC11" s="27">
        <v>26315.4509187367</v>
      </c>
      <c r="AD11" s="27">
        <v>0</v>
      </c>
      <c r="AE11" s="27">
        <v>26984.888129208401</v>
      </c>
      <c r="AF11" s="27">
        <v>0</v>
      </c>
      <c r="AG11" s="27">
        <v>30239.949804236501</v>
      </c>
      <c r="AH11" s="27">
        <v>3359.9946024300202</v>
      </c>
      <c r="AI11" s="27">
        <v>33599.944406666596</v>
      </c>
      <c r="AJ11" s="27">
        <v>0</v>
      </c>
      <c r="AK11" s="27">
        <v>20507.995947550498</v>
      </c>
      <c r="AL11" s="27">
        <v>66.382221632434394</v>
      </c>
      <c r="AM11" s="27">
        <v>36143.323778419202</v>
      </c>
      <c r="AN11" s="27">
        <v>415.45891243528001</v>
      </c>
      <c r="AO11" s="27">
        <v>4715.6286013077797</v>
      </c>
      <c r="AP11" s="27">
        <v>10575.5359733266</v>
      </c>
      <c r="AQ11" s="27">
        <v>47.177591010003397</v>
      </c>
      <c r="AR11" s="27">
        <v>0</v>
      </c>
      <c r="AS11" s="27">
        <v>3358.5722135185201</v>
      </c>
      <c r="AT11" s="27">
        <v>124690.4500141</v>
      </c>
      <c r="AU11" s="27">
        <v>110907.375057692</v>
      </c>
      <c r="AV11" s="27">
        <v>13783.0749564081</v>
      </c>
      <c r="AW11" s="27">
        <v>36.016002715091197</v>
      </c>
      <c r="AX11" s="27">
        <v>1.7955164502832299</v>
      </c>
      <c r="AY11" s="27">
        <v>1547.88215069495</v>
      </c>
      <c r="AZ11" s="27">
        <v>635.07885394743005</v>
      </c>
      <c r="BA11" s="27">
        <v>35715.419099438703</v>
      </c>
      <c r="BB11" s="27">
        <v>997.67478438807905</v>
      </c>
      <c r="BC11" s="27">
        <v>159.69308387018</v>
      </c>
      <c r="BD11" s="27">
        <v>51031.4250150972</v>
      </c>
      <c r="BE11" s="27">
        <v>3549.1227874568799</v>
      </c>
      <c r="BF11" s="27">
        <v>195.64300345119199</v>
      </c>
      <c r="BG11" s="27">
        <v>1401.9581957527901</v>
      </c>
      <c r="BH11" s="27">
        <v>6.0338386560161297</v>
      </c>
      <c r="BI11" s="27">
        <v>8523.1430449545696</v>
      </c>
      <c r="BJ11" s="27">
        <v>6596.5525652667902</v>
      </c>
      <c r="BK11" s="27">
        <v>0</v>
      </c>
      <c r="BL11" s="27">
        <v>2896.0620021843401</v>
      </c>
      <c r="BM11" s="27">
        <v>9096.0363750125398</v>
      </c>
      <c r="BN11" s="27">
        <v>53055.717975818901</v>
      </c>
      <c r="BO11" s="27">
        <v>279863.478162513</v>
      </c>
      <c r="BP11" s="27">
        <v>2091.7981554503199</v>
      </c>
      <c r="BR11" s="24">
        <f t="shared" si="0"/>
        <v>-0.81672806275510457</v>
      </c>
      <c r="BS11" s="24">
        <f t="shared" si="1"/>
        <v>-0.82477951998737042</v>
      </c>
      <c r="BT11" s="24">
        <f t="shared" si="2"/>
        <v>-0.81235212250279709</v>
      </c>
      <c r="BU11" s="24">
        <f t="shared" si="3"/>
        <v>-0.81665579758041051</v>
      </c>
      <c r="BV11" s="24">
        <f t="shared" si="4"/>
        <v>-0.81941598816818673</v>
      </c>
      <c r="BW11" s="24">
        <f t="shared" si="5"/>
        <v>-0.81960453367922714</v>
      </c>
      <c r="BX11" s="24">
        <f t="shared" si="6"/>
        <v>-0.81845100781030033</v>
      </c>
    </row>
    <row r="12" spans="1:76" x14ac:dyDescent="0.25">
      <c r="A12" s="6" t="s">
        <v>73</v>
      </c>
      <c r="B12" s="27">
        <v>4786981.1695999997</v>
      </c>
      <c r="C12" s="27">
        <v>137947.33816000001</v>
      </c>
      <c r="D12" s="27">
        <v>147113.29251999999</v>
      </c>
      <c r="E12" s="27">
        <v>580533.72705999995</v>
      </c>
      <c r="F12" s="27">
        <v>531354.04186999996</v>
      </c>
      <c r="G12" s="27">
        <v>40875.928003000001</v>
      </c>
      <c r="H12" s="27">
        <v>1340637.1351999999</v>
      </c>
      <c r="J12" s="29" t="s">
        <v>73</v>
      </c>
      <c r="K12" s="27">
        <v>17699.969218758899</v>
      </c>
      <c r="L12" s="27">
        <v>15989.6859141437</v>
      </c>
      <c r="M12" s="27">
        <v>15989.6859141437</v>
      </c>
      <c r="N12" s="27">
        <v>52854.222697792902</v>
      </c>
      <c r="O12" s="27">
        <v>15601.7926286069</v>
      </c>
      <c r="P12" s="27">
        <v>149939.621636305</v>
      </c>
      <c r="Q12" s="27">
        <v>2330949.4101674701</v>
      </c>
      <c r="R12" s="27">
        <v>35782.461906186698</v>
      </c>
      <c r="S12" s="27">
        <v>19132.8661959823</v>
      </c>
      <c r="T12" s="27">
        <v>8603.8660957994507</v>
      </c>
      <c r="U12" s="27">
        <v>574.28071307857499</v>
      </c>
      <c r="V12" s="27">
        <v>70250.495567908103</v>
      </c>
      <c r="W12" s="27">
        <v>70250.495567908103</v>
      </c>
      <c r="X12" s="27">
        <v>623225304.64841497</v>
      </c>
      <c r="Y12" s="27">
        <v>0</v>
      </c>
      <c r="Z12" s="27">
        <v>7938.9293204436399</v>
      </c>
      <c r="AA12" s="27">
        <v>3193.0291053975998</v>
      </c>
      <c r="AB12" s="27">
        <v>6948.7699533229597</v>
      </c>
      <c r="AC12" s="27">
        <v>63804.492700188603</v>
      </c>
      <c r="AD12" s="27">
        <v>0</v>
      </c>
      <c r="AE12" s="27">
        <v>66785.977611394497</v>
      </c>
      <c r="AF12" s="27">
        <v>0</v>
      </c>
      <c r="AG12" s="27">
        <v>64534.390930637397</v>
      </c>
      <c r="AH12" s="27">
        <v>7170.4903189309798</v>
      </c>
      <c r="AI12" s="27">
        <v>71704.881249568396</v>
      </c>
      <c r="AJ12" s="27">
        <v>0</v>
      </c>
      <c r="AK12" s="27">
        <v>48421.129612240104</v>
      </c>
      <c r="AL12" s="27">
        <v>155.979420113207</v>
      </c>
      <c r="AM12" s="27">
        <v>83174.123594203804</v>
      </c>
      <c r="AN12" s="27">
        <v>970.060123879363</v>
      </c>
      <c r="AO12" s="27">
        <v>10396.360042148101</v>
      </c>
      <c r="AP12" s="27">
        <v>24719.418594298801</v>
      </c>
      <c r="AQ12" s="27">
        <v>112.49141704305001</v>
      </c>
      <c r="AR12" s="27">
        <v>0</v>
      </c>
      <c r="AS12" s="27">
        <v>7362.7600083690704</v>
      </c>
      <c r="AT12" s="27">
        <v>283755.400949943</v>
      </c>
      <c r="AU12" s="27">
        <v>259071.86100750501</v>
      </c>
      <c r="AV12" s="27">
        <v>24683.539942437299</v>
      </c>
      <c r="AW12" s="27">
        <v>78.510101249546594</v>
      </c>
      <c r="AX12" s="27">
        <v>5.0101133033603897</v>
      </c>
      <c r="AY12" s="27">
        <v>3539.3360914619302</v>
      </c>
      <c r="AZ12" s="27">
        <v>1444.98423222683</v>
      </c>
      <c r="BA12" s="27">
        <v>83980.9280089893</v>
      </c>
      <c r="BB12" s="27">
        <v>2229.04034137381</v>
      </c>
      <c r="BC12" s="27">
        <v>429.515472941241</v>
      </c>
      <c r="BD12" s="27">
        <v>119994.53887388999</v>
      </c>
      <c r="BE12" s="27">
        <v>7985.8940486044003</v>
      </c>
      <c r="BF12" s="27">
        <v>455.03676412550902</v>
      </c>
      <c r="BG12" s="27">
        <v>3178.8492380903499</v>
      </c>
      <c r="BH12" s="27">
        <v>19.042164001940002</v>
      </c>
      <c r="BI12" s="27">
        <v>19928.959223331</v>
      </c>
      <c r="BJ12" s="27">
        <v>14580.905198504201</v>
      </c>
      <c r="BK12" s="27">
        <v>0</v>
      </c>
      <c r="BL12" s="27">
        <v>7018.2004838153698</v>
      </c>
      <c r="BM12" s="27">
        <v>21221.1656619348</v>
      </c>
      <c r="BN12" s="27">
        <v>128502.549905407</v>
      </c>
      <c r="BO12" s="27">
        <v>652426.47883151704</v>
      </c>
      <c r="BP12" s="27">
        <v>4789.7452158943697</v>
      </c>
      <c r="BR12" s="24">
        <f t="shared" si="0"/>
        <v>-0.51306484659469753</v>
      </c>
      <c r="BS12" s="24">
        <f t="shared" si="1"/>
        <v>-0.51585888860043161</v>
      </c>
      <c r="BT12" s="24">
        <f t="shared" si="2"/>
        <v>-0.51258733985700067</v>
      </c>
      <c r="BU12" s="24">
        <f t="shared" si="3"/>
        <v>-0.5112163381325544</v>
      </c>
      <c r="BV12" s="24">
        <f t="shared" si="4"/>
        <v>-0.51243080772332017</v>
      </c>
      <c r="BW12" s="24">
        <f t="shared" si="5"/>
        <v>-0.5124524335724352</v>
      </c>
      <c r="BX12" s="24">
        <f t="shared" si="6"/>
        <v>-0.5133459593940114</v>
      </c>
    </row>
    <row r="13" spans="1:76" x14ac:dyDescent="0.25">
      <c r="A13" s="6" t="s">
        <v>86</v>
      </c>
      <c r="B13" s="27">
        <v>727234.98511000001</v>
      </c>
      <c r="C13" s="27">
        <v>20737.572186000001</v>
      </c>
      <c r="D13" s="27">
        <v>28006.003031</v>
      </c>
      <c r="E13" s="27">
        <v>89758.290217999995</v>
      </c>
      <c r="F13" s="27">
        <v>81937.214942000006</v>
      </c>
      <c r="G13" s="27">
        <v>6267.4756661000001</v>
      </c>
      <c r="H13" s="27">
        <v>215881.69316</v>
      </c>
      <c r="J13" s="29" t="s">
        <v>86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R13" s="24">
        <f t="shared" si="0"/>
        <v>-1</v>
      </c>
      <c r="BS13" s="24">
        <f t="shared" si="1"/>
        <v>-1</v>
      </c>
      <c r="BT13" s="24">
        <f t="shared" si="2"/>
        <v>-1</v>
      </c>
      <c r="BU13" s="24">
        <f t="shared" si="3"/>
        <v>-1</v>
      </c>
      <c r="BV13" s="24">
        <f t="shared" si="4"/>
        <v>-1</v>
      </c>
      <c r="BW13" s="24">
        <f t="shared" si="5"/>
        <v>-1</v>
      </c>
      <c r="BX13" s="24">
        <f t="shared" si="6"/>
        <v>-1</v>
      </c>
    </row>
    <row r="14" spans="1:76" x14ac:dyDescent="0.25">
      <c r="A14" s="6" t="s">
        <v>180</v>
      </c>
      <c r="B14" s="27">
        <v>2466088.0107999998</v>
      </c>
      <c r="C14" s="27">
        <v>69332.051695000002</v>
      </c>
      <c r="D14" s="27">
        <v>102749.73677</v>
      </c>
      <c r="E14" s="27">
        <v>306386.28023999999</v>
      </c>
      <c r="F14" s="27">
        <v>278417.61559</v>
      </c>
      <c r="G14" s="27">
        <v>21305.908038000001</v>
      </c>
      <c r="H14" s="27">
        <v>734586.18859000003</v>
      </c>
      <c r="J14" s="29" t="s">
        <v>180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R14" s="24">
        <f t="shared" si="0"/>
        <v>-1</v>
      </c>
      <c r="BS14" s="24">
        <f t="shared" si="1"/>
        <v>-1</v>
      </c>
      <c r="BT14" s="24">
        <f t="shared" si="2"/>
        <v>-1</v>
      </c>
      <c r="BU14" s="24">
        <f t="shared" si="3"/>
        <v>-1</v>
      </c>
      <c r="BV14" s="24">
        <f t="shared" si="4"/>
        <v>-1</v>
      </c>
      <c r="BW14" s="24">
        <f t="shared" si="5"/>
        <v>-1</v>
      </c>
      <c r="BX14" s="24">
        <f t="shared" si="6"/>
        <v>-1</v>
      </c>
    </row>
    <row r="15" spans="1:76" s="15" customFormat="1" x14ac:dyDescent="0.25">
      <c r="A15" s="13" t="s">
        <v>88</v>
      </c>
      <c r="B15" s="41">
        <v>217.51633113</v>
      </c>
      <c r="C15" s="41">
        <v>3.8385234905000001</v>
      </c>
      <c r="D15" s="41">
        <v>24.950402688</v>
      </c>
      <c r="E15" s="41">
        <v>36.465973159999997</v>
      </c>
      <c r="F15" s="41">
        <v>29.748557051999999</v>
      </c>
      <c r="G15" s="41">
        <v>2.1751633113</v>
      </c>
      <c r="H15" s="41">
        <v>93.865030261000001</v>
      </c>
      <c r="J15" s="15" t="s">
        <v>88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0</v>
      </c>
      <c r="AH15" s="41">
        <v>0</v>
      </c>
      <c r="AI15" s="41">
        <v>0</v>
      </c>
      <c r="AJ15" s="41">
        <v>0</v>
      </c>
      <c r="AK15" s="41">
        <v>0</v>
      </c>
      <c r="AL15" s="41">
        <v>0</v>
      </c>
      <c r="AM15" s="41">
        <v>0</v>
      </c>
      <c r="AN15" s="41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/>
      <c r="BR15" s="80">
        <f t="shared" si="0"/>
        <v>-1</v>
      </c>
      <c r="BS15" s="80">
        <f t="shared" si="1"/>
        <v>-1</v>
      </c>
      <c r="BT15" s="80">
        <f t="shared" si="2"/>
        <v>-1</v>
      </c>
      <c r="BU15" s="80">
        <f t="shared" si="3"/>
        <v>-1</v>
      </c>
      <c r="BV15" s="80">
        <f t="shared" si="4"/>
        <v>-1</v>
      </c>
      <c r="BW15" s="80">
        <f t="shared" si="5"/>
        <v>-1</v>
      </c>
      <c r="BX15" s="80">
        <f t="shared" si="6"/>
        <v>-1</v>
      </c>
    </row>
    <row r="16" spans="1:76" x14ac:dyDescent="0.25">
      <c r="A16" s="29" t="s">
        <v>181</v>
      </c>
      <c r="B16" s="27">
        <v>675.96099274999995</v>
      </c>
      <c r="C16" s="27">
        <v>11.420716376</v>
      </c>
      <c r="D16" s="27">
        <v>55.334189639999998</v>
      </c>
      <c r="E16" s="27">
        <v>67.256334420000002</v>
      </c>
      <c r="F16" s="27">
        <v>53.878561935</v>
      </c>
      <c r="G16" s="27">
        <v>4.1116944787999996</v>
      </c>
      <c r="H16" s="27">
        <v>205.20341071999999</v>
      </c>
      <c r="J16" s="29" t="s">
        <v>181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R16" s="24">
        <f t="shared" si="0"/>
        <v>-1</v>
      </c>
      <c r="BS16" s="24">
        <f t="shared" si="1"/>
        <v>-1</v>
      </c>
      <c r="BT16" s="24">
        <f t="shared" si="2"/>
        <v>-1</v>
      </c>
      <c r="BU16" s="24">
        <f t="shared" si="3"/>
        <v>-1</v>
      </c>
      <c r="BV16" s="24">
        <f t="shared" si="4"/>
        <v>-1</v>
      </c>
      <c r="BW16" s="24">
        <f t="shared" si="5"/>
        <v>-1</v>
      </c>
      <c r="BX16" s="24">
        <f t="shared" si="6"/>
        <v>-1</v>
      </c>
    </row>
    <row r="17" spans="1:76" x14ac:dyDescent="0.25">
      <c r="A17" s="29" t="s">
        <v>90</v>
      </c>
      <c r="B17" s="27">
        <v>15457.738407999999</v>
      </c>
      <c r="C17" s="27">
        <v>281.41680343000002</v>
      </c>
      <c r="D17" s="27">
        <v>1366.4737871</v>
      </c>
      <c r="E17" s="27">
        <v>1759.3527458999999</v>
      </c>
      <c r="F17" s="27">
        <v>1429.6283132000001</v>
      </c>
      <c r="G17" s="27">
        <v>105.08254037</v>
      </c>
      <c r="H17" s="27">
        <v>4874.5113105999999</v>
      </c>
      <c r="J17" s="29" t="s">
        <v>337</v>
      </c>
      <c r="K17" s="27">
        <v>92.834060961768003</v>
      </c>
      <c r="L17" s="27">
        <v>264.505764306336</v>
      </c>
      <c r="M17" s="27">
        <v>264.505764306336</v>
      </c>
      <c r="N17" s="27">
        <v>660.246741529622</v>
      </c>
      <c r="O17" s="27">
        <v>108.86023780644</v>
      </c>
      <c r="P17" s="27">
        <v>786.41394412619195</v>
      </c>
      <c r="Q17" s="27">
        <v>15461.515667432701</v>
      </c>
      <c r="R17" s="27">
        <v>325.589080412454</v>
      </c>
      <c r="S17" s="27">
        <v>100.349377080469</v>
      </c>
      <c r="T17" s="27">
        <v>65.762400374464505</v>
      </c>
      <c r="U17" s="27">
        <v>3.0120193234611201</v>
      </c>
      <c r="V17" s="27">
        <v>490.96572271865301</v>
      </c>
      <c r="W17" s="27">
        <v>490.96572271865301</v>
      </c>
      <c r="X17" s="27">
        <v>3524263.8799886401</v>
      </c>
      <c r="Y17" s="27">
        <v>0</v>
      </c>
      <c r="Z17" s="27">
        <v>87.161134130894993</v>
      </c>
      <c r="AA17" s="27">
        <v>26.284996497291601</v>
      </c>
      <c r="AB17" s="27">
        <v>47.476190348495599</v>
      </c>
      <c r="AC17" s="27">
        <v>334.64627770251002</v>
      </c>
      <c r="AD17" s="27">
        <v>0</v>
      </c>
      <c r="AE17" s="27">
        <v>281.48943071369098</v>
      </c>
      <c r="AF17" s="27">
        <v>0</v>
      </c>
      <c r="AG17" s="27">
        <v>1230.0064832840001</v>
      </c>
      <c r="AH17" s="27">
        <v>136.667436398088</v>
      </c>
      <c r="AI17" s="27">
        <v>1366.6739196820899</v>
      </c>
      <c r="AJ17" s="27">
        <v>0</v>
      </c>
      <c r="AK17" s="27">
        <v>326.40568288425101</v>
      </c>
      <c r="AL17" s="27">
        <v>0.75110888583916102</v>
      </c>
      <c r="AM17" s="27">
        <v>684.22531486681305</v>
      </c>
      <c r="AN17" s="27">
        <v>4.1682728407105403</v>
      </c>
      <c r="AO17" s="27">
        <v>78.053085721214501</v>
      </c>
      <c r="AP17" s="27">
        <v>141.069925009782</v>
      </c>
      <c r="AQ17" s="27">
        <v>0.49292344571393898</v>
      </c>
      <c r="AR17" s="27">
        <v>0</v>
      </c>
      <c r="AS17" s="27">
        <v>57.697013068999098</v>
      </c>
      <c r="AT17" s="27">
        <v>1759.5389376938699</v>
      </c>
      <c r="AU17" s="27">
        <v>1429.7830587496701</v>
      </c>
      <c r="AV17" s="27">
        <v>329.75587894420602</v>
      </c>
      <c r="AW17" s="27">
        <v>0.63688966781858103</v>
      </c>
      <c r="AX17" s="27">
        <v>1.6764018827471801E-2</v>
      </c>
      <c r="AY17" s="27">
        <v>23.484091160017002</v>
      </c>
      <c r="AZ17" s="27">
        <v>8.5094021197440295</v>
      </c>
      <c r="BA17" s="27">
        <v>442.42313342923399</v>
      </c>
      <c r="BB17" s="27">
        <v>16.087383398094101</v>
      </c>
      <c r="BC17" s="27">
        <v>2.72319139392736</v>
      </c>
      <c r="BD17" s="27">
        <v>632.14474137028196</v>
      </c>
      <c r="BE17" s="27">
        <v>76.327867158064507</v>
      </c>
      <c r="BF17" s="27">
        <v>1.9626294757959999</v>
      </c>
      <c r="BG17" s="27">
        <v>19.504724455320499</v>
      </c>
      <c r="BH17" s="27">
        <v>5.7779288348021603E-2</v>
      </c>
      <c r="BI17" s="27">
        <v>105.091895612912</v>
      </c>
      <c r="BJ17" s="27">
        <v>155.06430252949201</v>
      </c>
      <c r="BK17" s="27">
        <v>0</v>
      </c>
      <c r="BL17" s="27">
        <v>37.009478627253301</v>
      </c>
      <c r="BM17" s="27">
        <v>157.634977169227</v>
      </c>
      <c r="BN17" s="27">
        <v>681.56705395168501</v>
      </c>
      <c r="BO17" s="27">
        <v>4875.1658116040198</v>
      </c>
      <c r="BP17" s="27">
        <v>40.806651892537303</v>
      </c>
      <c r="BR17" s="24">
        <f t="shared" si="0"/>
        <v>2.4436041890492398E-4</v>
      </c>
      <c r="BS17" s="24">
        <f t="shared" si="1"/>
        <v>2.5807728183163854E-4</v>
      </c>
      <c r="BT17" s="24">
        <f t="shared" si="2"/>
        <v>1.4645914468267647E-4</v>
      </c>
      <c r="BU17" s="24">
        <f t="shared" si="3"/>
        <v>1.0582971169588818E-4</v>
      </c>
      <c r="BV17" s="24">
        <f t="shared" si="4"/>
        <v>1.0824180539879137E-4</v>
      </c>
      <c r="BW17" s="24">
        <f t="shared" si="5"/>
        <v>8.9027567082539645E-5</v>
      </c>
      <c r="BX17" s="24">
        <f t="shared" si="6"/>
        <v>1.3427007597596209E-4</v>
      </c>
    </row>
    <row r="18" spans="1:76" x14ac:dyDescent="0.25">
      <c r="A18" s="29" t="s">
        <v>91</v>
      </c>
      <c r="B18" s="27">
        <v>915.77369022000005</v>
      </c>
      <c r="C18" s="27">
        <v>16.191960159000001</v>
      </c>
      <c r="D18" s="27">
        <v>99.755528652999999</v>
      </c>
      <c r="E18" s="27">
        <v>142.65103461000001</v>
      </c>
      <c r="F18" s="27">
        <v>116.24359626</v>
      </c>
      <c r="G18" s="27">
        <v>8.5184545101999998</v>
      </c>
      <c r="H18" s="27">
        <v>363.12646280000001</v>
      </c>
      <c r="J18" s="29" t="s">
        <v>182</v>
      </c>
      <c r="K18" s="27">
        <v>9.1326357081061698</v>
      </c>
      <c r="L18" s="27">
        <v>9.7355967704557997</v>
      </c>
      <c r="M18" s="27">
        <v>9.7355967704557997</v>
      </c>
      <c r="N18" s="27">
        <v>30.420807038145401</v>
      </c>
      <c r="O18" s="27">
        <v>8.2723125766926007</v>
      </c>
      <c r="P18" s="27">
        <v>77.364208774946604</v>
      </c>
      <c r="Q18" s="27">
        <v>865.51566879963798</v>
      </c>
      <c r="R18" s="27">
        <v>19.596708856532</v>
      </c>
      <c r="S18" s="27">
        <v>9.8719712106185593</v>
      </c>
      <c r="T18" s="27">
        <v>4.6090170480702302</v>
      </c>
      <c r="U18" s="27">
        <v>0.29631127238770399</v>
      </c>
      <c r="V18" s="27">
        <v>37.254480955591099</v>
      </c>
      <c r="W18" s="27">
        <v>37.254480955591099</v>
      </c>
      <c r="X18" s="27">
        <v>278180.16960377397</v>
      </c>
      <c r="Y18" s="27">
        <v>0</v>
      </c>
      <c r="Z18" s="27">
        <v>4.47057747521949</v>
      </c>
      <c r="AA18" s="27">
        <v>1.72592928415813</v>
      </c>
      <c r="AB18" s="27">
        <v>3.6760595836483101</v>
      </c>
      <c r="AC18" s="27">
        <v>32.921139220414702</v>
      </c>
      <c r="AD18" s="27">
        <v>0</v>
      </c>
      <c r="AE18" s="27">
        <v>15.391771797373099</v>
      </c>
      <c r="AF18" s="27">
        <v>0</v>
      </c>
      <c r="AG18" s="27">
        <v>86.370578175344505</v>
      </c>
      <c r="AH18" s="27">
        <v>9.5967594402464709</v>
      </c>
      <c r="AI18" s="27">
        <v>95.967337615591006</v>
      </c>
      <c r="AJ18" s="27">
        <v>0</v>
      </c>
      <c r="AK18" s="27">
        <v>25.579494814067701</v>
      </c>
      <c r="AL18" s="27">
        <v>6.7574678373209393E-2</v>
      </c>
      <c r="AM18" s="27">
        <v>44.954458193091803</v>
      </c>
      <c r="AN18" s="27">
        <v>0.42410056162745102</v>
      </c>
      <c r="AO18" s="27">
        <v>4.8403021434437301</v>
      </c>
      <c r="AP18" s="27">
        <v>10.755025942889199</v>
      </c>
      <c r="AQ18" s="27">
        <v>4.7909918925026301E-2</v>
      </c>
      <c r="AR18" s="27">
        <v>0</v>
      </c>
      <c r="AS18" s="27">
        <v>3.4491562140026502</v>
      </c>
      <c r="AT18" s="27">
        <v>138.35851190971999</v>
      </c>
      <c r="AU18" s="27">
        <v>112.85957299428399</v>
      </c>
      <c r="AV18" s="27">
        <v>25.498938915436199</v>
      </c>
      <c r="AW18" s="27">
        <v>3.7011045817556501E-2</v>
      </c>
      <c r="AX18" s="27">
        <v>1.7544675231622999E-3</v>
      </c>
      <c r="AY18" s="27">
        <v>1.5787554512034401</v>
      </c>
      <c r="AZ18" s="27">
        <v>0.64966557758340304</v>
      </c>
      <c r="BA18" s="27">
        <v>36.309743547346997</v>
      </c>
      <c r="BB18" s="27">
        <v>1.0216349553839601</v>
      </c>
      <c r="BC18" s="27">
        <v>0.15627465070520299</v>
      </c>
      <c r="BD18" s="27">
        <v>51.880649150944897</v>
      </c>
      <c r="BE18" s="27">
        <v>4.4036912424504298</v>
      </c>
      <c r="BF18" s="27">
        <v>0.19988532471326101</v>
      </c>
      <c r="BG18" s="27">
        <v>1.43445015515027</v>
      </c>
      <c r="BH18" s="27">
        <v>5.6792086509366803E-3</v>
      </c>
      <c r="BI18" s="27">
        <v>8.2492975188081807</v>
      </c>
      <c r="BJ18" s="27">
        <v>8.1695170182168297</v>
      </c>
      <c r="BK18" s="27">
        <v>0</v>
      </c>
      <c r="BL18" s="27">
        <v>3.6228335635862501</v>
      </c>
      <c r="BM18" s="27">
        <v>11.330444774143301</v>
      </c>
      <c r="BN18" s="27">
        <v>66.365738241968202</v>
      </c>
      <c r="BO18" s="27">
        <v>348.58201954397299</v>
      </c>
      <c r="BP18" s="27">
        <v>2.6003392973803501</v>
      </c>
      <c r="BR18" s="24">
        <f t="shared" si="0"/>
        <v>-5.4880394530976734E-2</v>
      </c>
      <c r="BS18" s="24">
        <f t="shared" si="1"/>
        <v>-4.9418869227030017E-2</v>
      </c>
      <c r="BT18" s="24">
        <f t="shared" si="2"/>
        <v>-3.7974747751437721E-2</v>
      </c>
      <c r="BU18" s="24">
        <f t="shared" si="3"/>
        <v>-3.0091073030178401E-2</v>
      </c>
      <c r="BV18" s="24">
        <f t="shared" si="4"/>
        <v>-2.9111481187720868E-2</v>
      </c>
      <c r="BW18" s="24">
        <f t="shared" si="5"/>
        <v>-3.1596927713769013E-2</v>
      </c>
      <c r="BX18" s="24">
        <f t="shared" si="6"/>
        <v>-4.0053382901035495E-2</v>
      </c>
    </row>
    <row r="19" spans="1:76" x14ac:dyDescent="0.25">
      <c r="A19" s="29" t="s">
        <v>183</v>
      </c>
      <c r="B19" s="27">
        <v>512255.46698000003</v>
      </c>
      <c r="C19" s="27">
        <v>5153.5414860999999</v>
      </c>
      <c r="D19" s="27">
        <v>27109.967155999999</v>
      </c>
      <c r="E19" s="27">
        <v>70651.235581999994</v>
      </c>
      <c r="F19" s="27">
        <v>55558.952737</v>
      </c>
      <c r="G19" s="27">
        <v>3038.4480082999999</v>
      </c>
      <c r="H19" s="27">
        <v>135634.03849000001</v>
      </c>
      <c r="J19" s="29" t="s">
        <v>183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R19" s="24">
        <f t="shared" si="0"/>
        <v>-1</v>
      </c>
      <c r="BS19" s="24">
        <f t="shared" si="1"/>
        <v>-1</v>
      </c>
      <c r="BT19" s="24">
        <f t="shared" si="2"/>
        <v>-1</v>
      </c>
      <c r="BU19" s="24">
        <f t="shared" si="3"/>
        <v>-1</v>
      </c>
      <c r="BV19" s="24">
        <f t="shared" si="4"/>
        <v>-1</v>
      </c>
      <c r="BW19" s="24">
        <f t="shared" si="5"/>
        <v>-1</v>
      </c>
      <c r="BX19" s="24">
        <f t="shared" si="6"/>
        <v>-1</v>
      </c>
    </row>
    <row r="20" spans="1:76" x14ac:dyDescent="0.25">
      <c r="A20" s="29" t="s">
        <v>184</v>
      </c>
      <c r="B20" s="27">
        <v>3876.4755103000002</v>
      </c>
      <c r="C20" s="27">
        <v>53.787811163000001</v>
      </c>
      <c r="D20" s="27">
        <v>394.59294478999999</v>
      </c>
      <c r="E20" s="27">
        <v>571.58004243000005</v>
      </c>
      <c r="F20" s="27">
        <v>454.00940164999997</v>
      </c>
      <c r="G20" s="27">
        <v>35.477321283999999</v>
      </c>
      <c r="H20" s="27">
        <v>1578.7236594999999</v>
      </c>
      <c r="J20" s="29" t="s">
        <v>184</v>
      </c>
      <c r="K20" s="27">
        <v>42.520540326366103</v>
      </c>
      <c r="L20" s="27">
        <v>39.834315349410502</v>
      </c>
      <c r="M20" s="27">
        <v>39.834315349410502</v>
      </c>
      <c r="N20" s="27">
        <v>129.98745722283701</v>
      </c>
      <c r="O20" s="27">
        <v>37.692965127376297</v>
      </c>
      <c r="P20" s="27">
        <v>360.19945897605197</v>
      </c>
      <c r="Q20" s="27">
        <v>3876.7227041893302</v>
      </c>
      <c r="R20" s="27">
        <v>87.046002280986698</v>
      </c>
      <c r="S20" s="27">
        <v>45.962815924743097</v>
      </c>
      <c r="T20" s="27">
        <v>20.831504446320199</v>
      </c>
      <c r="U20" s="27">
        <v>1.37959344443384</v>
      </c>
      <c r="V20" s="27">
        <v>169.727162493202</v>
      </c>
      <c r="W20" s="27">
        <v>169.727162493202</v>
      </c>
      <c r="X20" s="27">
        <v>1119170.02024283</v>
      </c>
      <c r="Y20" s="27">
        <v>0</v>
      </c>
      <c r="Z20" s="27">
        <v>19.4301008846552</v>
      </c>
      <c r="AA20" s="27">
        <v>7.7456954865362597</v>
      </c>
      <c r="AB20" s="27">
        <v>16.779858889926501</v>
      </c>
      <c r="AC20" s="27">
        <v>153.27729760715999</v>
      </c>
      <c r="AD20" s="27">
        <v>0</v>
      </c>
      <c r="AE20" s="27">
        <v>53.790378221641603</v>
      </c>
      <c r="AF20" s="27">
        <v>0</v>
      </c>
      <c r="AG20" s="27">
        <v>355.147740912823</v>
      </c>
      <c r="AH20" s="27">
        <v>39.460899798828201</v>
      </c>
      <c r="AI20" s="27">
        <v>394.60864071165099</v>
      </c>
      <c r="AJ20" s="27">
        <v>0</v>
      </c>
      <c r="AK20" s="27">
        <v>116.892310912989</v>
      </c>
      <c r="AL20" s="27">
        <v>0.27480742318270202</v>
      </c>
      <c r="AM20" s="27">
        <v>201.76153155343101</v>
      </c>
      <c r="AN20" s="27">
        <v>1.73997445284038</v>
      </c>
      <c r="AO20" s="27">
        <v>19.004805282274202</v>
      </c>
      <c r="AP20" s="27">
        <v>43.134603845962999</v>
      </c>
      <c r="AQ20" s="27">
        <v>0.195944099053665</v>
      </c>
      <c r="AR20" s="27">
        <v>0</v>
      </c>
      <c r="AS20" s="27">
        <v>13.484479791883601</v>
      </c>
      <c r="AT20" s="27">
        <v>571.63379232567695</v>
      </c>
      <c r="AU20" s="27">
        <v>454.055816940282</v>
      </c>
      <c r="AV20" s="27">
        <v>117.57797538539501</v>
      </c>
      <c r="AW20" s="27">
        <v>0.14419713795973199</v>
      </c>
      <c r="AX20" s="27">
        <v>7.2115237465345998E-3</v>
      </c>
      <c r="AY20" s="27">
        <v>6.2540737501171098</v>
      </c>
      <c r="AZ20" s="27">
        <v>2.6059128612135298</v>
      </c>
      <c r="BA20" s="27">
        <v>146.57331183826801</v>
      </c>
      <c r="BB20" s="27">
        <v>4.0221604060913698</v>
      </c>
      <c r="BC20" s="27">
        <v>0.60790130888407501</v>
      </c>
      <c r="BD20" s="27">
        <v>209.429295237465</v>
      </c>
      <c r="BE20" s="27">
        <v>19.4557012761613</v>
      </c>
      <c r="BF20" s="27">
        <v>0.82013317548239795</v>
      </c>
      <c r="BG20" s="27">
        <v>5.7337594988894196</v>
      </c>
      <c r="BH20" s="27">
        <v>2.3245306966054299E-2</v>
      </c>
      <c r="BI20" s="27">
        <v>35.479434750795001</v>
      </c>
      <c r="BJ20" s="27">
        <v>35.646503055750003</v>
      </c>
      <c r="BK20" s="27">
        <v>0</v>
      </c>
      <c r="BL20" s="27">
        <v>16.861362681058999</v>
      </c>
      <c r="BM20" s="27">
        <v>51.344349969636397</v>
      </c>
      <c r="BN20" s="27">
        <v>308.76089863390598</v>
      </c>
      <c r="BO20" s="27">
        <v>1578.76447009154</v>
      </c>
      <c r="BP20" s="27">
        <v>11.6298811886941</v>
      </c>
      <c r="BR20" s="24">
        <f t="shared" si="0"/>
        <v>6.3767690179696707E-5</v>
      </c>
      <c r="BS20" s="24">
        <f t="shared" si="1"/>
        <v>4.7725657283643475E-5</v>
      </c>
      <c r="BT20" s="24">
        <f t="shared" si="2"/>
        <v>3.9777502001093888E-5</v>
      </c>
      <c r="BU20" s="24">
        <f t="shared" si="3"/>
        <v>9.4037390543571991E-5</v>
      </c>
      <c r="BV20" s="24">
        <f t="shared" si="4"/>
        <v>1.0223420509209933E-4</v>
      </c>
      <c r="BW20" s="24">
        <f t="shared" si="5"/>
        <v>5.9572332930203397E-5</v>
      </c>
      <c r="BX20" s="24">
        <f t="shared" si="6"/>
        <v>2.5850370515774113E-5</v>
      </c>
    </row>
    <row r="21" spans="1:76" x14ac:dyDescent="0.25">
      <c r="A21" s="29" t="s">
        <v>185</v>
      </c>
      <c r="B21" s="27">
        <v>4085.3597582000002</v>
      </c>
      <c r="C21" s="27">
        <v>66.351979485000001</v>
      </c>
      <c r="D21" s="27">
        <v>368.10576922000001</v>
      </c>
      <c r="E21" s="27">
        <v>614.95048415999997</v>
      </c>
      <c r="F21" s="27">
        <v>491.99473089000003</v>
      </c>
      <c r="G21" s="27">
        <v>36.995148358000002</v>
      </c>
      <c r="H21" s="27">
        <v>1606.4802631</v>
      </c>
      <c r="J21" s="29" t="s">
        <v>185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R21" s="24">
        <f t="shared" si="0"/>
        <v>-1</v>
      </c>
      <c r="BS21" s="24">
        <f t="shared" si="1"/>
        <v>-1</v>
      </c>
      <c r="BT21" s="24">
        <f t="shared" si="2"/>
        <v>-1</v>
      </c>
      <c r="BU21" s="24">
        <f t="shared" si="3"/>
        <v>-1</v>
      </c>
      <c r="BV21" s="24">
        <f t="shared" si="4"/>
        <v>-1</v>
      </c>
      <c r="BW21" s="24">
        <f t="shared" si="5"/>
        <v>-1</v>
      </c>
      <c r="BX21" s="24">
        <f t="shared" si="6"/>
        <v>-1</v>
      </c>
    </row>
    <row r="22" spans="1:76" x14ac:dyDescent="0.25">
      <c r="A22" s="29" t="s">
        <v>186</v>
      </c>
      <c r="B22" s="27">
        <v>303633.84392000001</v>
      </c>
      <c r="C22" s="27">
        <v>2791.9942627</v>
      </c>
      <c r="D22" s="27">
        <v>18375.749383999999</v>
      </c>
      <c r="E22" s="27">
        <v>40596.316017999998</v>
      </c>
      <c r="F22" s="27">
        <v>32112.109573000002</v>
      </c>
      <c r="G22" s="27">
        <v>1636.4811755999999</v>
      </c>
      <c r="H22" s="27">
        <v>82762.384493999998</v>
      </c>
      <c r="J22" s="29" t="s">
        <v>186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R22" s="24">
        <f t="shared" si="0"/>
        <v>-1</v>
      </c>
      <c r="BS22" s="24">
        <f t="shared" si="1"/>
        <v>-1</v>
      </c>
      <c r="BT22" s="24">
        <f t="shared" si="2"/>
        <v>-1</v>
      </c>
      <c r="BU22" s="24">
        <f t="shared" si="3"/>
        <v>-1</v>
      </c>
      <c r="BV22" s="24">
        <f t="shared" si="4"/>
        <v>-1</v>
      </c>
      <c r="BW22" s="24">
        <f t="shared" si="5"/>
        <v>-1</v>
      </c>
      <c r="BX22" s="24">
        <f t="shared" si="6"/>
        <v>-1</v>
      </c>
    </row>
    <row r="23" spans="1:76" x14ac:dyDescent="0.25">
      <c r="A23" s="29" t="s">
        <v>187</v>
      </c>
      <c r="B23" s="27">
        <v>13021.34837</v>
      </c>
      <c r="C23" s="27">
        <v>229.27127265999999</v>
      </c>
      <c r="D23" s="27">
        <v>1179.1313835999999</v>
      </c>
      <c r="E23" s="27">
        <v>1762.8830131</v>
      </c>
      <c r="F23" s="27">
        <v>1424.2354875000001</v>
      </c>
      <c r="G23" s="27">
        <v>105.18996871</v>
      </c>
      <c r="H23" s="27">
        <v>4520.6957873000001</v>
      </c>
      <c r="J23" s="29" t="s">
        <v>187</v>
      </c>
      <c r="K23" s="27">
        <v>103.14294041937799</v>
      </c>
      <c r="L23" s="27">
        <v>182.52980217554901</v>
      </c>
      <c r="M23" s="27">
        <v>182.52980217554901</v>
      </c>
      <c r="N23" s="27">
        <v>497.46161121910001</v>
      </c>
      <c r="O23" s="27">
        <v>104.286848990142</v>
      </c>
      <c r="P23" s="27">
        <v>873.74253328454404</v>
      </c>
      <c r="Q23" s="27">
        <v>13021.689114348201</v>
      </c>
      <c r="R23" s="27">
        <v>276.73345163531098</v>
      </c>
      <c r="S23" s="27">
        <v>111.49282198109</v>
      </c>
      <c r="T23" s="27">
        <v>60.344821789598001</v>
      </c>
      <c r="U23" s="27">
        <v>3.3464968041322498</v>
      </c>
      <c r="V23" s="27">
        <v>469.96947635059399</v>
      </c>
      <c r="W23" s="27">
        <v>469.96947635059399</v>
      </c>
      <c r="X23" s="27">
        <v>3510776.3971251701</v>
      </c>
      <c r="Y23" s="27">
        <v>0</v>
      </c>
      <c r="Z23" s="27">
        <v>68.779856159682893</v>
      </c>
      <c r="AA23" s="27">
        <v>23.3245980236935</v>
      </c>
      <c r="AB23" s="27">
        <v>45.948840982655099</v>
      </c>
      <c r="AC23" s="27">
        <v>371.80760411480702</v>
      </c>
      <c r="AD23" s="27">
        <v>0</v>
      </c>
      <c r="AE23" s="27">
        <v>229.277269333156</v>
      </c>
      <c r="AF23" s="27">
        <v>0</v>
      </c>
      <c r="AG23" s="27">
        <v>1061.23145252622</v>
      </c>
      <c r="AH23" s="27">
        <v>117.91462401164</v>
      </c>
      <c r="AI23" s="27">
        <v>1179.1460765378599</v>
      </c>
      <c r="AJ23" s="27">
        <v>0</v>
      </c>
      <c r="AK23" s="27">
        <v>317.99770802939798</v>
      </c>
      <c r="AL23" s="27">
        <v>0.80702120173944702</v>
      </c>
      <c r="AM23" s="27">
        <v>607.34548834669795</v>
      </c>
      <c r="AN23" s="27">
        <v>4.8268042802735902</v>
      </c>
      <c r="AO23" s="27">
        <v>68.386536461691904</v>
      </c>
      <c r="AP23" s="27">
        <v>137.834405650446</v>
      </c>
      <c r="AQ23" s="27">
        <v>0.55489053324294402</v>
      </c>
      <c r="AR23" s="27">
        <v>0</v>
      </c>
      <c r="AS23" s="27">
        <v>49.637812728385001</v>
      </c>
      <c r="AT23" s="27">
        <v>1762.9886534912901</v>
      </c>
      <c r="AU23" s="27">
        <v>1424.3305785672101</v>
      </c>
      <c r="AV23" s="27">
        <v>338.65807492407799</v>
      </c>
      <c r="AW23" s="27">
        <v>0.54039176386293797</v>
      </c>
      <c r="AX23" s="27">
        <v>1.97587080915138E-2</v>
      </c>
      <c r="AY23" s="27">
        <v>21.444176593528301</v>
      </c>
      <c r="AZ23" s="27">
        <v>8.3207367747482603</v>
      </c>
      <c r="BA23" s="27">
        <v>450.57572005709898</v>
      </c>
      <c r="BB23" s="27">
        <v>14.2653333035709</v>
      </c>
      <c r="BC23" s="27">
        <v>2.2965700805238098</v>
      </c>
      <c r="BD23" s="27">
        <v>643.79635046875705</v>
      </c>
      <c r="BE23" s="27">
        <v>63.573103787929398</v>
      </c>
      <c r="BF23" s="27">
        <v>2.27410342840765</v>
      </c>
      <c r="BG23" s="27">
        <v>18.6844745977942</v>
      </c>
      <c r="BH23" s="27">
        <v>6.5491935051836203E-2</v>
      </c>
      <c r="BI23" s="27">
        <v>105.193376550097</v>
      </c>
      <c r="BJ23" s="27">
        <v>123.840921192233</v>
      </c>
      <c r="BK23" s="27">
        <v>0</v>
      </c>
      <c r="BL23" s="27">
        <v>40.995990046582499</v>
      </c>
      <c r="BM23" s="27">
        <v>146.58006865236999</v>
      </c>
      <c r="BN23" s="27">
        <v>752.57552476376804</v>
      </c>
      <c r="BO23" s="27">
        <v>4520.73207372255</v>
      </c>
      <c r="BP23" s="27">
        <v>35.669774017511799</v>
      </c>
      <c r="BR23" s="24">
        <f t="shared" si="0"/>
        <v>2.6168130866238562E-5</v>
      </c>
      <c r="BS23" s="24">
        <f t="shared" si="1"/>
        <v>2.6155362101985169E-5</v>
      </c>
      <c r="BT23" s="24">
        <f t="shared" si="2"/>
        <v>1.246081485434793E-5</v>
      </c>
      <c r="BU23" s="24">
        <f t="shared" si="3"/>
        <v>5.992478826165196E-5</v>
      </c>
      <c r="BV23" s="24">
        <f t="shared" si="4"/>
        <v>6.6766393650880058E-5</v>
      </c>
      <c r="BW23" s="24">
        <f t="shared" si="5"/>
        <v>3.239700647114548E-5</v>
      </c>
      <c r="BX23" s="24">
        <f t="shared" si="6"/>
        <v>8.0267339934334824E-6</v>
      </c>
    </row>
    <row r="24" spans="1:76" x14ac:dyDescent="0.25">
      <c r="A24" s="29" t="s">
        <v>188</v>
      </c>
      <c r="B24" s="27">
        <v>97.107558396000002</v>
      </c>
      <c r="C24" s="27">
        <v>1.6231495301000001</v>
      </c>
      <c r="D24" s="27">
        <v>8.7530381777000006</v>
      </c>
      <c r="E24" s="27">
        <v>11.306531451</v>
      </c>
      <c r="F24" s="27">
        <v>9.0925610095000007</v>
      </c>
      <c r="G24" s="27">
        <v>0.68854796910000005</v>
      </c>
      <c r="H24" s="27">
        <v>33.707983712000001</v>
      </c>
      <c r="J24" s="29" t="s">
        <v>188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R24" s="24">
        <f t="shared" si="0"/>
        <v>-1</v>
      </c>
      <c r="BS24" s="24">
        <f t="shared" si="1"/>
        <v>-1</v>
      </c>
      <c r="BT24" s="24">
        <f t="shared" si="2"/>
        <v>-1</v>
      </c>
      <c r="BU24" s="24">
        <f t="shared" si="3"/>
        <v>-1</v>
      </c>
      <c r="BV24" s="24">
        <f t="shared" si="4"/>
        <v>-1</v>
      </c>
      <c r="BW24" s="24">
        <f t="shared" si="5"/>
        <v>-1</v>
      </c>
      <c r="BX24" s="24">
        <f t="shared" si="6"/>
        <v>-1</v>
      </c>
    </row>
    <row r="25" spans="1:76" x14ac:dyDescent="0.25">
      <c r="A25" s="29" t="s">
        <v>189</v>
      </c>
      <c r="B25" s="27">
        <v>8013.9278777</v>
      </c>
      <c r="C25" s="27">
        <v>129.74331215000001</v>
      </c>
      <c r="D25" s="27">
        <v>637.31408797999995</v>
      </c>
      <c r="E25" s="27">
        <v>1282.4445840999999</v>
      </c>
      <c r="F25" s="27">
        <v>1019.5069317</v>
      </c>
      <c r="G25" s="27">
        <v>76.524618223999994</v>
      </c>
      <c r="H25" s="27">
        <v>2966.6421673</v>
      </c>
      <c r="J25" s="29" t="s">
        <v>189</v>
      </c>
      <c r="K25" s="27">
        <v>59.529758880407599</v>
      </c>
      <c r="L25" s="27">
        <v>60.023260766899497</v>
      </c>
      <c r="M25" s="27">
        <v>60.023260766899497</v>
      </c>
      <c r="N25" s="27">
        <v>191.006182081714</v>
      </c>
      <c r="O25" s="27">
        <v>53.4076023990037</v>
      </c>
      <c r="P25" s="27">
        <v>504.28726187772003</v>
      </c>
      <c r="Q25" s="27">
        <v>6105.6303263391701</v>
      </c>
      <c r="R25" s="27">
        <v>125.114411959215</v>
      </c>
      <c r="S25" s="27">
        <v>64.348935003690499</v>
      </c>
      <c r="T25" s="27">
        <v>29.650600746933598</v>
      </c>
      <c r="U25" s="27">
        <v>1.93146028473632</v>
      </c>
      <c r="V25" s="27">
        <v>240.50705152619099</v>
      </c>
      <c r="W25" s="27">
        <v>240.50705152619099</v>
      </c>
      <c r="X25" s="27">
        <v>1927212.52803342</v>
      </c>
      <c r="Y25" s="27">
        <v>0</v>
      </c>
      <c r="Z25" s="27">
        <v>28.274684710203498</v>
      </c>
      <c r="AA25" s="27">
        <v>11.068790500383299</v>
      </c>
      <c r="AB25" s="27">
        <v>23.751961823125299</v>
      </c>
      <c r="AC25" s="27">
        <v>214.59162998475</v>
      </c>
      <c r="AD25" s="27">
        <v>0</v>
      </c>
      <c r="AE25" s="27">
        <v>99.812694756857695</v>
      </c>
      <c r="AF25" s="27">
        <v>0</v>
      </c>
      <c r="AG25" s="27">
        <v>433.06295198884402</v>
      </c>
      <c r="AH25" s="27">
        <v>48.118079262774401</v>
      </c>
      <c r="AI25" s="27">
        <v>481.18103125161798</v>
      </c>
      <c r="AJ25" s="27">
        <v>0</v>
      </c>
      <c r="AK25" s="27">
        <v>165.35799605526901</v>
      </c>
      <c r="AL25" s="27">
        <v>0.470788311645364</v>
      </c>
      <c r="AM25" s="27">
        <v>288.311034790257</v>
      </c>
      <c r="AN25" s="27">
        <v>2.9683601139789499</v>
      </c>
      <c r="AO25" s="27">
        <v>33.113530525747201</v>
      </c>
      <c r="AP25" s="27">
        <v>74.3892965822847</v>
      </c>
      <c r="AQ25" s="27">
        <v>0.33477702662632203</v>
      </c>
      <c r="AR25" s="27">
        <v>0</v>
      </c>
      <c r="AS25" s="27">
        <v>23.544302474137002</v>
      </c>
      <c r="AT25" s="27">
        <v>983.04610094082204</v>
      </c>
      <c r="AU25" s="27">
        <v>781.88413441800697</v>
      </c>
      <c r="AV25" s="27">
        <v>201.161966522814</v>
      </c>
      <c r="AW25" s="27">
        <v>0.252196070591996</v>
      </c>
      <c r="AX25" s="27">
        <v>1.22918112623114E-2</v>
      </c>
      <c r="AY25" s="27">
        <v>10.850133053346299</v>
      </c>
      <c r="AZ25" s="27">
        <v>4.49383981437082</v>
      </c>
      <c r="BA25" s="27">
        <v>251.992538236412</v>
      </c>
      <c r="BB25" s="27">
        <v>6.9989343893472604</v>
      </c>
      <c r="BC25" s="27">
        <v>1.06401185182735</v>
      </c>
      <c r="BD25" s="27">
        <v>360.05598229688502</v>
      </c>
      <c r="BE25" s="27">
        <v>28.049575302279401</v>
      </c>
      <c r="BF25" s="27">
        <v>1.3990853349647501</v>
      </c>
      <c r="BG25" s="27">
        <v>9.9043663133759896</v>
      </c>
      <c r="BH25" s="27">
        <v>3.9700211202786599E-2</v>
      </c>
      <c r="BI25" s="27">
        <v>58.5292080552478</v>
      </c>
      <c r="BJ25" s="27">
        <v>51.756727835081897</v>
      </c>
      <c r="BK25" s="27">
        <v>0</v>
      </c>
      <c r="BL25" s="27">
        <v>23.611012894689999</v>
      </c>
      <c r="BM25" s="27">
        <v>72.974418635591604</v>
      </c>
      <c r="BN25" s="27">
        <v>432.45087864303298</v>
      </c>
      <c r="BO25" s="27">
        <v>2244.53185667752</v>
      </c>
      <c r="BP25" s="27">
        <v>16.6514873972861</v>
      </c>
      <c r="BR25" s="24">
        <f t="shared" si="0"/>
        <v>-0.23812262606841827</v>
      </c>
      <c r="BS25" s="24">
        <f t="shared" si="1"/>
        <v>-0.2306910228909422</v>
      </c>
      <c r="BT25" s="24">
        <f t="shared" si="2"/>
        <v>-0.24498604326048054</v>
      </c>
      <c r="BU25" s="24">
        <f t="shared" si="3"/>
        <v>-0.23345919727930481</v>
      </c>
      <c r="BV25" s="24">
        <f t="shared" si="4"/>
        <v>-0.23307619584867706</v>
      </c>
      <c r="BW25" s="24">
        <f t="shared" si="5"/>
        <v>-0.23515844425485016</v>
      </c>
      <c r="BX25" s="24">
        <f t="shared" si="6"/>
        <v>-0.24340998000432487</v>
      </c>
    </row>
    <row r="26" spans="1:76" x14ac:dyDescent="0.25">
      <c r="A26" s="29" t="s">
        <v>190</v>
      </c>
      <c r="B26" s="27">
        <v>9046.4167266999993</v>
      </c>
      <c r="C26" s="27">
        <v>156.04041117</v>
      </c>
      <c r="D26" s="27">
        <v>724.74676964000002</v>
      </c>
      <c r="E26" s="27">
        <v>869.62260301000003</v>
      </c>
      <c r="F26" s="27">
        <v>697.97074104000001</v>
      </c>
      <c r="G26" s="27">
        <v>52.945000634000003</v>
      </c>
      <c r="H26" s="27">
        <v>2712.7908477000001</v>
      </c>
      <c r="J26" s="29" t="s">
        <v>190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R26" s="24">
        <f t="shared" si="0"/>
        <v>-1</v>
      </c>
      <c r="BS26" s="24">
        <f t="shared" si="1"/>
        <v>-1</v>
      </c>
      <c r="BT26" s="24">
        <f t="shared" si="2"/>
        <v>-1</v>
      </c>
      <c r="BU26" s="24">
        <f t="shared" si="3"/>
        <v>-1</v>
      </c>
      <c r="BV26" s="24">
        <f t="shared" si="4"/>
        <v>-1</v>
      </c>
      <c r="BW26" s="24">
        <f t="shared" si="5"/>
        <v>-1</v>
      </c>
      <c r="BX26" s="24">
        <f t="shared" si="6"/>
        <v>-1</v>
      </c>
    </row>
    <row r="27" spans="1:76" x14ac:dyDescent="0.25">
      <c r="A27" s="29" t="s">
        <v>191</v>
      </c>
      <c r="B27" s="27">
        <v>72924.126705000002</v>
      </c>
      <c r="C27" s="27">
        <v>1064.1798199</v>
      </c>
      <c r="D27" s="27">
        <v>6241.4692482</v>
      </c>
      <c r="E27" s="27">
        <v>11264.005125</v>
      </c>
      <c r="F27" s="27">
        <v>9020.1407151999992</v>
      </c>
      <c r="G27" s="27">
        <v>620.2340236</v>
      </c>
      <c r="H27" s="27">
        <v>27240.329624999998</v>
      </c>
      <c r="J27" s="29" t="s">
        <v>191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R27" s="24">
        <f t="shared" si="0"/>
        <v>-1</v>
      </c>
      <c r="BS27" s="24">
        <f t="shared" si="1"/>
        <v>-1</v>
      </c>
      <c r="BT27" s="24">
        <f t="shared" si="2"/>
        <v>-1</v>
      </c>
      <c r="BU27" s="24">
        <f t="shared" si="3"/>
        <v>-1</v>
      </c>
      <c r="BV27" s="24">
        <f t="shared" si="4"/>
        <v>-1</v>
      </c>
      <c r="BW27" s="24">
        <f t="shared" si="5"/>
        <v>-1</v>
      </c>
      <c r="BX27" s="24">
        <f t="shared" si="6"/>
        <v>-1</v>
      </c>
    </row>
    <row r="28" spans="1:76" x14ac:dyDescent="0.25">
      <c r="A28" s="29" t="s">
        <v>192</v>
      </c>
      <c r="B28" s="27">
        <v>4017.6934817000001</v>
      </c>
      <c r="C28" s="27">
        <v>47.200260086</v>
      </c>
      <c r="D28" s="27">
        <v>294.76999919999997</v>
      </c>
      <c r="E28" s="27">
        <v>522.73342001000003</v>
      </c>
      <c r="F28" s="27">
        <v>407.04975277</v>
      </c>
      <c r="G28" s="27">
        <v>29.955708529999999</v>
      </c>
      <c r="H28" s="27">
        <v>1361.0503361999999</v>
      </c>
      <c r="J28" s="29" t="s">
        <v>192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R28" s="24">
        <f t="shared" si="0"/>
        <v>-1</v>
      </c>
      <c r="BS28" s="24">
        <f t="shared" si="1"/>
        <v>-1</v>
      </c>
      <c r="BT28" s="24">
        <f t="shared" si="2"/>
        <v>-1</v>
      </c>
      <c r="BU28" s="24">
        <f t="shared" si="3"/>
        <v>-1</v>
      </c>
      <c r="BV28" s="24">
        <f t="shared" si="4"/>
        <v>-1</v>
      </c>
      <c r="BW28" s="24">
        <f t="shared" si="5"/>
        <v>-1</v>
      </c>
      <c r="BX28" s="24">
        <f t="shared" si="6"/>
        <v>-1</v>
      </c>
    </row>
    <row r="29" spans="1:76" x14ac:dyDescent="0.25">
      <c r="A29" s="29" t="s">
        <v>193</v>
      </c>
      <c r="B29" s="27">
        <v>39242.852200000001</v>
      </c>
      <c r="C29" s="27">
        <v>618.60958627000002</v>
      </c>
      <c r="D29" s="27">
        <v>3197.0713345999998</v>
      </c>
      <c r="E29" s="27">
        <v>6160.6743678000003</v>
      </c>
      <c r="F29" s="27">
        <v>4902.3770019000003</v>
      </c>
      <c r="G29" s="27">
        <v>363.46700006999998</v>
      </c>
      <c r="H29" s="27">
        <v>14814.503629000001</v>
      </c>
      <c r="J29" s="29" t="s">
        <v>193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R29" s="24">
        <f t="shared" si="0"/>
        <v>-1</v>
      </c>
      <c r="BS29" s="24">
        <f t="shared" si="1"/>
        <v>-1</v>
      </c>
      <c r="BT29" s="24">
        <f t="shared" si="2"/>
        <v>-1</v>
      </c>
      <c r="BU29" s="24">
        <f t="shared" si="3"/>
        <v>-1</v>
      </c>
      <c r="BV29" s="24">
        <f t="shared" si="4"/>
        <v>-1</v>
      </c>
      <c r="BW29" s="24">
        <f t="shared" si="5"/>
        <v>-1</v>
      </c>
      <c r="BX29" s="24">
        <f t="shared" si="6"/>
        <v>-1</v>
      </c>
    </row>
    <row r="30" spans="1:76" x14ac:dyDescent="0.25">
      <c r="A30" s="29" t="s">
        <v>194</v>
      </c>
      <c r="B30" s="27">
        <v>6367.4009047999998</v>
      </c>
      <c r="C30" s="27">
        <v>104.92045729</v>
      </c>
      <c r="D30" s="27">
        <v>547.83092657999998</v>
      </c>
      <c r="E30" s="27">
        <v>891.42070867999996</v>
      </c>
      <c r="F30" s="27">
        <v>724.30218757</v>
      </c>
      <c r="G30" s="27">
        <v>52.287524918999999</v>
      </c>
      <c r="H30" s="27">
        <v>2362.0682241999998</v>
      </c>
      <c r="J30" s="29" t="s">
        <v>194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R30" s="24">
        <f t="shared" si="0"/>
        <v>-1</v>
      </c>
      <c r="BS30" s="24">
        <f t="shared" si="1"/>
        <v>-1</v>
      </c>
      <c r="BT30" s="24">
        <f t="shared" si="2"/>
        <v>-1</v>
      </c>
      <c r="BU30" s="24">
        <f t="shared" si="3"/>
        <v>-1</v>
      </c>
      <c r="BV30" s="24">
        <f t="shared" si="4"/>
        <v>-1</v>
      </c>
      <c r="BW30" s="24">
        <f t="shared" si="5"/>
        <v>-1</v>
      </c>
      <c r="BX30" s="24">
        <f t="shared" si="6"/>
        <v>-1</v>
      </c>
    </row>
    <row r="31" spans="1:76" x14ac:dyDescent="0.25">
      <c r="A31" s="29" t="s">
        <v>195</v>
      </c>
      <c r="B31" s="27">
        <v>44460.968401999999</v>
      </c>
      <c r="C31" s="27">
        <v>746.12148036999997</v>
      </c>
      <c r="D31" s="27">
        <v>4449.8173175000002</v>
      </c>
      <c r="E31" s="27">
        <v>7136.0331027000002</v>
      </c>
      <c r="F31" s="27">
        <v>5761.2255039000001</v>
      </c>
      <c r="G31" s="27">
        <v>424.03678579000001</v>
      </c>
      <c r="H31" s="27">
        <v>18620.376953999999</v>
      </c>
      <c r="J31" s="29" t="s">
        <v>195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R31" s="24">
        <f t="shared" si="0"/>
        <v>-1</v>
      </c>
      <c r="BS31" s="24">
        <f t="shared" si="1"/>
        <v>-1</v>
      </c>
      <c r="BT31" s="24">
        <f t="shared" si="2"/>
        <v>-1</v>
      </c>
      <c r="BU31" s="24">
        <f t="shared" si="3"/>
        <v>-1</v>
      </c>
      <c r="BV31" s="24">
        <f t="shared" si="4"/>
        <v>-1</v>
      </c>
      <c r="BW31" s="24">
        <f t="shared" si="5"/>
        <v>-1</v>
      </c>
      <c r="BX31" s="24">
        <f t="shared" si="6"/>
        <v>-1</v>
      </c>
    </row>
    <row r="32" spans="1:76" x14ac:dyDescent="0.25">
      <c r="A32" s="29" t="s">
        <v>196</v>
      </c>
      <c r="B32" s="27">
        <v>1687.8049412</v>
      </c>
      <c r="C32" s="27">
        <v>26.050912081</v>
      </c>
      <c r="D32" s="27">
        <v>170.09549573000001</v>
      </c>
      <c r="E32" s="27">
        <v>235.55965255999999</v>
      </c>
      <c r="F32" s="27">
        <v>188.83024892</v>
      </c>
      <c r="G32" s="27">
        <v>14.446733135000001</v>
      </c>
      <c r="H32" s="27">
        <v>694.29878549</v>
      </c>
      <c r="J32" s="29" t="s">
        <v>196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R32" s="24">
        <f t="shared" si="0"/>
        <v>-1</v>
      </c>
      <c r="BS32" s="24">
        <f t="shared" si="1"/>
        <v>-1</v>
      </c>
      <c r="BT32" s="24">
        <f t="shared" si="2"/>
        <v>-1</v>
      </c>
      <c r="BU32" s="24">
        <f t="shared" si="3"/>
        <v>-1</v>
      </c>
      <c r="BV32" s="24">
        <f t="shared" si="4"/>
        <v>-1</v>
      </c>
      <c r="BW32" s="24">
        <f t="shared" si="5"/>
        <v>-1</v>
      </c>
      <c r="BX32" s="24">
        <f t="shared" si="6"/>
        <v>-1</v>
      </c>
    </row>
    <row r="33" spans="1:76" x14ac:dyDescent="0.25">
      <c r="A33" s="29" t="s">
        <v>197</v>
      </c>
      <c r="B33" s="27">
        <v>15454.397472000001</v>
      </c>
      <c r="C33" s="27">
        <v>239.47735402999999</v>
      </c>
      <c r="D33" s="27">
        <v>1064.498439</v>
      </c>
      <c r="E33" s="27">
        <v>2413.967928</v>
      </c>
      <c r="F33" s="27">
        <v>1906.8139005999999</v>
      </c>
      <c r="G33" s="27">
        <v>140.6356643</v>
      </c>
      <c r="H33" s="27">
        <v>5403.7126792999998</v>
      </c>
      <c r="J33" s="29" t="s">
        <v>197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R33" s="24">
        <f t="shared" si="0"/>
        <v>-1</v>
      </c>
      <c r="BS33" s="24">
        <f t="shared" si="1"/>
        <v>-1</v>
      </c>
      <c r="BT33" s="24">
        <f t="shared" si="2"/>
        <v>-1</v>
      </c>
      <c r="BU33" s="24">
        <f t="shared" si="3"/>
        <v>-1</v>
      </c>
      <c r="BV33" s="24">
        <f t="shared" si="4"/>
        <v>-1</v>
      </c>
      <c r="BW33" s="24">
        <f t="shared" si="5"/>
        <v>-1</v>
      </c>
      <c r="BX33" s="24">
        <f t="shared" si="6"/>
        <v>-1</v>
      </c>
    </row>
    <row r="34" spans="1:76" x14ac:dyDescent="0.25">
      <c r="A34" s="29" t="s">
        <v>198</v>
      </c>
      <c r="B34" s="27">
        <v>3823.1586453999998</v>
      </c>
      <c r="C34" s="27">
        <v>40.789987296</v>
      </c>
      <c r="D34" s="27">
        <v>360.35452973000002</v>
      </c>
      <c r="E34" s="27">
        <v>462.65805970999997</v>
      </c>
      <c r="F34" s="27">
        <v>356.64869605000001</v>
      </c>
      <c r="G34" s="27">
        <v>30.295536568999999</v>
      </c>
      <c r="H34" s="27">
        <v>1526.2777567999999</v>
      </c>
      <c r="J34" s="29" t="s">
        <v>198</v>
      </c>
      <c r="K34" s="27">
        <v>38.192113261811002</v>
      </c>
      <c r="L34" s="27">
        <v>43.595745132694603</v>
      </c>
      <c r="M34" s="27">
        <v>43.595745132694603</v>
      </c>
      <c r="N34" s="27">
        <v>133.328982137601</v>
      </c>
      <c r="O34" s="27">
        <v>35.025576342756501</v>
      </c>
      <c r="P34" s="27">
        <v>323.53218794995502</v>
      </c>
      <c r="Q34" s="27">
        <v>3716.6892957886198</v>
      </c>
      <c r="R34" s="27">
        <v>84.1525633504192</v>
      </c>
      <c r="S34" s="27">
        <v>41.283930307515</v>
      </c>
      <c r="T34" s="27">
        <v>19.6038721731179</v>
      </c>
      <c r="U34" s="27">
        <v>1.2391527424236499</v>
      </c>
      <c r="V34" s="27">
        <v>157.75046994952501</v>
      </c>
      <c r="W34" s="27">
        <v>157.75046994952501</v>
      </c>
      <c r="X34" s="27">
        <v>843226.63295799599</v>
      </c>
      <c r="Y34" s="27">
        <v>0</v>
      </c>
      <c r="Z34" s="27">
        <v>19.421957712043199</v>
      </c>
      <c r="AA34" s="27">
        <v>7.3699123069107202</v>
      </c>
      <c r="AB34" s="27">
        <v>15.5490451162442</v>
      </c>
      <c r="AC34" s="27">
        <v>137.67410980276301</v>
      </c>
      <c r="AD34" s="27">
        <v>0</v>
      </c>
      <c r="AE34" s="27">
        <v>38.911109730650303</v>
      </c>
      <c r="AF34" s="27">
        <v>0</v>
      </c>
      <c r="AG34" s="27">
        <v>313.32765488847298</v>
      </c>
      <c r="AH34" s="27">
        <v>34.814189352778101</v>
      </c>
      <c r="AI34" s="27">
        <v>348.14184424125102</v>
      </c>
      <c r="AJ34" s="27">
        <v>0</v>
      </c>
      <c r="AK34" s="27">
        <v>108.12764040576</v>
      </c>
      <c r="AL34" s="27">
        <v>0.201831363393354</v>
      </c>
      <c r="AM34" s="27">
        <v>191.95325495593499</v>
      </c>
      <c r="AN34" s="27">
        <v>1.2510835132856</v>
      </c>
      <c r="AO34" s="27">
        <v>15.150647299062401</v>
      </c>
      <c r="AP34" s="27">
        <v>32.738624426109297</v>
      </c>
      <c r="AQ34" s="27">
        <v>0.14196316021539099</v>
      </c>
      <c r="AR34" s="27">
        <v>0</v>
      </c>
      <c r="AS34" s="27">
        <v>10.855632224959599</v>
      </c>
      <c r="AT34" s="27">
        <v>444.82310507448801</v>
      </c>
      <c r="AU34" s="27">
        <v>342.10175959368797</v>
      </c>
      <c r="AV34" s="27">
        <v>102.7213454808</v>
      </c>
      <c r="AW34" s="27">
        <v>0.116994584456312</v>
      </c>
      <c r="AX34" s="27">
        <v>5.1618760230823903E-3</v>
      </c>
      <c r="AY34" s="27">
        <v>4.8851900659733101</v>
      </c>
      <c r="AZ34" s="27">
        <v>1.97725529632875</v>
      </c>
      <c r="BA34" s="27">
        <v>109.559974646847</v>
      </c>
      <c r="BB34" s="27">
        <v>3.1867498139850099</v>
      </c>
      <c r="BC34" s="27">
        <v>0.49496707727751199</v>
      </c>
      <c r="BD34" s="27">
        <v>156.54303896118199</v>
      </c>
      <c r="BE34" s="27">
        <v>18.9654745846988</v>
      </c>
      <c r="BF34" s="27">
        <v>0.58960133037913998</v>
      </c>
      <c r="BG34" s="27">
        <v>4.3862344395024104</v>
      </c>
      <c r="BH34" s="27">
        <v>1.6809514707584398E-2</v>
      </c>
      <c r="BI34" s="27">
        <v>29.230848464205199</v>
      </c>
      <c r="BJ34" s="27">
        <v>35.418369924880402</v>
      </c>
      <c r="BK34" s="27">
        <v>0</v>
      </c>
      <c r="BL34" s="27">
        <v>15.153630187230601</v>
      </c>
      <c r="BM34" s="27">
        <v>48.122431759363302</v>
      </c>
      <c r="BN34" s="27">
        <v>277.65829884865798</v>
      </c>
      <c r="BO34" s="27">
        <v>1480.9342077966401</v>
      </c>
      <c r="BP34" s="27">
        <v>11.1246982804709</v>
      </c>
      <c r="BR34" s="24">
        <f t="shared" si="0"/>
        <v>-2.7848530361010072E-2</v>
      </c>
      <c r="BS34" s="24">
        <f t="shared" si="1"/>
        <v>-4.6062224822853666E-2</v>
      </c>
      <c r="BT34" s="24">
        <f t="shared" si="2"/>
        <v>-3.3890750583597508E-2</v>
      </c>
      <c r="BU34" s="24">
        <f t="shared" si="3"/>
        <v>-3.8548889965714941E-2</v>
      </c>
      <c r="BV34" s="24">
        <f t="shared" si="4"/>
        <v>-4.0787858240963946E-2</v>
      </c>
      <c r="BW34" s="24">
        <f t="shared" si="5"/>
        <v>-3.5143398182432131E-2</v>
      </c>
      <c r="BX34" s="24">
        <f t="shared" si="6"/>
        <v>-2.9708582727712228E-2</v>
      </c>
    </row>
    <row r="35" spans="1:76" x14ac:dyDescent="0.25">
      <c r="A35" s="29" t="s">
        <v>199</v>
      </c>
      <c r="B35" s="27">
        <v>139330.29071999999</v>
      </c>
      <c r="C35" s="27">
        <v>1446.6437633999999</v>
      </c>
      <c r="D35" s="27">
        <v>7967.6605763999996</v>
      </c>
      <c r="E35" s="27">
        <v>19540.498265999999</v>
      </c>
      <c r="F35" s="27">
        <v>15387.748855</v>
      </c>
      <c r="G35" s="27">
        <v>873.73647830000004</v>
      </c>
      <c r="H35" s="27">
        <v>38932.533240999997</v>
      </c>
      <c r="J35" s="29" t="s">
        <v>199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R35" s="24">
        <f t="shared" si="0"/>
        <v>-1</v>
      </c>
      <c r="BS35" s="24">
        <f t="shared" si="1"/>
        <v>-1</v>
      </c>
      <c r="BT35" s="24">
        <f t="shared" si="2"/>
        <v>-1</v>
      </c>
      <c r="BU35" s="24">
        <f t="shared" si="3"/>
        <v>-1</v>
      </c>
      <c r="BV35" s="24">
        <f t="shared" si="4"/>
        <v>-1</v>
      </c>
      <c r="BW35" s="24">
        <f t="shared" si="5"/>
        <v>-1</v>
      </c>
      <c r="BX35" s="24">
        <f t="shared" si="6"/>
        <v>-1</v>
      </c>
    </row>
    <row r="36" spans="1:76" x14ac:dyDescent="0.25">
      <c r="A36" s="29" t="s">
        <v>200</v>
      </c>
      <c r="B36" s="27">
        <v>6185.0192200000001</v>
      </c>
      <c r="C36" s="27">
        <v>88.658396526999994</v>
      </c>
      <c r="D36" s="27">
        <v>466.63271653999999</v>
      </c>
      <c r="E36" s="27">
        <v>837.07877856000005</v>
      </c>
      <c r="F36" s="27">
        <v>673.47811919000003</v>
      </c>
      <c r="G36" s="27">
        <v>46.745033947000003</v>
      </c>
      <c r="H36" s="27">
        <v>2085.2246361000002</v>
      </c>
      <c r="J36" s="29" t="s">
        <v>200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R36" s="24">
        <f t="shared" si="0"/>
        <v>-1</v>
      </c>
      <c r="BS36" s="24">
        <f t="shared" si="1"/>
        <v>-1</v>
      </c>
      <c r="BT36" s="24">
        <f t="shared" si="2"/>
        <v>-1</v>
      </c>
      <c r="BU36" s="24">
        <f t="shared" si="3"/>
        <v>-1</v>
      </c>
      <c r="BV36" s="24">
        <f t="shared" si="4"/>
        <v>-1</v>
      </c>
      <c r="BW36" s="24">
        <f t="shared" si="5"/>
        <v>-1</v>
      </c>
      <c r="BX36" s="24">
        <f t="shared" si="6"/>
        <v>-1</v>
      </c>
    </row>
    <row r="37" spans="1:76" x14ac:dyDescent="0.25">
      <c r="A37" s="29" t="s">
        <v>201</v>
      </c>
      <c r="B37" s="27">
        <v>2539.1100812</v>
      </c>
      <c r="C37" s="27">
        <v>35.204037849999999</v>
      </c>
      <c r="D37" s="27">
        <v>167.55426531000001</v>
      </c>
      <c r="E37" s="27">
        <v>330.12982929999998</v>
      </c>
      <c r="F37" s="27">
        <v>256.87419817</v>
      </c>
      <c r="G37" s="27">
        <v>19.741638909999999</v>
      </c>
      <c r="H37" s="27">
        <v>805.70023880999997</v>
      </c>
      <c r="J37" s="29" t="s">
        <v>201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R37" s="24">
        <f t="shared" si="0"/>
        <v>-1</v>
      </c>
      <c r="BS37" s="24">
        <f t="shared" si="1"/>
        <v>-1</v>
      </c>
      <c r="BT37" s="24">
        <f t="shared" si="2"/>
        <v>-1</v>
      </c>
      <c r="BU37" s="24">
        <f t="shared" si="3"/>
        <v>-1</v>
      </c>
      <c r="BV37" s="24">
        <f t="shared" si="4"/>
        <v>-1</v>
      </c>
      <c r="BW37" s="24">
        <f t="shared" si="5"/>
        <v>-1</v>
      </c>
      <c r="BX37" s="24">
        <f t="shared" si="6"/>
        <v>-1</v>
      </c>
    </row>
    <row r="38" spans="1:76" x14ac:dyDescent="0.25">
      <c r="A38" s="29" t="s">
        <v>202</v>
      </c>
      <c r="B38" s="27">
        <v>699253.93463000003</v>
      </c>
      <c r="C38" s="27">
        <v>5990.4966893999999</v>
      </c>
      <c r="D38" s="27">
        <v>38960.545662999997</v>
      </c>
      <c r="E38" s="27">
        <v>93949.402455999996</v>
      </c>
      <c r="F38" s="27">
        <v>74224.641571</v>
      </c>
      <c r="G38" s="27">
        <v>3567.4548327000002</v>
      </c>
      <c r="H38" s="27">
        <v>180176.30226</v>
      </c>
      <c r="J38" s="29" t="s">
        <v>202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R38" s="24">
        <f t="shared" si="0"/>
        <v>-1</v>
      </c>
      <c r="BS38" s="24">
        <f t="shared" si="1"/>
        <v>-1</v>
      </c>
      <c r="BT38" s="24">
        <f t="shared" si="2"/>
        <v>-1</v>
      </c>
      <c r="BU38" s="24">
        <f t="shared" si="3"/>
        <v>-1</v>
      </c>
      <c r="BV38" s="24">
        <f t="shared" si="4"/>
        <v>-1</v>
      </c>
      <c r="BW38" s="24">
        <f t="shared" si="5"/>
        <v>-1</v>
      </c>
      <c r="BX38" s="24">
        <f t="shared" si="6"/>
        <v>-1</v>
      </c>
    </row>
    <row r="39" spans="1:76" x14ac:dyDescent="0.25">
      <c r="A39" s="29" t="s">
        <v>203</v>
      </c>
      <c r="B39" s="27">
        <v>7849.2933695000002</v>
      </c>
      <c r="C39" s="27">
        <v>108.16784242</v>
      </c>
      <c r="D39" s="27">
        <v>453.01754083999998</v>
      </c>
      <c r="E39" s="27">
        <v>1069.2509267</v>
      </c>
      <c r="F39" s="27">
        <v>832.87637156000005</v>
      </c>
      <c r="G39" s="27">
        <v>60.730841081000001</v>
      </c>
      <c r="H39" s="27">
        <v>2366.1389881</v>
      </c>
      <c r="J39" s="29" t="s">
        <v>203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R39" s="24">
        <f t="shared" si="0"/>
        <v>-1</v>
      </c>
      <c r="BS39" s="24">
        <f t="shared" si="1"/>
        <v>-1</v>
      </c>
      <c r="BT39" s="24">
        <f t="shared" si="2"/>
        <v>-1</v>
      </c>
      <c r="BU39" s="24">
        <f t="shared" si="3"/>
        <v>-1</v>
      </c>
      <c r="BV39" s="24">
        <f t="shared" si="4"/>
        <v>-1</v>
      </c>
      <c r="BW39" s="24">
        <f t="shared" si="5"/>
        <v>-1</v>
      </c>
      <c r="BX39" s="24">
        <f t="shared" si="6"/>
        <v>-1</v>
      </c>
    </row>
    <row r="40" spans="1:76" x14ac:dyDescent="0.25">
      <c r="A40" s="29" t="s">
        <v>204</v>
      </c>
      <c r="B40" s="27">
        <v>27851.789196999998</v>
      </c>
      <c r="C40" s="27">
        <v>475.25392763999997</v>
      </c>
      <c r="D40" s="27">
        <v>2190.7201988000002</v>
      </c>
      <c r="E40" s="27">
        <v>4037.2970384999999</v>
      </c>
      <c r="F40" s="27">
        <v>3224.7134569</v>
      </c>
      <c r="G40" s="27">
        <v>239.94786089999999</v>
      </c>
      <c r="H40" s="27">
        <v>9807.3467246</v>
      </c>
      <c r="J40" s="29" t="s">
        <v>204</v>
      </c>
      <c r="K40" s="27">
        <v>170.33268881736001</v>
      </c>
      <c r="L40" s="27">
        <v>284.17292359622701</v>
      </c>
      <c r="M40" s="27">
        <v>284.17292359622701</v>
      </c>
      <c r="N40" s="27">
        <v>784.91937285669405</v>
      </c>
      <c r="O40" s="27">
        <v>169.638869087562</v>
      </c>
      <c r="P40" s="27">
        <v>1442.91960373079</v>
      </c>
      <c r="Q40" s="27">
        <v>20863.384099163799</v>
      </c>
      <c r="R40" s="27">
        <v>443.825886342763</v>
      </c>
      <c r="S40" s="27">
        <v>184.12188229261699</v>
      </c>
      <c r="T40" s="27">
        <v>97.683001721010598</v>
      </c>
      <c r="U40" s="27">
        <v>5.5264827982535296</v>
      </c>
      <c r="V40" s="27">
        <v>764.41242290042203</v>
      </c>
      <c r="W40" s="27">
        <v>764.41242290042203</v>
      </c>
      <c r="X40" s="27">
        <v>5767725.8028737204</v>
      </c>
      <c r="Y40" s="27">
        <v>0</v>
      </c>
      <c r="Z40" s="27">
        <v>109.2347725915</v>
      </c>
      <c r="AA40" s="27">
        <v>37.607418954170697</v>
      </c>
      <c r="AB40" s="27">
        <v>74.826953143515297</v>
      </c>
      <c r="AC40" s="27">
        <v>614.01201081633803</v>
      </c>
      <c r="AD40" s="27">
        <v>0</v>
      </c>
      <c r="AE40" s="27">
        <v>366.40465219332299</v>
      </c>
      <c r="AF40" s="27">
        <v>0</v>
      </c>
      <c r="AG40" s="27">
        <v>1560.5901839867299</v>
      </c>
      <c r="AH40" s="27">
        <v>173.39886388773999</v>
      </c>
      <c r="AI40" s="27">
        <v>1733.9890478744701</v>
      </c>
      <c r="AJ40" s="27">
        <v>0</v>
      </c>
      <c r="AK40" s="27">
        <v>518.22649884918701</v>
      </c>
      <c r="AL40" s="27">
        <v>1.33653463736724</v>
      </c>
      <c r="AM40" s="27">
        <v>979.28832740885196</v>
      </c>
      <c r="AN40" s="27">
        <v>8.0526234935542291</v>
      </c>
      <c r="AO40" s="27">
        <v>110.64364137414</v>
      </c>
      <c r="AP40" s="27">
        <v>225.95222088107701</v>
      </c>
      <c r="AQ40" s="27">
        <v>0.92323961562415502</v>
      </c>
      <c r="AR40" s="27">
        <v>0</v>
      </c>
      <c r="AS40" s="27">
        <v>80.120636694830694</v>
      </c>
      <c r="AT40" s="27">
        <v>2911.8750702757402</v>
      </c>
      <c r="AU40" s="27">
        <v>2339.9846044942301</v>
      </c>
      <c r="AV40" s="27">
        <v>571.89046578151101</v>
      </c>
      <c r="AW40" s="27">
        <v>0.87065955135942497</v>
      </c>
      <c r="AX40" s="27">
        <v>3.3018031272562899E-2</v>
      </c>
      <c r="AY40" s="27">
        <v>34.8747120047178</v>
      </c>
      <c r="AZ40" s="27">
        <v>13.641411707645</v>
      </c>
      <c r="BA40" s="27">
        <v>742.02774053803796</v>
      </c>
      <c r="BB40" s="27">
        <v>23.115370767814699</v>
      </c>
      <c r="BC40" s="27">
        <v>3.6971501138136098</v>
      </c>
      <c r="BD40" s="27">
        <v>1060.2322119523501</v>
      </c>
      <c r="BE40" s="27">
        <v>101.69493145788699</v>
      </c>
      <c r="BF40" s="27">
        <v>3.7941379722989201</v>
      </c>
      <c r="BG40" s="27">
        <v>30.5602557912664</v>
      </c>
      <c r="BH40" s="27">
        <v>0.109039367053026</v>
      </c>
      <c r="BI40" s="27">
        <v>172.85505156280101</v>
      </c>
      <c r="BJ40" s="27">
        <v>197.00419345734099</v>
      </c>
      <c r="BK40" s="27">
        <v>0</v>
      </c>
      <c r="BL40" s="27">
        <v>67.682741628792797</v>
      </c>
      <c r="BM40" s="27">
        <v>237.638482531139</v>
      </c>
      <c r="BN40" s="27">
        <v>1242.09635459323</v>
      </c>
      <c r="BO40" s="27">
        <v>7326.7781385274202</v>
      </c>
      <c r="BP40" s="27">
        <v>57.407178954663102</v>
      </c>
      <c r="BR40" s="24">
        <f t="shared" si="0"/>
        <v>-0.25091404535651668</v>
      </c>
      <c r="BS40" s="24">
        <f t="shared" si="1"/>
        <v>-0.22903393137053504</v>
      </c>
      <c r="BT40" s="24">
        <f t="shared" si="2"/>
        <v>-0.20848447518569985</v>
      </c>
      <c r="BU40" s="24">
        <f t="shared" si="3"/>
        <v>-0.27875629598024182</v>
      </c>
      <c r="BV40" s="24">
        <f t="shared" si="4"/>
        <v>-0.2743589048238359</v>
      </c>
      <c r="BW40" s="24">
        <f t="shared" si="5"/>
        <v>-0.27961411735677194</v>
      </c>
      <c r="BX40" s="24">
        <f t="shared" si="6"/>
        <v>-0.25292963078897895</v>
      </c>
    </row>
    <row r="41" spans="1:76" x14ac:dyDescent="0.25">
      <c r="A41" s="29" t="s">
        <v>205</v>
      </c>
      <c r="B41" s="27">
        <v>12478.978548999999</v>
      </c>
      <c r="C41" s="27">
        <v>221.19527518999999</v>
      </c>
      <c r="D41" s="27">
        <v>1108.5965318999999</v>
      </c>
      <c r="E41" s="27">
        <v>1518.8335342</v>
      </c>
      <c r="F41" s="27">
        <v>1228.6740273999999</v>
      </c>
      <c r="G41" s="27">
        <v>90.961442540999997</v>
      </c>
      <c r="H41" s="27">
        <v>4123.7885766999998</v>
      </c>
      <c r="J41" s="29" t="s">
        <v>205</v>
      </c>
      <c r="K41" s="27">
        <v>85.520133851820802</v>
      </c>
      <c r="L41" s="27">
        <v>198.05984623299301</v>
      </c>
      <c r="M41" s="27">
        <v>198.05984623299301</v>
      </c>
      <c r="N41" s="27">
        <v>511.52441387936301</v>
      </c>
      <c r="O41" s="27">
        <v>93.459190379866897</v>
      </c>
      <c r="P41" s="27">
        <v>724.45637888966405</v>
      </c>
      <c r="Q41" s="27">
        <v>12478.560467379801</v>
      </c>
      <c r="R41" s="27">
        <v>265.11807183344303</v>
      </c>
      <c r="S41" s="27">
        <v>92.443357858679505</v>
      </c>
      <c r="T41" s="27">
        <v>55.371270161034403</v>
      </c>
      <c r="U41" s="27">
        <v>2.7747204077707099</v>
      </c>
      <c r="V41" s="27">
        <v>421.35452122795198</v>
      </c>
      <c r="W41" s="27">
        <v>421.35452122795198</v>
      </c>
      <c r="X41" s="27">
        <v>3027938.6605069502</v>
      </c>
      <c r="Y41" s="27">
        <v>0</v>
      </c>
      <c r="Z41" s="27">
        <v>68.801056132418395</v>
      </c>
      <c r="AA41" s="27">
        <v>21.806100155036798</v>
      </c>
      <c r="AB41" s="27">
        <v>40.9508125117368</v>
      </c>
      <c r="AC41" s="27">
        <v>308.28120481358002</v>
      </c>
      <c r="AD41" s="27">
        <v>0</v>
      </c>
      <c r="AE41" s="27">
        <v>221.22217842005699</v>
      </c>
      <c r="AF41" s="27">
        <v>0</v>
      </c>
      <c r="AG41" s="27">
        <v>997.51568392334502</v>
      </c>
      <c r="AH41" s="27">
        <v>110.83510122632001</v>
      </c>
      <c r="AI41" s="27">
        <v>1108.3507851496599</v>
      </c>
      <c r="AJ41" s="27">
        <v>0</v>
      </c>
      <c r="AK41" s="27">
        <v>282.40006656249801</v>
      </c>
      <c r="AL41" s="27">
        <v>0.66776151446507503</v>
      </c>
      <c r="AM41" s="27">
        <v>567.70889963325999</v>
      </c>
      <c r="AN41" s="27">
        <v>3.8386176281574298</v>
      </c>
      <c r="AO41" s="27">
        <v>63.486279568114497</v>
      </c>
      <c r="AP41" s="27">
        <v>120.17433334986799</v>
      </c>
      <c r="AQ41" s="27">
        <v>0.44786947833132101</v>
      </c>
      <c r="AR41" s="27">
        <v>0</v>
      </c>
      <c r="AS41" s="27">
        <v>46.5805682082486</v>
      </c>
      <c r="AT41" s="27">
        <v>1518.50659390026</v>
      </c>
      <c r="AU41" s="27">
        <v>1228.4328814821699</v>
      </c>
      <c r="AV41" s="27">
        <v>290.07371241808403</v>
      </c>
      <c r="AW41" s="27">
        <v>0.511304622430926</v>
      </c>
      <c r="AX41" s="27">
        <v>1.5570251282814401E-2</v>
      </c>
      <c r="AY41" s="27">
        <v>19.4327225538341</v>
      </c>
      <c r="AZ41" s="27">
        <v>7.25145157382451</v>
      </c>
      <c r="BA41" s="27">
        <v>383.87318485204202</v>
      </c>
      <c r="BB41" s="27">
        <v>13.150029078964</v>
      </c>
      <c r="BC41" s="27">
        <v>2.1808714462871399</v>
      </c>
      <c r="BD41" s="27">
        <v>548.48834603746695</v>
      </c>
      <c r="BE41" s="27">
        <v>61.618599374266502</v>
      </c>
      <c r="BF41" s="27">
        <v>1.8079478077790001</v>
      </c>
      <c r="BG41" s="27">
        <v>16.473354200080401</v>
      </c>
      <c r="BH41" s="27">
        <v>5.2669311000512503E-2</v>
      </c>
      <c r="BI41" s="27">
        <v>90.937156923890896</v>
      </c>
      <c r="BJ41" s="27">
        <v>123.00600609826</v>
      </c>
      <c r="BK41" s="27">
        <v>0</v>
      </c>
      <c r="BL41" s="27">
        <v>34.043253388300002</v>
      </c>
      <c r="BM41" s="27">
        <v>133.51801040817199</v>
      </c>
      <c r="BN41" s="27">
        <v>625.95417224788696</v>
      </c>
      <c r="BO41" s="27">
        <v>4124.1662646538398</v>
      </c>
      <c r="BP41" s="27">
        <v>33.631723394320296</v>
      </c>
      <c r="BR41" s="24">
        <f t="shared" si="0"/>
        <v>-3.350287193436147E-5</v>
      </c>
      <c r="BS41" s="24">
        <f t="shared" si="1"/>
        <v>1.2162660361480479E-4</v>
      </c>
      <c r="BT41" s="24">
        <f t="shared" si="2"/>
        <v>-2.2167374988881104E-4</v>
      </c>
      <c r="BU41" s="24">
        <f t="shared" si="3"/>
        <v>-2.1525749358190907E-4</v>
      </c>
      <c r="BV41" s="24">
        <f t="shared" si="4"/>
        <v>-1.9626517078760364E-4</v>
      </c>
      <c r="BW41" s="24">
        <f t="shared" si="5"/>
        <v>-2.6698803834552306E-4</v>
      </c>
      <c r="BX41" s="24">
        <f t="shared" si="6"/>
        <v>9.158761338396122E-5</v>
      </c>
    </row>
    <row r="42" spans="1:76" x14ac:dyDescent="0.25">
      <c r="A42" s="29" t="s">
        <v>206</v>
      </c>
      <c r="B42" s="27">
        <v>48520.896110000001</v>
      </c>
      <c r="C42" s="27">
        <v>620.44691608999995</v>
      </c>
      <c r="D42" s="27">
        <v>3041.1339499999999</v>
      </c>
      <c r="E42" s="27">
        <v>5710.3213132000001</v>
      </c>
      <c r="F42" s="27">
        <v>4513.7327458999998</v>
      </c>
      <c r="G42" s="27">
        <v>278.77233455999999</v>
      </c>
      <c r="H42" s="27">
        <v>13402.82646</v>
      </c>
      <c r="J42" s="29" t="s">
        <v>206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R42" s="24">
        <f t="shared" si="0"/>
        <v>-1</v>
      </c>
      <c r="BS42" s="24">
        <f t="shared" si="1"/>
        <v>-1</v>
      </c>
      <c r="BT42" s="24">
        <f t="shared" si="2"/>
        <v>-1</v>
      </c>
      <c r="BU42" s="24">
        <f t="shared" si="3"/>
        <v>-1</v>
      </c>
      <c r="BV42" s="24">
        <f t="shared" si="4"/>
        <v>-1</v>
      </c>
      <c r="BW42" s="24">
        <f t="shared" si="5"/>
        <v>-1</v>
      </c>
      <c r="BX42" s="24">
        <f t="shared" si="6"/>
        <v>-1</v>
      </c>
    </row>
    <row r="43" spans="1:76" x14ac:dyDescent="0.25">
      <c r="A43" s="29" t="s">
        <v>207</v>
      </c>
      <c r="B43" s="27">
        <v>12814.676211</v>
      </c>
      <c r="C43" s="27">
        <v>187.76698773000001</v>
      </c>
      <c r="D43" s="27">
        <v>949.63226277000001</v>
      </c>
      <c r="E43" s="27">
        <v>1515.7717058999999</v>
      </c>
      <c r="F43" s="27">
        <v>1191.7103983</v>
      </c>
      <c r="G43" s="27">
        <v>93.317435556999996</v>
      </c>
      <c r="H43" s="27">
        <v>4184.3871244000002</v>
      </c>
      <c r="J43" s="29" t="s">
        <v>207</v>
      </c>
      <c r="K43" s="27">
        <v>34.850532745478603</v>
      </c>
      <c r="L43" s="27">
        <v>93.159601284433194</v>
      </c>
      <c r="M43" s="27">
        <v>93.159601284433194</v>
      </c>
      <c r="N43" s="27">
        <v>234.846747795102</v>
      </c>
      <c r="O43" s="27">
        <v>39.948430499276903</v>
      </c>
      <c r="P43" s="27">
        <v>295.22505760831598</v>
      </c>
      <c r="Q43" s="27">
        <v>5567.6391624641001</v>
      </c>
      <c r="R43" s="27">
        <v>117.542403351345</v>
      </c>
      <c r="S43" s="27">
        <v>37.671829605344001</v>
      </c>
      <c r="T43" s="27">
        <v>23.986489348682898</v>
      </c>
      <c r="U43" s="27">
        <v>1.1307322406442699</v>
      </c>
      <c r="V43" s="27">
        <v>180.149270847666</v>
      </c>
      <c r="W43" s="27">
        <v>180.149270847666</v>
      </c>
      <c r="X43" s="27">
        <v>1082312.0951999801</v>
      </c>
      <c r="Y43" s="27">
        <v>0</v>
      </c>
      <c r="Z43" s="27">
        <v>31.174169425629799</v>
      </c>
      <c r="AA43" s="27">
        <v>9.5435027592612194</v>
      </c>
      <c r="AB43" s="27">
        <v>17.4480712355473</v>
      </c>
      <c r="AC43" s="27">
        <v>125.628470925136</v>
      </c>
      <c r="AD43" s="27">
        <v>0</v>
      </c>
      <c r="AE43" s="27">
        <v>82.870482688756894</v>
      </c>
      <c r="AF43" s="27">
        <v>0</v>
      </c>
      <c r="AG43" s="27">
        <v>410.78723122626502</v>
      </c>
      <c r="AH43" s="27">
        <v>45.643044695403802</v>
      </c>
      <c r="AI43" s="27">
        <v>456.43027592166902</v>
      </c>
      <c r="AJ43" s="27">
        <v>0</v>
      </c>
      <c r="AK43" s="27">
        <v>120.07349893792301</v>
      </c>
      <c r="AL43" s="27">
        <v>0.22662799947088999</v>
      </c>
      <c r="AM43" s="27">
        <v>248.436891137088</v>
      </c>
      <c r="AN43" s="27">
        <v>1.23374708135606</v>
      </c>
      <c r="AO43" s="27">
        <v>24.613973489420498</v>
      </c>
      <c r="AP43" s="27">
        <v>43.508211004370601</v>
      </c>
      <c r="AQ43" s="27">
        <v>0.14699100437066301</v>
      </c>
      <c r="AR43" s="27">
        <v>0</v>
      </c>
      <c r="AS43" s="27">
        <v>18.257482266571799</v>
      </c>
      <c r="AT43" s="27">
        <v>557.97680959451498</v>
      </c>
      <c r="AU43" s="27">
        <v>439.08936954645401</v>
      </c>
      <c r="AV43" s="27">
        <v>118.88744004806</v>
      </c>
      <c r="AW43" s="27">
        <v>0.20205295171326601</v>
      </c>
      <c r="AX43" s="27">
        <v>4.93809807260922E-3</v>
      </c>
      <c r="AY43" s="27">
        <v>7.3460173173057299</v>
      </c>
      <c r="AZ43" s="27">
        <v>2.6239882978664699</v>
      </c>
      <c r="BA43" s="27">
        <v>135.193013442682</v>
      </c>
      <c r="BB43" s="27">
        <v>5.0614426495147002</v>
      </c>
      <c r="BC43" s="27">
        <v>0.86489640811962298</v>
      </c>
      <c r="BD43" s="27">
        <v>193.16678770041301</v>
      </c>
      <c r="BE43" s="27">
        <v>27.4837398788383</v>
      </c>
      <c r="BF43" s="27">
        <v>0.58081301685984599</v>
      </c>
      <c r="BG43" s="27">
        <v>6.04118781725888</v>
      </c>
      <c r="BH43" s="27">
        <v>1.7199001085776301E-2</v>
      </c>
      <c r="BI43" s="27">
        <v>35.127059111427002</v>
      </c>
      <c r="BJ43" s="27">
        <v>55.541961936051102</v>
      </c>
      <c r="BK43" s="27">
        <v>0</v>
      </c>
      <c r="BL43" s="27">
        <v>13.8868204531543</v>
      </c>
      <c r="BM43" s="27">
        <v>57.602949882370098</v>
      </c>
      <c r="BN43" s="27">
        <v>255.60704382612099</v>
      </c>
      <c r="BO43" s="27">
        <v>1780.7918746451901</v>
      </c>
      <c r="BP43" s="27">
        <v>14.786122022208801</v>
      </c>
      <c r="BR43" s="24">
        <f t="shared" si="0"/>
        <v>-0.565526348790234</v>
      </c>
      <c r="BS43" s="24">
        <f t="shared" si="1"/>
        <v>-0.55865254222472427</v>
      </c>
      <c r="BT43" s="24">
        <f t="shared" si="2"/>
        <v>-0.51936102656169336</v>
      </c>
      <c r="BU43" s="24">
        <f t="shared" si="3"/>
        <v>-0.63188598426620424</v>
      </c>
      <c r="BV43" s="24">
        <f t="shared" si="4"/>
        <v>-0.63154691762963189</v>
      </c>
      <c r="BW43" s="24">
        <f t="shared" si="5"/>
        <v>-0.62357453457911671</v>
      </c>
      <c r="BX43" s="24">
        <f t="shared" si="6"/>
        <v>-0.57441990387050101</v>
      </c>
    </row>
    <row r="44" spans="1:76" x14ac:dyDescent="0.25">
      <c r="A44" s="29" t="s">
        <v>208</v>
      </c>
      <c r="B44" s="27">
        <v>760.78182588000004</v>
      </c>
      <c r="C44" s="27">
        <v>8.8711093407000003</v>
      </c>
      <c r="D44" s="27">
        <v>60.966817487999997</v>
      </c>
      <c r="E44" s="27">
        <v>92.171618405000004</v>
      </c>
      <c r="F44" s="27">
        <v>72.187932583999995</v>
      </c>
      <c r="G44" s="27">
        <v>5.1617943293000002</v>
      </c>
      <c r="H44" s="27">
        <v>261.59008397000002</v>
      </c>
      <c r="J44" s="29" t="s">
        <v>208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R44" s="24">
        <f t="shared" si="0"/>
        <v>-1</v>
      </c>
      <c r="BS44" s="24">
        <f t="shared" si="1"/>
        <v>-1</v>
      </c>
      <c r="BT44" s="24">
        <f t="shared" si="2"/>
        <v>-1</v>
      </c>
      <c r="BU44" s="24">
        <f t="shared" si="3"/>
        <v>-1</v>
      </c>
      <c r="BV44" s="24">
        <f t="shared" si="4"/>
        <v>-1</v>
      </c>
      <c r="BW44" s="24">
        <f t="shared" si="5"/>
        <v>-1</v>
      </c>
      <c r="BX44" s="24">
        <f t="shared" si="6"/>
        <v>-1</v>
      </c>
    </row>
    <row r="45" spans="1:76" x14ac:dyDescent="0.25">
      <c r="A45" s="29" t="s">
        <v>209</v>
      </c>
      <c r="B45" s="27">
        <v>38586.673165</v>
      </c>
      <c r="C45" s="27">
        <v>563.60561544999996</v>
      </c>
      <c r="D45" s="27">
        <v>2643.3042277</v>
      </c>
      <c r="E45" s="27">
        <v>4136.7425135000003</v>
      </c>
      <c r="F45" s="27">
        <v>3274.2990862000001</v>
      </c>
      <c r="G45" s="27">
        <v>224.1418884</v>
      </c>
      <c r="H45" s="27">
        <v>10978.299773000001</v>
      </c>
      <c r="J45" s="29" t="s">
        <v>209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R45" s="24">
        <f t="shared" si="0"/>
        <v>-1</v>
      </c>
      <c r="BS45" s="24">
        <f t="shared" si="1"/>
        <v>-1</v>
      </c>
      <c r="BT45" s="24">
        <f t="shared" si="2"/>
        <v>-1</v>
      </c>
      <c r="BU45" s="24">
        <f t="shared" si="3"/>
        <v>-1</v>
      </c>
      <c r="BV45" s="24">
        <f t="shared" si="4"/>
        <v>-1</v>
      </c>
      <c r="BW45" s="24">
        <f t="shared" si="5"/>
        <v>-1</v>
      </c>
      <c r="BX45" s="24">
        <f t="shared" si="6"/>
        <v>-1</v>
      </c>
    </row>
    <row r="46" spans="1:76" x14ac:dyDescent="0.25">
      <c r="A46" s="29" t="s">
        <v>210</v>
      </c>
      <c r="B46" s="27">
        <v>366220.96025</v>
      </c>
      <c r="C46" s="27">
        <v>3739.5385572999999</v>
      </c>
      <c r="D46" s="27">
        <v>20032.040326999999</v>
      </c>
      <c r="E46" s="27">
        <v>49321.460577999998</v>
      </c>
      <c r="F46" s="27">
        <v>38881.042146</v>
      </c>
      <c r="G46" s="27">
        <v>2090.0451118000001</v>
      </c>
      <c r="H46" s="27">
        <v>96380.375117999996</v>
      </c>
      <c r="J46" s="29" t="s">
        <v>210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R46" s="24">
        <f t="shared" si="0"/>
        <v>-1</v>
      </c>
      <c r="BS46" s="24">
        <f t="shared" si="1"/>
        <v>-1</v>
      </c>
      <c r="BT46" s="24">
        <f t="shared" si="2"/>
        <v>-1</v>
      </c>
      <c r="BU46" s="24">
        <f t="shared" si="3"/>
        <v>-1</v>
      </c>
      <c r="BV46" s="24">
        <f t="shared" si="4"/>
        <v>-1</v>
      </c>
      <c r="BW46" s="24">
        <f t="shared" si="5"/>
        <v>-1</v>
      </c>
      <c r="BX46" s="24">
        <f t="shared" si="6"/>
        <v>-1</v>
      </c>
    </row>
    <row r="47" spans="1:76" s="15" customFormat="1" x14ac:dyDescent="0.25">
      <c r="A47" s="15" t="s">
        <v>211</v>
      </c>
      <c r="B47" s="41">
        <v>1519.6687856000001</v>
      </c>
      <c r="C47" s="41">
        <v>25.103150684999999</v>
      </c>
      <c r="D47" s="41">
        <v>149.49747604000001</v>
      </c>
      <c r="E47" s="41">
        <v>202.53574336</v>
      </c>
      <c r="F47" s="41">
        <v>163.32449978</v>
      </c>
      <c r="G47" s="41">
        <v>12.300873016000001</v>
      </c>
      <c r="H47" s="41">
        <v>567.14505804999999</v>
      </c>
      <c r="J47" s="15" t="s">
        <v>211</v>
      </c>
      <c r="K47" s="41">
        <v>0.38138944745757403</v>
      </c>
      <c r="L47" s="41">
        <v>0.34324982160419298</v>
      </c>
      <c r="M47" s="41">
        <v>0.34324982160419298</v>
      </c>
      <c r="N47" s="41">
        <v>1.1361501947783501</v>
      </c>
      <c r="O47" s="41">
        <v>0.33598824882507899</v>
      </c>
      <c r="P47" s="41">
        <v>3.2308204449809002</v>
      </c>
      <c r="Q47" s="41">
        <v>33.5502893015206</v>
      </c>
      <c r="R47" s="41">
        <v>0.77003526792771004</v>
      </c>
      <c r="S47" s="41">
        <v>0.41226533530646903</v>
      </c>
      <c r="T47" s="41">
        <v>0.185243833221448</v>
      </c>
      <c r="U47" s="41">
        <v>1.2374257074576799E-2</v>
      </c>
      <c r="V47" s="41">
        <v>1.5128423944223</v>
      </c>
      <c r="W47" s="41">
        <v>1.5128423944223</v>
      </c>
      <c r="X47" s="41">
        <v>11310.384040741401</v>
      </c>
      <c r="Y47" s="41">
        <v>0</v>
      </c>
      <c r="Z47" s="41">
        <v>0.17073955984391201</v>
      </c>
      <c r="AA47" s="41">
        <v>6.8733734847798406E-2</v>
      </c>
      <c r="AB47" s="41">
        <v>0.14965084220528299</v>
      </c>
      <c r="AC47" s="41">
        <v>1.37482334626123</v>
      </c>
      <c r="AD47" s="41">
        <v>0</v>
      </c>
      <c r="AE47" s="41">
        <v>0.59206450944404898</v>
      </c>
      <c r="AF47" s="41">
        <v>0</v>
      </c>
      <c r="AG47" s="41">
        <v>3.46356773976642</v>
      </c>
      <c r="AH47" s="41">
        <v>0.38483961485253798</v>
      </c>
      <c r="AI47" s="41">
        <v>3.8484073546189501</v>
      </c>
      <c r="AJ47" s="41">
        <v>0</v>
      </c>
      <c r="AK47" s="41">
        <v>1.0428344019687199</v>
      </c>
      <c r="AL47" s="41">
        <v>2.7875241543896699E-3</v>
      </c>
      <c r="AM47" s="41">
        <v>1.7904264455430801</v>
      </c>
      <c r="AN47" s="41">
        <v>1.7702322018110901E-2</v>
      </c>
      <c r="AO47" s="41">
        <v>0.19042236148084399</v>
      </c>
      <c r="AP47" s="41">
        <v>0.43544807288480297</v>
      </c>
      <c r="AQ47" s="41">
        <v>1.9914155326642299E-3</v>
      </c>
      <c r="AR47" s="41">
        <v>0</v>
      </c>
      <c r="AS47" s="41">
        <v>0.13490174550945999</v>
      </c>
      <c r="AT47" s="41">
        <v>5.6248236861279599</v>
      </c>
      <c r="AU47" s="41">
        <v>4.5887121983939299</v>
      </c>
      <c r="AV47" s="41">
        <v>1.0361114877340301</v>
      </c>
      <c r="AW47" s="41">
        <v>1.44078837282362E-3</v>
      </c>
      <c r="AX47" s="41">
        <v>7.3416116889057898E-5</v>
      </c>
      <c r="AY47" s="41">
        <v>6.2862301515126395E-2</v>
      </c>
      <c r="AZ47" s="41">
        <v>2.63079680550273E-2</v>
      </c>
      <c r="BA47" s="41">
        <v>1.48300137237718</v>
      </c>
      <c r="BB47" s="41">
        <v>4.03398722421556E-2</v>
      </c>
      <c r="BC47" s="41">
        <v>6.0705240937625696E-3</v>
      </c>
      <c r="BD47" s="41">
        <v>2.1189670243665799</v>
      </c>
      <c r="BE47" s="41">
        <v>0.17183104188362899</v>
      </c>
      <c r="BF47" s="41">
        <v>8.3442241659639396E-3</v>
      </c>
      <c r="BG47" s="41">
        <v>5.7814957257891098E-2</v>
      </c>
      <c r="BH47" s="41">
        <v>2.36308250246642E-4</v>
      </c>
      <c r="BI47" s="41">
        <v>0.33550101114987502</v>
      </c>
      <c r="BJ47" s="41">
        <v>0.31362273348686298</v>
      </c>
      <c r="BK47" s="41">
        <v>0</v>
      </c>
      <c r="BL47" s="41">
        <v>0.151224477934048</v>
      </c>
      <c r="BM47" s="41">
        <v>0.45693070337979502</v>
      </c>
      <c r="BN47" s="41">
        <v>2.7688446594685701</v>
      </c>
      <c r="BO47" s="41">
        <v>14.047786394175301</v>
      </c>
      <c r="BP47" s="41">
        <v>0.10309446129675801</v>
      </c>
      <c r="BQ47" s="41"/>
      <c r="BR47" s="80">
        <f t="shared" si="0"/>
        <v>-0.9779226304972275</v>
      </c>
      <c r="BS47" s="80">
        <f t="shared" si="1"/>
        <v>-0.9764147330797871</v>
      </c>
      <c r="BT47" s="80">
        <f t="shared" si="2"/>
        <v>-0.9742577101864297</v>
      </c>
      <c r="BU47" s="80">
        <f t="shared" si="3"/>
        <v>-0.97222799495627765</v>
      </c>
      <c r="BV47" s="80">
        <f t="shared" si="4"/>
        <v>-0.97190432418544082</v>
      </c>
      <c r="BW47" s="80">
        <f t="shared" si="5"/>
        <v>-0.9727254308931178</v>
      </c>
      <c r="BX47" s="80">
        <f t="shared" si="6"/>
        <v>-0.97523069945725094</v>
      </c>
    </row>
    <row r="48" spans="1:76" x14ac:dyDescent="0.25">
      <c r="A48" s="29" t="s">
        <v>451</v>
      </c>
      <c r="J48" s="29" t="s">
        <v>451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R48" s="81" t="str">
        <f t="shared" ref="BR48:BR55" si="7">IF(B48&lt;&gt;0,(Q48-B48)/B48,"")</f>
        <v/>
      </c>
      <c r="BS48" s="81" t="str">
        <f t="shared" ref="BS48:BS55" si="8">IF(C48&lt;&gt;0,(AE48-C48)/C48,"")</f>
        <v/>
      </c>
      <c r="BT48" s="81" t="str">
        <f t="shared" ref="BT48:BT55" si="9">IF(D48&lt;&gt;0,(AI48-D48)/D48,"")</f>
        <v/>
      </c>
      <c r="BU48" s="81" t="str">
        <f t="shared" ref="BU48:BU55" si="10">IF(E48&lt;&gt;0,(AT48-E48)/E48,"")</f>
        <v/>
      </c>
      <c r="BV48" s="81" t="str">
        <f t="shared" ref="BV48:BV55" si="11">IF(F48&lt;&gt;0,(AU48-F48)/F48,"")</f>
        <v/>
      </c>
      <c r="BW48" s="81" t="str">
        <f t="shared" ref="BW48:BW55" si="12">IF(G48&lt;&gt;0,(BI48-G48)/G48,"")</f>
        <v/>
      </c>
      <c r="BX48" s="81" t="str">
        <f t="shared" ref="BX48:BX55" si="13">IF(H48&lt;&gt;0,(BO48-H48)/H48,"")</f>
        <v/>
      </c>
    </row>
    <row r="49" spans="1:76" x14ac:dyDescent="0.25">
      <c r="A49" s="29" t="s">
        <v>453</v>
      </c>
      <c r="J49" s="29" t="s">
        <v>453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R49" s="81" t="str">
        <f t="shared" si="7"/>
        <v/>
      </c>
      <c r="BS49" s="81" t="str">
        <f t="shared" si="8"/>
        <v/>
      </c>
      <c r="BT49" s="81" t="str">
        <f t="shared" si="9"/>
        <v/>
      </c>
      <c r="BU49" s="81" t="str">
        <f t="shared" si="10"/>
        <v/>
      </c>
      <c r="BV49" s="81" t="str">
        <f t="shared" si="11"/>
        <v/>
      </c>
      <c r="BW49" s="81" t="str">
        <f t="shared" si="12"/>
        <v/>
      </c>
      <c r="BX49" s="81" t="str">
        <f t="shared" si="13"/>
        <v/>
      </c>
    </row>
    <row r="50" spans="1:76" x14ac:dyDescent="0.25">
      <c r="A50" s="29" t="s">
        <v>454</v>
      </c>
      <c r="J50" s="29" t="s">
        <v>454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R50" s="81" t="str">
        <f t="shared" si="7"/>
        <v/>
      </c>
      <c r="BS50" s="81" t="str">
        <f t="shared" si="8"/>
        <v/>
      </c>
      <c r="BT50" s="81" t="str">
        <f t="shared" si="9"/>
        <v/>
      </c>
      <c r="BU50" s="81" t="str">
        <f t="shared" si="10"/>
        <v/>
      </c>
      <c r="BV50" s="81" t="str">
        <f t="shared" si="11"/>
        <v/>
      </c>
      <c r="BW50" s="81" t="str">
        <f t="shared" si="12"/>
        <v/>
      </c>
      <c r="BX50" s="81" t="str">
        <f t="shared" si="13"/>
        <v/>
      </c>
    </row>
    <row r="51" spans="1:76" x14ac:dyDescent="0.25">
      <c r="A51" s="29" t="s">
        <v>455</v>
      </c>
      <c r="J51" s="29" t="s">
        <v>455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0</v>
      </c>
      <c r="AX51" s="27">
        <v>0</v>
      </c>
      <c r="AY51" s="27">
        <v>0</v>
      </c>
      <c r="AZ51" s="27">
        <v>0</v>
      </c>
      <c r="BA51" s="27">
        <v>0</v>
      </c>
      <c r="BB51" s="27">
        <v>0</v>
      </c>
      <c r="BC51" s="27">
        <v>0</v>
      </c>
      <c r="BD51" s="27">
        <v>0</v>
      </c>
      <c r="BE51" s="27">
        <v>0</v>
      </c>
      <c r="BF51" s="27">
        <v>0</v>
      </c>
      <c r="BG51" s="27">
        <v>0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R51" s="81" t="str">
        <f t="shared" si="7"/>
        <v/>
      </c>
      <c r="BS51" s="81" t="str">
        <f t="shared" si="8"/>
        <v/>
      </c>
      <c r="BT51" s="81" t="str">
        <f t="shared" si="9"/>
        <v/>
      </c>
      <c r="BU51" s="81" t="str">
        <f t="shared" si="10"/>
        <v/>
      </c>
      <c r="BV51" s="81" t="str">
        <f t="shared" si="11"/>
        <v/>
      </c>
      <c r="BW51" s="81" t="str">
        <f t="shared" si="12"/>
        <v/>
      </c>
      <c r="BX51" s="81" t="str">
        <f t="shared" si="13"/>
        <v/>
      </c>
    </row>
    <row r="52" spans="1:76" x14ac:dyDescent="0.25">
      <c r="A52" s="29" t="s">
        <v>456</v>
      </c>
      <c r="J52" s="29" t="s">
        <v>456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R52" s="81" t="str">
        <f t="shared" si="7"/>
        <v/>
      </c>
      <c r="BS52" s="81" t="str">
        <f t="shared" si="8"/>
        <v/>
      </c>
      <c r="BT52" s="81" t="str">
        <f t="shared" si="9"/>
        <v/>
      </c>
      <c r="BU52" s="81" t="str">
        <f t="shared" si="10"/>
        <v/>
      </c>
      <c r="BV52" s="81" t="str">
        <f t="shared" si="11"/>
        <v/>
      </c>
      <c r="BW52" s="81" t="str">
        <f t="shared" si="12"/>
        <v/>
      </c>
      <c r="BX52" s="81" t="str">
        <f t="shared" si="13"/>
        <v/>
      </c>
    </row>
    <row r="53" spans="1:76" x14ac:dyDescent="0.25">
      <c r="A53" s="29" t="s">
        <v>457</v>
      </c>
      <c r="J53" s="29" t="s">
        <v>457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R53" s="81" t="str">
        <f t="shared" si="7"/>
        <v/>
      </c>
      <c r="BS53" s="81" t="str">
        <f t="shared" si="8"/>
        <v/>
      </c>
      <c r="BT53" s="81" t="str">
        <f t="shared" si="9"/>
        <v/>
      </c>
      <c r="BU53" s="81" t="str">
        <f t="shared" si="10"/>
        <v/>
      </c>
      <c r="BV53" s="81" t="str">
        <f t="shared" si="11"/>
        <v/>
      </c>
      <c r="BW53" s="81" t="str">
        <f t="shared" si="12"/>
        <v/>
      </c>
      <c r="BX53" s="81" t="str">
        <f t="shared" si="13"/>
        <v/>
      </c>
    </row>
    <row r="54" spans="1:76" x14ac:dyDescent="0.25">
      <c r="A54" s="29" t="s">
        <v>458</v>
      </c>
      <c r="J54" s="29" t="s">
        <v>458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R54" s="81" t="str">
        <f t="shared" si="7"/>
        <v/>
      </c>
      <c r="BS54" s="81" t="str">
        <f t="shared" si="8"/>
        <v/>
      </c>
      <c r="BT54" s="81" t="str">
        <f t="shared" si="9"/>
        <v/>
      </c>
      <c r="BU54" s="81" t="str">
        <f t="shared" si="10"/>
        <v/>
      </c>
      <c r="BV54" s="81" t="str">
        <f t="shared" si="11"/>
        <v/>
      </c>
      <c r="BW54" s="81" t="str">
        <f t="shared" si="12"/>
        <v/>
      </c>
      <c r="BX54" s="81" t="str">
        <f t="shared" si="13"/>
        <v/>
      </c>
    </row>
    <row r="55" spans="1:76" x14ac:dyDescent="0.25">
      <c r="A55" s="29" t="s">
        <v>459</v>
      </c>
      <c r="J55" s="29" t="s">
        <v>459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R55" s="81" t="str">
        <f t="shared" si="7"/>
        <v/>
      </c>
      <c r="BS55" s="81" t="str">
        <f t="shared" si="8"/>
        <v/>
      </c>
      <c r="BT55" s="81" t="str">
        <f t="shared" si="9"/>
        <v/>
      </c>
      <c r="BU55" s="81" t="str">
        <f t="shared" si="10"/>
        <v/>
      </c>
      <c r="BV55" s="81" t="str">
        <f t="shared" si="11"/>
        <v/>
      </c>
      <c r="BW55" s="81" t="str">
        <f t="shared" si="12"/>
        <v/>
      </c>
      <c r="BX55" s="81" t="str">
        <f t="shared" si="13"/>
        <v/>
      </c>
    </row>
    <row r="56" spans="1:76" x14ac:dyDescent="0.25">
      <c r="BR56" s="24"/>
      <c r="BS56" s="24"/>
      <c r="BT56" s="24"/>
      <c r="BU56" s="24"/>
      <c r="BV56" s="24"/>
      <c r="BW56" s="24"/>
      <c r="BX56" s="24"/>
    </row>
    <row r="57" spans="1:76" x14ac:dyDescent="0.25">
      <c r="A57" s="3"/>
      <c r="BR57" s="24"/>
      <c r="BS57" s="24" t="str">
        <f>IF(AE57&lt;&gt;0,(AE57-C57)/C57,"")</f>
        <v/>
      </c>
      <c r="BT57" s="24" t="str">
        <f>IF(AI57&lt;&gt;0,(AI57-D57)/D57,"")</f>
        <v/>
      </c>
      <c r="BU57" s="24" t="str">
        <f t="shared" ref="BU57:BV60" si="14">IF(AT57&lt;&gt;0,(AT57-E57)/E57,"")</f>
        <v/>
      </c>
      <c r="BV57" s="24" t="str">
        <f t="shared" si="14"/>
        <v/>
      </c>
      <c r="BW57" s="24" t="str">
        <f>IF(BI57&lt;&gt;0,(BI57-G57)/G57,"")</f>
        <v/>
      </c>
      <c r="BX57" s="24" t="str">
        <f>IF(BO57&lt;&gt;0,(BO57-H57)/H57,"")</f>
        <v/>
      </c>
    </row>
    <row r="58" spans="1:76" x14ac:dyDescent="0.25">
      <c r="A58" s="4" t="s">
        <v>55</v>
      </c>
      <c r="B58" s="1">
        <f>SUM(B3:B55)</f>
        <v>26945235.75368648</v>
      </c>
      <c r="C58" s="1">
        <f t="shared" ref="C58:H58" si="15">SUM(C3:C55)</f>
        <v>723638.51177906606</v>
      </c>
      <c r="D58" s="1">
        <f t="shared" si="15"/>
        <v>970121.07234894473</v>
      </c>
      <c r="E58" s="1">
        <f t="shared" si="15"/>
        <v>3282489.4713934474</v>
      </c>
      <c r="F58" s="1">
        <f t="shared" si="15"/>
        <v>2956364.8694517636</v>
      </c>
      <c r="G58" s="1">
        <f t="shared" si="15"/>
        <v>221479.03680444552</v>
      </c>
      <c r="H58" s="1">
        <f t="shared" si="15"/>
        <v>7581916.4064022414</v>
      </c>
      <c r="K58" s="1">
        <f t="shared" ref="K58:BP58" si="16">SUM(K3:K55)</f>
        <v>75333.995178649726</v>
      </c>
      <c r="L58" s="1">
        <f t="shared" si="16"/>
        <v>81153.03852866753</v>
      </c>
      <c r="M58" s="1">
        <f t="shared" si="16"/>
        <v>81153.03852866753</v>
      </c>
      <c r="N58" s="1">
        <f t="shared" si="16"/>
        <v>252729.76274656033</v>
      </c>
      <c r="O58" s="1">
        <f t="shared" si="16"/>
        <v>68363.782131624408</v>
      </c>
      <c r="P58" s="1">
        <f t="shared" si="16"/>
        <v>638167.63027945394</v>
      </c>
      <c r="Q58" s="1">
        <f t="shared" si="16"/>
        <v>10359323.487592839</v>
      </c>
      <c r="R58" s="1">
        <f t="shared" si="16"/>
        <v>162296.17002380124</v>
      </c>
      <c r="S58" s="1">
        <f t="shared" si="16"/>
        <v>81432.590577352574</v>
      </c>
      <c r="T58" s="1">
        <f t="shared" si="16"/>
        <v>38115.780167607256</v>
      </c>
      <c r="U58" s="1">
        <f t="shared" si="16"/>
        <v>2444.2331045534611</v>
      </c>
      <c r="V58" s="1">
        <f t="shared" si="16"/>
        <v>307880.89743414614</v>
      </c>
      <c r="W58" s="1">
        <f t="shared" si="16"/>
        <v>307880.89743414614</v>
      </c>
      <c r="X58" s="1">
        <f t="shared" si="16"/>
        <v>2345296855.2778034</v>
      </c>
      <c r="Y58" s="1">
        <f t="shared" si="16"/>
        <v>0</v>
      </c>
      <c r="Z58" s="1">
        <f t="shared" si="16"/>
        <v>37090.221764131064</v>
      </c>
      <c r="AA58" s="1">
        <f t="shared" si="16"/>
        <v>14281.650286387065</v>
      </c>
      <c r="AB58" s="1">
        <f t="shared" si="16"/>
        <v>30374.94821167324</v>
      </c>
      <c r="AC58" s="1">
        <f t="shared" si="16"/>
        <v>271562.39322392823</v>
      </c>
      <c r="AD58" s="1">
        <f t="shared" si="16"/>
        <v>0</v>
      </c>
      <c r="AE58" s="1">
        <f t="shared" si="16"/>
        <v>292125.10298342706</v>
      </c>
      <c r="AF58" s="1">
        <f t="shared" si="16"/>
        <v>0</v>
      </c>
      <c r="AG58" s="1">
        <f t="shared" si="16"/>
        <v>312346.26942922198</v>
      </c>
      <c r="AH58" s="1">
        <f t="shared" si="16"/>
        <v>34705.139477150537</v>
      </c>
      <c r="AI58" s="1">
        <f t="shared" si="16"/>
        <v>347051.40890637238</v>
      </c>
      <c r="AJ58" s="1">
        <f t="shared" si="16"/>
        <v>0</v>
      </c>
      <c r="AK58" s="1">
        <f t="shared" si="16"/>
        <v>211341.08509567924</v>
      </c>
      <c r="AL58" s="1">
        <f t="shared" si="16"/>
        <v>668.61321529677912</v>
      </c>
      <c r="AM58" s="1">
        <f t="shared" si="16"/>
        <v>371984.25455359125</v>
      </c>
      <c r="AN58" s="1">
        <f t="shared" si="16"/>
        <v>4174.6635099642144</v>
      </c>
      <c r="AO58" s="1">
        <f t="shared" si="16"/>
        <v>47291.40044484954</v>
      </c>
      <c r="AP58" s="1">
        <f t="shared" si="16"/>
        <v>106658.14098051732</v>
      </c>
      <c r="AQ58" s="1">
        <f t="shared" si="16"/>
        <v>475.86661881654021</v>
      </c>
      <c r="AR58" s="1">
        <f t="shared" si="16"/>
        <v>0</v>
      </c>
      <c r="AS58" s="1">
        <f t="shared" si="16"/>
        <v>33675.813102394808</v>
      </c>
      <c r="AT58" s="1">
        <f t="shared" si="16"/>
        <v>1226872.1839739801</v>
      </c>
      <c r="AU58" s="1">
        <f t="shared" si="16"/>
        <v>1117898.0982160319</v>
      </c>
      <c r="AV58" s="1">
        <f t="shared" si="16"/>
        <v>108974.08575794782</v>
      </c>
      <c r="AW58" s="1">
        <f t="shared" si="16"/>
        <v>361.01492617784839</v>
      </c>
      <c r="AX58" s="1">
        <f t="shared" si="16"/>
        <v>18.589384040270559</v>
      </c>
      <c r="AY58" s="1">
        <f t="shared" si="16"/>
        <v>15587.282494661487</v>
      </c>
      <c r="AZ58" s="1">
        <f t="shared" si="16"/>
        <v>6378.3464282615014</v>
      </c>
      <c r="BA58" s="1">
        <f t="shared" si="16"/>
        <v>360182.14923614636</v>
      </c>
      <c r="BB58" s="1">
        <f t="shared" si="16"/>
        <v>10021.015989951777</v>
      </c>
      <c r="BC58" s="1">
        <f t="shared" si="16"/>
        <v>1655.4750571318064</v>
      </c>
      <c r="BD58" s="1">
        <f t="shared" si="16"/>
        <v>514640.49937921722</v>
      </c>
      <c r="BE58" s="1">
        <f t="shared" si="16"/>
        <v>36486.721282783583</v>
      </c>
      <c r="BF58" s="1">
        <f t="shared" si="16"/>
        <v>1964.6644607882777</v>
      </c>
      <c r="BG58" s="1">
        <f t="shared" si="16"/>
        <v>14080.565189869747</v>
      </c>
      <c r="BH58" s="1">
        <f t="shared" si="16"/>
        <v>63.997797946582409</v>
      </c>
      <c r="BI58" s="1">
        <f t="shared" si="16"/>
        <v>85845.128015830429</v>
      </c>
      <c r="BJ58" s="1">
        <f t="shared" si="16"/>
        <v>67757.225698241746</v>
      </c>
      <c r="BK58" s="1">
        <f t="shared" si="16"/>
        <v>0</v>
      </c>
      <c r="BL58" s="1">
        <f t="shared" si="16"/>
        <v>29885.108879147458</v>
      </c>
      <c r="BM58" s="1">
        <f t="shared" si="16"/>
        <v>93680.311379002291</v>
      </c>
      <c r="BN58" s="1">
        <f t="shared" si="16"/>
        <v>547478.00396273821</v>
      </c>
      <c r="BO58" s="1">
        <f t="shared" si="16"/>
        <v>2882209.9854562646</v>
      </c>
      <c r="BP58" s="1">
        <f t="shared" si="16"/>
        <v>21523.267193595442</v>
      </c>
      <c r="BQ58" s="1"/>
      <c r="BR58" s="81">
        <f t="shared" ref="BR58:BR60" si="17">IF(B58&lt;&gt;0,(Q58-B58)/B58,"")</f>
        <v>-0.6155415531602636</v>
      </c>
      <c r="BS58" s="24">
        <f>IF(AE58&lt;&gt;0,(AE58-C58)/C58,"")</f>
        <v>-0.59631072942036045</v>
      </c>
      <c r="BT58" s="24">
        <f>IF(AI58&lt;&gt;0,(AI58-D58)/D58,"")</f>
        <v>-0.64225969438426878</v>
      </c>
      <c r="BU58" s="24">
        <f t="shared" si="14"/>
        <v>-0.62623728281048785</v>
      </c>
      <c r="BV58" s="24">
        <f t="shared" si="14"/>
        <v>-0.62186734466800164</v>
      </c>
      <c r="BW58" s="24">
        <f>IF(BI58&lt;&gt;0,(BI58-G58)/G58,"")</f>
        <v>-0.61240066213748601</v>
      </c>
      <c r="BX58" s="24">
        <f>IF(BO58&lt;&gt;0,(BO58-H58)/H58,"")</f>
        <v>-0.61985732485490086</v>
      </c>
    </row>
    <row r="59" spans="1:76" x14ac:dyDescent="0.25">
      <c r="A59" s="4" t="s">
        <v>74</v>
      </c>
      <c r="B59" s="1">
        <f>SUM(B3:B15)</f>
        <v>24522265.859027933</v>
      </c>
      <c r="C59" s="1">
        <f t="shared" ref="C59:H59" si="18">SUM(C3:C15)</f>
        <v>698348.82648779708</v>
      </c>
      <c r="D59" s="1">
        <f t="shared" si="18"/>
        <v>825283.93846581597</v>
      </c>
      <c r="E59" s="1">
        <f t="shared" si="18"/>
        <v>2952811.3257541815</v>
      </c>
      <c r="F59" s="1">
        <f t="shared" si="18"/>
        <v>2695804.5554016852</v>
      </c>
      <c r="G59" s="1">
        <f t="shared" si="18"/>
        <v>207100.15778305312</v>
      </c>
      <c r="H59" s="1">
        <f t="shared" si="18"/>
        <v>6908563.8252527881</v>
      </c>
      <c r="K59" s="1">
        <f t="shared" ref="K59:BP59" si="19">SUM(K3:K15)</f>
        <v>74697.558384229749</v>
      </c>
      <c r="L59" s="1">
        <f t="shared" si="19"/>
        <v>79977.078423230938</v>
      </c>
      <c r="M59" s="1">
        <f t="shared" si="19"/>
        <v>79977.078423230938</v>
      </c>
      <c r="N59" s="1">
        <f t="shared" si="19"/>
        <v>249554.88428060542</v>
      </c>
      <c r="O59" s="1">
        <f t="shared" si="19"/>
        <v>67712.854110166445</v>
      </c>
      <c r="P59" s="1">
        <f t="shared" si="19"/>
        <v>632776.2588237907</v>
      </c>
      <c r="Q59" s="1">
        <f t="shared" si="19"/>
        <v>10277332.590797631</v>
      </c>
      <c r="R59" s="1">
        <f t="shared" si="19"/>
        <v>160550.68140851083</v>
      </c>
      <c r="S59" s="1">
        <f t="shared" si="19"/>
        <v>80744.631390752504</v>
      </c>
      <c r="T59" s="1">
        <f t="shared" si="19"/>
        <v>37737.751945964803</v>
      </c>
      <c r="U59" s="1">
        <f t="shared" si="19"/>
        <v>2423.5837609781429</v>
      </c>
      <c r="V59" s="1">
        <f t="shared" si="19"/>
        <v>304947.29401278193</v>
      </c>
      <c r="W59" s="1">
        <f t="shared" si="19"/>
        <v>304947.29401278193</v>
      </c>
      <c r="X59" s="1">
        <f t="shared" si="19"/>
        <v>2324204738.7072306</v>
      </c>
      <c r="Y59" s="1">
        <f t="shared" si="19"/>
        <v>0</v>
      </c>
      <c r="Z59" s="1">
        <f t="shared" si="19"/>
        <v>36653.302715348967</v>
      </c>
      <c r="AA59" s="1">
        <f t="shared" si="19"/>
        <v>14135.104608684776</v>
      </c>
      <c r="AB59" s="1">
        <f t="shared" si="19"/>
        <v>30088.390767196142</v>
      </c>
      <c r="AC59" s="1">
        <f t="shared" si="19"/>
        <v>269268.17865559453</v>
      </c>
      <c r="AD59" s="1">
        <f t="shared" si="19"/>
        <v>0</v>
      </c>
      <c r="AE59" s="1">
        <f t="shared" si="19"/>
        <v>290735.3409510621</v>
      </c>
      <c r="AF59" s="1">
        <f t="shared" si="19"/>
        <v>0</v>
      </c>
      <c r="AG59" s="1">
        <f t="shared" si="19"/>
        <v>305894.7659005702</v>
      </c>
      <c r="AH59" s="1">
        <f t="shared" si="19"/>
        <v>33988.305639461869</v>
      </c>
      <c r="AI59" s="1">
        <f t="shared" si="19"/>
        <v>339883.07154003193</v>
      </c>
      <c r="AJ59" s="1">
        <f t="shared" si="19"/>
        <v>0</v>
      </c>
      <c r="AK59" s="1">
        <f t="shared" si="19"/>
        <v>209358.98136382594</v>
      </c>
      <c r="AL59" s="1">
        <f t="shared" si="19"/>
        <v>663.80637175714833</v>
      </c>
      <c r="AM59" s="1">
        <f t="shared" si="19"/>
        <v>368168.47892626032</v>
      </c>
      <c r="AN59" s="1">
        <f t="shared" si="19"/>
        <v>4146.142223676412</v>
      </c>
      <c r="AO59" s="1">
        <f t="shared" si="19"/>
        <v>46873.917220622941</v>
      </c>
      <c r="AP59" s="1">
        <f t="shared" si="19"/>
        <v>105828.14888575164</v>
      </c>
      <c r="AQ59" s="1">
        <f t="shared" si="19"/>
        <v>472.57811911890417</v>
      </c>
      <c r="AR59" s="1">
        <f t="shared" si="19"/>
        <v>0</v>
      </c>
      <c r="AS59" s="1">
        <f t="shared" si="19"/>
        <v>33372.05111697728</v>
      </c>
      <c r="AT59" s="1">
        <f t="shared" si="19"/>
        <v>1216217.8115750877</v>
      </c>
      <c r="AU59" s="1">
        <f t="shared" si="19"/>
        <v>1109340.9877270474</v>
      </c>
      <c r="AV59" s="1">
        <f t="shared" si="19"/>
        <v>106876.82384803968</v>
      </c>
      <c r="AW59" s="1">
        <f t="shared" si="19"/>
        <v>357.70178799346479</v>
      </c>
      <c r="AX59" s="1">
        <f t="shared" si="19"/>
        <v>18.472841838051608</v>
      </c>
      <c r="AY59" s="1">
        <f t="shared" si="19"/>
        <v>15457.069760409931</v>
      </c>
      <c r="AZ59" s="1">
        <f t="shared" si="19"/>
        <v>6328.2464562701225</v>
      </c>
      <c r="BA59" s="1">
        <f t="shared" si="19"/>
        <v>357482.13787418592</v>
      </c>
      <c r="BB59" s="1">
        <f t="shared" si="19"/>
        <v>9934.0666113167663</v>
      </c>
      <c r="BC59" s="1">
        <f t="shared" si="19"/>
        <v>1641.3831522763467</v>
      </c>
      <c r="BD59" s="1">
        <f t="shared" si="19"/>
        <v>510782.64300901711</v>
      </c>
      <c r="BE59" s="1">
        <f t="shared" si="19"/>
        <v>36084.976767679131</v>
      </c>
      <c r="BF59" s="1">
        <f t="shared" si="19"/>
        <v>1951.2277796974311</v>
      </c>
      <c r="BG59" s="1">
        <f t="shared" si="19"/>
        <v>13967.784567643852</v>
      </c>
      <c r="BH59" s="1">
        <f t="shared" si="19"/>
        <v>63.609948494265623</v>
      </c>
      <c r="BI59" s="1">
        <f t="shared" si="19"/>
        <v>85204.099186269086</v>
      </c>
      <c r="BJ59" s="1">
        <f t="shared" si="19"/>
        <v>66971.463572460969</v>
      </c>
      <c r="BK59" s="1">
        <f t="shared" si="19"/>
        <v>0</v>
      </c>
      <c r="BL59" s="1">
        <f t="shared" si="19"/>
        <v>29632.090531198879</v>
      </c>
      <c r="BM59" s="1">
        <f t="shared" si="19"/>
        <v>92763.108314516896</v>
      </c>
      <c r="BN59" s="1">
        <f t="shared" si="19"/>
        <v>542832.19915432855</v>
      </c>
      <c r="BO59" s="1">
        <f t="shared" si="19"/>
        <v>2853915.4909526082</v>
      </c>
      <c r="BP59" s="1">
        <f t="shared" si="19"/>
        <v>21298.856242689078</v>
      </c>
      <c r="BQ59" s="1"/>
      <c r="BR59" s="81">
        <f t="shared" si="17"/>
        <v>-0.5808979215102178</v>
      </c>
      <c r="BS59" s="24">
        <f>IF(AE59&lt;&gt;0,(AE59-C59)/C59,"")</f>
        <v>-0.58368177918583153</v>
      </c>
      <c r="BT59" s="24">
        <f>IF(AI59&lt;&gt;0,(AI59-D59)/D59,"")</f>
        <v>-0.58816226064950827</v>
      </c>
      <c r="BU59" s="24">
        <f t="shared" si="14"/>
        <v>-0.58811529847256605</v>
      </c>
      <c r="BV59" s="24">
        <f t="shared" si="14"/>
        <v>-0.58849354063735104</v>
      </c>
      <c r="BW59" s="24">
        <f>IF(BI59&lt;&gt;0,(BI59-G59)/G59,"")</f>
        <v>-0.58858505904411584</v>
      </c>
      <c r="BX59" s="24">
        <f>IF(BO59&lt;&gt;0,(BO59-H59)/H59,"")</f>
        <v>-0.58690176958042628</v>
      </c>
    </row>
    <row r="60" spans="1:76" x14ac:dyDescent="0.25">
      <c r="A60" s="4" t="s">
        <v>127</v>
      </c>
      <c r="B60" s="1">
        <f t="shared" ref="B60" si="20">SUM(B16:B47)</f>
        <v>2422969.894658546</v>
      </c>
      <c r="C60" s="1">
        <f t="shared" ref="C60:H60" si="21">SUM(C16:C47)</f>
        <v>25289.685291268797</v>
      </c>
      <c r="D60" s="1">
        <f t="shared" si="21"/>
        <v>144837.1338831287</v>
      </c>
      <c r="E60" s="1">
        <f t="shared" si="21"/>
        <v>329678.14563926595</v>
      </c>
      <c r="F60" s="1">
        <f t="shared" si="21"/>
        <v>260560.31405007851</v>
      </c>
      <c r="G60" s="1">
        <f t="shared" si="21"/>
        <v>14378.8790213924</v>
      </c>
      <c r="H60" s="1">
        <f t="shared" si="21"/>
        <v>673352.58114945178</v>
      </c>
      <c r="K60" s="1">
        <f t="shared" ref="K60:BP60" si="22">SUM(K16:K47)</f>
        <v>636.43679441995391</v>
      </c>
      <c r="L60" s="1">
        <f t="shared" si="22"/>
        <v>1175.9601054366028</v>
      </c>
      <c r="M60" s="1">
        <f t="shared" si="22"/>
        <v>1175.9601054366028</v>
      </c>
      <c r="N60" s="1">
        <f t="shared" si="22"/>
        <v>3174.8784659549578</v>
      </c>
      <c r="O60" s="1">
        <f t="shared" si="22"/>
        <v>650.9280214579419</v>
      </c>
      <c r="P60" s="1">
        <f t="shared" si="22"/>
        <v>5391.3714556631612</v>
      </c>
      <c r="Q60" s="1">
        <f t="shared" si="22"/>
        <v>81990.896795206878</v>
      </c>
      <c r="R60" s="1">
        <f t="shared" si="22"/>
        <v>1745.4886152903966</v>
      </c>
      <c r="S60" s="1">
        <f t="shared" si="22"/>
        <v>687.95918660007305</v>
      </c>
      <c r="T60" s="1">
        <f t="shared" si="22"/>
        <v>378.02822164245379</v>
      </c>
      <c r="U60" s="1">
        <f t="shared" si="22"/>
        <v>20.649343575317971</v>
      </c>
      <c r="V60" s="1">
        <f t="shared" si="22"/>
        <v>2933.6034213642188</v>
      </c>
      <c r="W60" s="1">
        <f t="shared" si="22"/>
        <v>2933.6034213642188</v>
      </c>
      <c r="X60" s="1">
        <f t="shared" si="22"/>
        <v>21092116.570573222</v>
      </c>
      <c r="Y60" s="1">
        <f t="shared" si="22"/>
        <v>0</v>
      </c>
      <c r="Z60" s="1">
        <f t="shared" si="22"/>
        <v>436.91904878209141</v>
      </c>
      <c r="AA60" s="1">
        <f t="shared" si="22"/>
        <v>146.54567770229002</v>
      </c>
      <c r="AB60" s="1">
        <f t="shared" si="22"/>
        <v>286.55744447709964</v>
      </c>
      <c r="AC60" s="1">
        <f t="shared" si="22"/>
        <v>2294.2145683337199</v>
      </c>
      <c r="AD60" s="1">
        <f t="shared" si="22"/>
        <v>0</v>
      </c>
      <c r="AE60" s="1">
        <f t="shared" si="22"/>
        <v>1389.7620323649508</v>
      </c>
      <c r="AF60" s="1">
        <f t="shared" si="22"/>
        <v>0</v>
      </c>
      <c r="AG60" s="1">
        <f t="shared" si="22"/>
        <v>6451.5035286518105</v>
      </c>
      <c r="AH60" s="1">
        <f t="shared" si="22"/>
        <v>716.83383768867157</v>
      </c>
      <c r="AI60" s="1">
        <f t="shared" si="22"/>
        <v>7168.3373663404791</v>
      </c>
      <c r="AJ60" s="1">
        <f t="shared" si="22"/>
        <v>0</v>
      </c>
      <c r="AK60" s="1">
        <f t="shared" si="22"/>
        <v>1982.1037318533115</v>
      </c>
      <c r="AL60" s="1">
        <f t="shared" si="22"/>
        <v>4.8068435396308313</v>
      </c>
      <c r="AM60" s="1">
        <f t="shared" si="22"/>
        <v>3815.7756273309692</v>
      </c>
      <c r="AN60" s="1">
        <f t="shared" si="22"/>
        <v>28.52128628780234</v>
      </c>
      <c r="AO60" s="1">
        <f t="shared" si="22"/>
        <v>417.48322422658981</v>
      </c>
      <c r="AP60" s="1">
        <f t="shared" si="22"/>
        <v>829.99209476567466</v>
      </c>
      <c r="AQ60" s="1">
        <f t="shared" si="22"/>
        <v>3.2884996976360905</v>
      </c>
      <c r="AR60" s="1">
        <f t="shared" si="22"/>
        <v>0</v>
      </c>
      <c r="AS60" s="1">
        <f t="shared" si="22"/>
        <v>303.76198541752751</v>
      </c>
      <c r="AT60" s="1">
        <f t="shared" si="22"/>
        <v>10654.37239889251</v>
      </c>
      <c r="AU60" s="1">
        <f t="shared" si="22"/>
        <v>8557.11048898439</v>
      </c>
      <c r="AV60" s="1">
        <f t="shared" si="22"/>
        <v>2097.2619099081185</v>
      </c>
      <c r="AW60" s="1">
        <f t="shared" si="22"/>
        <v>3.3131381843835559</v>
      </c>
      <c r="AX60" s="1">
        <f t="shared" si="22"/>
        <v>0.11654220221895187</v>
      </c>
      <c r="AY60" s="1">
        <f t="shared" si="22"/>
        <v>130.21273425155823</v>
      </c>
      <c r="AZ60" s="1">
        <f t="shared" si="22"/>
        <v>50.099971991379803</v>
      </c>
      <c r="BA60" s="1">
        <f t="shared" si="22"/>
        <v>2700.0113619603462</v>
      </c>
      <c r="BB60" s="1">
        <f t="shared" si="22"/>
        <v>86.949378635008159</v>
      </c>
      <c r="BC60" s="1">
        <f t="shared" si="22"/>
        <v>14.091904855459447</v>
      </c>
      <c r="BD60" s="1">
        <f t="shared" si="22"/>
        <v>3857.8563702001129</v>
      </c>
      <c r="BE60" s="1">
        <f t="shared" si="22"/>
        <v>401.74451510445931</v>
      </c>
      <c r="BF60" s="1">
        <f t="shared" si="22"/>
        <v>13.436681090846928</v>
      </c>
      <c r="BG60" s="1">
        <f t="shared" si="22"/>
        <v>112.78062222589635</v>
      </c>
      <c r="BH60" s="1">
        <f t="shared" si="22"/>
        <v>0.38784945231678131</v>
      </c>
      <c r="BI60" s="1">
        <f t="shared" si="22"/>
        <v>641.02882956133396</v>
      </c>
      <c r="BJ60" s="1">
        <f t="shared" si="22"/>
        <v>785.7621257807931</v>
      </c>
      <c r="BK60" s="1">
        <f t="shared" si="22"/>
        <v>0</v>
      </c>
      <c r="BL60" s="1">
        <f t="shared" si="22"/>
        <v>253.01834794858277</v>
      </c>
      <c r="BM60" s="1">
        <f t="shared" si="22"/>
        <v>917.20306448539259</v>
      </c>
      <c r="BN60" s="1">
        <f t="shared" si="22"/>
        <v>4645.8048084097245</v>
      </c>
      <c r="BO60" s="1">
        <f t="shared" si="22"/>
        <v>28294.494503656868</v>
      </c>
      <c r="BP60" s="1">
        <f t="shared" si="22"/>
        <v>224.41095090636949</v>
      </c>
      <c r="BQ60" s="1"/>
      <c r="BR60" s="81">
        <f t="shared" si="17"/>
        <v>-0.96616099235241992</v>
      </c>
      <c r="BS60" s="24">
        <f>IF(AE60&lt;&gt;0,(AE60-C60)/C60,"")</f>
        <v>-0.94504628996531004</v>
      </c>
      <c r="BT60" s="24">
        <f>IF(AI60&lt;&gt;0,(AI60-D60)/D60,"")</f>
        <v>-0.95050759999072665</v>
      </c>
      <c r="BU60" s="24">
        <f t="shared" si="14"/>
        <v>-0.96768250325409633</v>
      </c>
      <c r="BV60" s="24">
        <f t="shared" si="14"/>
        <v>-0.96715881111756818</v>
      </c>
      <c r="BW60" s="24">
        <f>IF(BI60&lt;&gt;0,(BI60-G60)/G60,"")</f>
        <v>-0.95541872015143647</v>
      </c>
      <c r="BX60" s="24">
        <f>IF(BO60&lt;&gt;0,(BO60-H60)/H60,"")</f>
        <v>-0.9579796746967888</v>
      </c>
    </row>
    <row r="61" spans="1:76" x14ac:dyDescent="0.25">
      <c r="A61" s="4" t="s">
        <v>452</v>
      </c>
      <c r="B61" s="1">
        <f>SUM(B48:B55)</f>
        <v>0</v>
      </c>
      <c r="C61" s="1">
        <f t="shared" ref="C61:H61" si="23">SUM(C48:C55)</f>
        <v>0</v>
      </c>
      <c r="D61" s="1">
        <f t="shared" si="23"/>
        <v>0</v>
      </c>
      <c r="E61" s="1">
        <f t="shared" si="23"/>
        <v>0</v>
      </c>
      <c r="F61" s="1">
        <f t="shared" si="23"/>
        <v>0</v>
      </c>
      <c r="G61" s="1">
        <f t="shared" si="23"/>
        <v>0</v>
      </c>
      <c r="H61" s="1">
        <f t="shared" si="23"/>
        <v>0</v>
      </c>
      <c r="K61" s="1">
        <f t="shared" ref="K61:BP61" si="24">SUM(K48:K55)</f>
        <v>0</v>
      </c>
      <c r="L61" s="1">
        <f t="shared" si="24"/>
        <v>0</v>
      </c>
      <c r="M61" s="1">
        <f t="shared" si="24"/>
        <v>0</v>
      </c>
      <c r="N61" s="1">
        <f t="shared" si="24"/>
        <v>0</v>
      </c>
      <c r="O61" s="1">
        <f t="shared" si="24"/>
        <v>0</v>
      </c>
      <c r="P61" s="1">
        <f t="shared" si="24"/>
        <v>0</v>
      </c>
      <c r="Q61" s="1">
        <f t="shared" si="24"/>
        <v>0</v>
      </c>
      <c r="R61" s="1">
        <f t="shared" si="24"/>
        <v>0</v>
      </c>
      <c r="S61" s="1">
        <f t="shared" si="24"/>
        <v>0</v>
      </c>
      <c r="T61" s="1">
        <f t="shared" si="24"/>
        <v>0</v>
      </c>
      <c r="U61" s="1">
        <f t="shared" si="24"/>
        <v>0</v>
      </c>
      <c r="V61" s="1">
        <f t="shared" si="24"/>
        <v>0</v>
      </c>
      <c r="W61" s="1">
        <f t="shared" si="24"/>
        <v>0</v>
      </c>
      <c r="X61" s="1">
        <f t="shared" si="24"/>
        <v>0</v>
      </c>
      <c r="Y61" s="1">
        <f t="shared" si="24"/>
        <v>0</v>
      </c>
      <c r="Z61" s="1">
        <f t="shared" si="24"/>
        <v>0</v>
      </c>
      <c r="AA61" s="1">
        <f t="shared" si="24"/>
        <v>0</v>
      </c>
      <c r="AB61" s="1">
        <f t="shared" si="24"/>
        <v>0</v>
      </c>
      <c r="AC61" s="1">
        <f t="shared" si="24"/>
        <v>0</v>
      </c>
      <c r="AD61" s="1">
        <f t="shared" si="24"/>
        <v>0</v>
      </c>
      <c r="AE61" s="1">
        <f t="shared" si="24"/>
        <v>0</v>
      </c>
      <c r="AF61" s="1">
        <f t="shared" si="24"/>
        <v>0</v>
      </c>
      <c r="AG61" s="1">
        <f t="shared" si="24"/>
        <v>0</v>
      </c>
      <c r="AH61" s="1">
        <f t="shared" si="24"/>
        <v>0</v>
      </c>
      <c r="AI61" s="1">
        <f t="shared" si="24"/>
        <v>0</v>
      </c>
      <c r="AJ61" s="1">
        <f t="shared" si="24"/>
        <v>0</v>
      </c>
      <c r="AK61" s="1">
        <f t="shared" si="24"/>
        <v>0</v>
      </c>
      <c r="AL61" s="1">
        <f t="shared" si="24"/>
        <v>0</v>
      </c>
      <c r="AM61" s="1">
        <f t="shared" si="24"/>
        <v>0</v>
      </c>
      <c r="AN61" s="1">
        <f t="shared" si="24"/>
        <v>0</v>
      </c>
      <c r="AO61" s="1">
        <f t="shared" si="24"/>
        <v>0</v>
      </c>
      <c r="AP61" s="1">
        <f t="shared" si="24"/>
        <v>0</v>
      </c>
      <c r="AQ61" s="1">
        <f t="shared" si="24"/>
        <v>0</v>
      </c>
      <c r="AR61" s="1">
        <f t="shared" si="24"/>
        <v>0</v>
      </c>
      <c r="AS61" s="1">
        <f t="shared" si="24"/>
        <v>0</v>
      </c>
      <c r="AT61" s="1">
        <f t="shared" si="24"/>
        <v>0</v>
      </c>
      <c r="AU61" s="1">
        <f t="shared" si="24"/>
        <v>0</v>
      </c>
      <c r="AV61" s="1">
        <f t="shared" si="24"/>
        <v>0</v>
      </c>
      <c r="AW61" s="1">
        <f t="shared" si="24"/>
        <v>0</v>
      </c>
      <c r="AX61" s="1">
        <f t="shared" si="24"/>
        <v>0</v>
      </c>
      <c r="AY61" s="1">
        <f t="shared" si="24"/>
        <v>0</v>
      </c>
      <c r="AZ61" s="1">
        <f t="shared" si="24"/>
        <v>0</v>
      </c>
      <c r="BA61" s="1">
        <f t="shared" si="24"/>
        <v>0</v>
      </c>
      <c r="BB61" s="1">
        <f t="shared" si="24"/>
        <v>0</v>
      </c>
      <c r="BC61" s="1">
        <f t="shared" si="24"/>
        <v>0</v>
      </c>
      <c r="BD61" s="1">
        <f t="shared" si="24"/>
        <v>0</v>
      </c>
      <c r="BE61" s="1">
        <f t="shared" si="24"/>
        <v>0</v>
      </c>
      <c r="BF61" s="1">
        <f t="shared" si="24"/>
        <v>0</v>
      </c>
      <c r="BG61" s="1">
        <f t="shared" si="24"/>
        <v>0</v>
      </c>
      <c r="BH61" s="1">
        <f t="shared" si="24"/>
        <v>0</v>
      </c>
      <c r="BI61" s="1">
        <f t="shared" si="24"/>
        <v>0</v>
      </c>
      <c r="BJ61" s="1">
        <f t="shared" si="24"/>
        <v>0</v>
      </c>
      <c r="BK61" s="1">
        <f t="shared" si="24"/>
        <v>0</v>
      </c>
      <c r="BL61" s="1">
        <f t="shared" si="24"/>
        <v>0</v>
      </c>
      <c r="BM61" s="1">
        <f t="shared" si="24"/>
        <v>0</v>
      </c>
      <c r="BN61" s="1">
        <f t="shared" si="24"/>
        <v>0</v>
      </c>
      <c r="BO61" s="1">
        <f t="shared" si="24"/>
        <v>0</v>
      </c>
      <c r="BP61" s="1">
        <f t="shared" si="24"/>
        <v>0</v>
      </c>
    </row>
    <row r="62" spans="1:76" x14ac:dyDescent="0.25">
      <c r="A62" s="6"/>
    </row>
    <row r="63" spans="1:76" x14ac:dyDescent="0.25">
      <c r="A63" s="6"/>
    </row>
    <row r="64" spans="1:76" x14ac:dyDescent="0.25">
      <c r="A64" s="1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8" width="9.28515625" bestFit="1" customWidth="1"/>
    <col min="9" max="10" width="9.28515625" style="70" customWidth="1"/>
    <col min="11" max="11" width="10" bestFit="1" customWidth="1"/>
    <col min="12" max="12" width="10" style="70" customWidth="1"/>
    <col min="13" max="13" width="7.7109375" bestFit="1" customWidth="1"/>
    <col min="14" max="14" width="11" style="70" bestFit="1" customWidth="1"/>
    <col min="15" max="16" width="9" style="29" customWidth="1"/>
    <col min="17" max="17" width="9" style="70" customWidth="1"/>
    <col min="19" max="19" width="19" customWidth="1"/>
    <col min="20" max="20" width="5.42578125" style="29" bestFit="1" customWidth="1"/>
    <col min="21" max="21" width="9.85546875" style="27" bestFit="1" customWidth="1"/>
    <col min="22" max="22" width="5.5703125" style="27" bestFit="1" customWidth="1"/>
    <col min="23" max="23" width="14.5703125" style="27" bestFit="1" customWidth="1"/>
    <col min="24" max="24" width="5.5703125" style="27" bestFit="1" customWidth="1"/>
    <col min="25" max="25" width="5.7109375" style="27" bestFit="1" customWidth="1"/>
    <col min="26" max="26" width="13.42578125" style="27" bestFit="1" customWidth="1"/>
    <col min="27" max="27" width="6.7109375" style="27" bestFit="1" customWidth="1"/>
    <col min="28" max="28" width="4.140625" style="27" bestFit="1" customWidth="1"/>
    <col min="29" max="29" width="7.7109375" style="27" bestFit="1" customWidth="1"/>
    <col min="30" max="31" width="5.7109375" style="27" bestFit="1" customWidth="1"/>
    <col min="32" max="32" width="5.5703125" style="27" bestFit="1" customWidth="1"/>
    <col min="33" max="33" width="5.85546875" style="27" bestFit="1" customWidth="1"/>
    <col min="34" max="34" width="6.42578125" style="27" bestFit="1" customWidth="1"/>
    <col min="35" max="35" width="15.42578125" style="27" bestFit="1" customWidth="1"/>
    <col min="36" max="36" width="6.7109375" style="27" bestFit="1" customWidth="1"/>
    <col min="37" max="37" width="6.5703125" style="27" bestFit="1" customWidth="1"/>
    <col min="38" max="38" width="5" style="27" bestFit="1" customWidth="1"/>
    <col min="39" max="39" width="5.140625" style="27" bestFit="1" customWidth="1"/>
    <col min="40" max="40" width="4.140625" style="27" bestFit="1" customWidth="1"/>
    <col min="41" max="41" width="6.5703125" style="27" bestFit="1" customWidth="1"/>
    <col min="42" max="42" width="6.140625" style="27" bestFit="1" customWidth="1"/>
    <col min="43" max="43" width="6.7109375" style="27" bestFit="1" customWidth="1"/>
    <col min="44" max="44" width="10" style="27" bestFit="1" customWidth="1"/>
    <col min="45" max="45" width="9.28515625" style="27" bestFit="1" customWidth="1"/>
    <col min="46" max="46" width="7.7109375" style="27" bestFit="1" customWidth="1"/>
    <col min="47" max="47" width="9.28515625" style="27" bestFit="1" customWidth="1"/>
    <col min="48" max="48" width="6" style="27" bestFit="1" customWidth="1"/>
    <col min="49" max="49" width="4.28515625" style="27" bestFit="1" customWidth="1"/>
    <col min="50" max="52" width="5.7109375" style="27" bestFit="1" customWidth="1"/>
    <col min="53" max="53" width="4.140625" style="27" bestFit="1" customWidth="1"/>
    <col min="54" max="54" width="6.7109375" style="27" bestFit="1" customWidth="1"/>
    <col min="55" max="55" width="5.7109375" style="27" bestFit="1" customWidth="1"/>
    <col min="56" max="56" width="5.85546875" style="27" bestFit="1" customWidth="1"/>
    <col min="57" max="57" width="5.7109375" style="27" bestFit="1" customWidth="1"/>
    <col min="58" max="59" width="7.7109375" style="27" bestFit="1" customWidth="1"/>
    <col min="60" max="60" width="6.7109375" style="27" bestFit="1" customWidth="1"/>
    <col min="61" max="61" width="5.140625" style="27" bestFit="1" customWidth="1"/>
    <col min="62" max="62" width="5.28515625" style="27" bestFit="1" customWidth="1"/>
    <col min="63" max="63" width="8.7109375" style="27" bestFit="1" customWidth="1"/>
    <col min="64" max="64" width="4.85546875" style="27" bestFit="1" customWidth="1"/>
    <col min="65" max="65" width="7.85546875" style="27" bestFit="1" customWidth="1"/>
    <col min="66" max="66" width="5.85546875" style="27" bestFit="1" customWidth="1"/>
    <col min="67" max="67" width="6" style="27" bestFit="1" customWidth="1"/>
    <col min="68" max="68" width="6.7109375" style="27" bestFit="1" customWidth="1"/>
    <col min="69" max="69" width="5.7109375" style="27" bestFit="1" customWidth="1"/>
    <col min="70" max="71" width="6.7109375" style="27" bestFit="1" customWidth="1"/>
    <col min="72" max="72" width="4.140625" style="27" bestFit="1" customWidth="1"/>
    <col min="73" max="73" width="9.28515625" style="27" bestFit="1" customWidth="1"/>
    <col min="74" max="74" width="8" style="27" bestFit="1" customWidth="1"/>
    <col min="75" max="75" width="6.7109375" style="27" bestFit="1" customWidth="1"/>
    <col min="76" max="76" width="5.28515625" style="27" bestFit="1" customWidth="1"/>
    <col min="77" max="77" width="5.7109375" style="27" bestFit="1" customWidth="1"/>
    <col min="78" max="78" width="5" style="27" bestFit="1" customWidth="1"/>
    <col min="79" max="79" width="9.140625" style="27" bestFit="1" customWidth="1"/>
    <col min="80" max="80" width="7.140625" style="27" bestFit="1" customWidth="1"/>
    <col min="81" max="81" width="7.7109375" style="27" customWidth="1"/>
    <col min="82" max="88" width="9.140625" style="29"/>
    <col min="89" max="90" width="9.140625" style="70"/>
    <col min="91" max="91" width="9.140625" style="29"/>
    <col min="92" max="92" width="9.140625" style="70"/>
    <col min="93" max="93" width="9.140625" style="29"/>
    <col min="94" max="94" width="11" style="70" bestFit="1" customWidth="1"/>
    <col min="97" max="97" width="9.140625" style="70"/>
  </cols>
  <sheetData>
    <row r="1" spans="1:97" x14ac:dyDescent="0.25">
      <c r="B1" s="85" t="s">
        <v>495</v>
      </c>
      <c r="C1" s="85"/>
      <c r="S1" s="29" t="s">
        <v>489</v>
      </c>
      <c r="CD1" s="29" t="s">
        <v>339</v>
      </c>
    </row>
    <row r="2" spans="1:97" x14ac:dyDescent="0.25">
      <c r="A2" s="29" t="s">
        <v>229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70" t="s">
        <v>63</v>
      </c>
      <c r="J2" s="70" t="s">
        <v>64</v>
      </c>
      <c r="K2" s="29" t="s">
        <v>226</v>
      </c>
      <c r="L2" s="70" t="s">
        <v>65</v>
      </c>
      <c r="M2" s="29" t="s">
        <v>67</v>
      </c>
      <c r="N2" s="70" t="s">
        <v>68</v>
      </c>
      <c r="O2" s="29" t="s">
        <v>318</v>
      </c>
      <c r="P2" s="29" t="s">
        <v>321</v>
      </c>
      <c r="Q2" s="70" t="s">
        <v>328</v>
      </c>
      <c r="S2" s="29" t="s">
        <v>227</v>
      </c>
      <c r="T2" s="29" t="s">
        <v>392</v>
      </c>
      <c r="U2" s="29" t="s">
        <v>178</v>
      </c>
      <c r="V2" s="29" t="s">
        <v>131</v>
      </c>
      <c r="W2" s="29" t="s">
        <v>132</v>
      </c>
      <c r="X2" s="29" t="s">
        <v>133</v>
      </c>
      <c r="Y2" s="29" t="s">
        <v>393</v>
      </c>
      <c r="Z2" s="29" t="s">
        <v>179</v>
      </c>
      <c r="AA2" s="29" t="s">
        <v>134</v>
      </c>
      <c r="AB2" s="29" t="s">
        <v>135</v>
      </c>
      <c r="AC2" s="29" t="s">
        <v>59</v>
      </c>
      <c r="AD2" s="29" t="s">
        <v>136</v>
      </c>
      <c r="AE2" s="29" t="s">
        <v>137</v>
      </c>
      <c r="AF2" s="29" t="s">
        <v>394</v>
      </c>
      <c r="AG2" s="29" t="s">
        <v>138</v>
      </c>
      <c r="AH2" s="29" t="s">
        <v>139</v>
      </c>
      <c r="AI2" s="29" t="s">
        <v>140</v>
      </c>
      <c r="AJ2" s="29" t="s">
        <v>67</v>
      </c>
      <c r="AK2" s="29" t="s">
        <v>141</v>
      </c>
      <c r="AL2" s="29" t="s">
        <v>142</v>
      </c>
      <c r="AM2" s="29" t="s">
        <v>143</v>
      </c>
      <c r="AN2" s="29" t="s">
        <v>395</v>
      </c>
      <c r="AO2" s="29" t="s">
        <v>144</v>
      </c>
      <c r="AP2" s="29" t="s">
        <v>402</v>
      </c>
      <c r="AQ2" s="29" t="s">
        <v>57</v>
      </c>
      <c r="AR2" s="29" t="s">
        <v>128</v>
      </c>
      <c r="AS2" s="29" t="s">
        <v>145</v>
      </c>
      <c r="AT2" s="29" t="s">
        <v>146</v>
      </c>
      <c r="AU2" s="29" t="s">
        <v>60</v>
      </c>
      <c r="AV2" s="29" t="s">
        <v>147</v>
      </c>
      <c r="AW2" s="29" t="s">
        <v>148</v>
      </c>
      <c r="AX2" s="29" t="s">
        <v>149</v>
      </c>
      <c r="AY2" s="29" t="s">
        <v>150</v>
      </c>
      <c r="AZ2" s="29" t="s">
        <v>151</v>
      </c>
      <c r="BA2" s="29" t="s">
        <v>152</v>
      </c>
      <c r="BB2" s="29" t="s">
        <v>153</v>
      </c>
      <c r="BC2" s="29" t="s">
        <v>154</v>
      </c>
      <c r="BD2" s="29" t="s">
        <v>155</v>
      </c>
      <c r="BE2" s="29" t="s">
        <v>156</v>
      </c>
      <c r="BF2" s="29" t="s">
        <v>54</v>
      </c>
      <c r="BG2" s="29" t="s">
        <v>53</v>
      </c>
      <c r="BH2" s="29" t="s">
        <v>157</v>
      </c>
      <c r="BI2" s="29" t="s">
        <v>158</v>
      </c>
      <c r="BJ2" s="29" t="s">
        <v>159</v>
      </c>
      <c r="BK2" s="29" t="s">
        <v>160</v>
      </c>
      <c r="BL2" s="29" t="s">
        <v>161</v>
      </c>
      <c r="BM2" s="29" t="s">
        <v>162</v>
      </c>
      <c r="BN2" s="29" t="s">
        <v>163</v>
      </c>
      <c r="BO2" s="29" t="s">
        <v>164</v>
      </c>
      <c r="BP2" s="29" t="s">
        <v>165</v>
      </c>
      <c r="BQ2" s="29" t="s">
        <v>396</v>
      </c>
      <c r="BR2" s="29" t="s">
        <v>166</v>
      </c>
      <c r="BS2" s="29" t="s">
        <v>167</v>
      </c>
      <c r="BT2" s="29" t="s">
        <v>168</v>
      </c>
      <c r="BU2" s="29" t="s">
        <v>61</v>
      </c>
      <c r="BV2" s="29" t="s">
        <v>403</v>
      </c>
      <c r="BW2" s="29" t="s">
        <v>169</v>
      </c>
      <c r="BX2" s="29" t="s">
        <v>170</v>
      </c>
      <c r="BY2" s="29" t="s">
        <v>171</v>
      </c>
      <c r="BZ2" s="29" t="s">
        <v>173</v>
      </c>
      <c r="CA2" s="29" t="s">
        <v>174</v>
      </c>
      <c r="CB2" s="29" t="s">
        <v>404</v>
      </c>
      <c r="CD2" s="29" t="s">
        <v>59</v>
      </c>
      <c r="CE2" s="29" t="s">
        <v>57</v>
      </c>
      <c r="CF2" s="29" t="s">
        <v>60</v>
      </c>
      <c r="CG2" s="29" t="s">
        <v>54</v>
      </c>
      <c r="CH2" s="29" t="s">
        <v>53</v>
      </c>
      <c r="CI2" s="29" t="s">
        <v>61</v>
      </c>
      <c r="CJ2" s="29" t="s">
        <v>62</v>
      </c>
      <c r="CK2" s="70" t="s">
        <v>63</v>
      </c>
      <c r="CL2" s="70" t="s">
        <v>64</v>
      </c>
      <c r="CM2" s="29" t="s">
        <v>226</v>
      </c>
      <c r="CN2" s="70" t="s">
        <v>65</v>
      </c>
      <c r="CO2" s="29" t="s">
        <v>67</v>
      </c>
      <c r="CP2" s="70" t="s">
        <v>68</v>
      </c>
      <c r="CQ2" s="29" t="s">
        <v>318</v>
      </c>
      <c r="CR2" s="29" t="s">
        <v>321</v>
      </c>
      <c r="CS2" s="70" t="s">
        <v>328</v>
      </c>
    </row>
    <row r="3" spans="1:97" x14ac:dyDescent="0.25">
      <c r="A3" s="29" t="s">
        <v>0</v>
      </c>
      <c r="B3" s="27">
        <v>10345.504000000001</v>
      </c>
      <c r="C3" s="27">
        <v>389.34500000000003</v>
      </c>
      <c r="D3" s="27">
        <v>46040.326999999997</v>
      </c>
      <c r="E3" s="27">
        <v>4691.41129</v>
      </c>
      <c r="F3" s="27">
        <v>3317.9772899999998</v>
      </c>
      <c r="G3" s="27">
        <v>97841.677809999994</v>
      </c>
      <c r="H3" s="27">
        <v>1197.3661</v>
      </c>
      <c r="I3" s="71">
        <v>12.049297951</v>
      </c>
      <c r="J3" s="71">
        <v>12.330205637000001</v>
      </c>
      <c r="K3" s="27">
        <v>1.65</v>
      </c>
      <c r="L3" s="71">
        <v>123.01616507</v>
      </c>
      <c r="M3" s="27">
        <v>2211.66752</v>
      </c>
      <c r="N3" s="71">
        <v>0.75700000000000001</v>
      </c>
      <c r="O3" s="27">
        <v>14.131001787000001</v>
      </c>
      <c r="P3" s="27">
        <v>1.2036E-2</v>
      </c>
      <c r="Q3" s="71">
        <v>0.53616184359999997</v>
      </c>
      <c r="R3" s="27"/>
      <c r="S3" s="27" t="s">
        <v>0</v>
      </c>
      <c r="T3" s="27">
        <v>8.8595947403230998E-3</v>
      </c>
      <c r="U3" s="27">
        <v>14.131016965190399</v>
      </c>
      <c r="V3" s="27">
        <v>1.20517397421755E-2</v>
      </c>
      <c r="W3" s="27">
        <v>1.20517397421755E-2</v>
      </c>
      <c r="X3" s="27">
        <v>4.99703119469567E-3</v>
      </c>
      <c r="Y3" s="27">
        <v>12.6027286593316</v>
      </c>
      <c r="Z3" s="27">
        <v>1.20360141985064E-2</v>
      </c>
      <c r="AA3" s="27">
        <v>920.29493604490096</v>
      </c>
      <c r="AB3" s="27">
        <v>1.6499983206843101</v>
      </c>
      <c r="AC3" s="27">
        <v>10345.502891657099</v>
      </c>
      <c r="AD3" s="27">
        <v>9.7961032973556001</v>
      </c>
      <c r="AE3" s="27">
        <v>24.474702890156198</v>
      </c>
      <c r="AF3" s="27">
        <v>0.12087821694310399</v>
      </c>
      <c r="AG3" s="27">
        <v>9.6275244798271498</v>
      </c>
      <c r="AH3" s="27">
        <v>367.75223622565699</v>
      </c>
      <c r="AI3" s="27">
        <v>367.75223622565699</v>
      </c>
      <c r="AJ3" s="27">
        <v>2211.6680735280402</v>
      </c>
      <c r="AK3" s="27">
        <v>0</v>
      </c>
      <c r="AL3" s="27">
        <v>12.3735738115899</v>
      </c>
      <c r="AM3" s="27">
        <v>0</v>
      </c>
      <c r="AN3" s="27">
        <v>1.62577413647711E-3</v>
      </c>
      <c r="AO3" s="27">
        <v>0.18568702533661699</v>
      </c>
      <c r="AP3" s="27">
        <v>1.0972717781047899E-3</v>
      </c>
      <c r="AQ3" s="27">
        <v>389.34471818620102</v>
      </c>
      <c r="AR3" s="27">
        <v>0</v>
      </c>
      <c r="AS3" s="27">
        <v>41094.410547818501</v>
      </c>
      <c r="AT3" s="27">
        <v>4566.0459338226001</v>
      </c>
      <c r="AU3" s="27">
        <v>45660.4564816411</v>
      </c>
      <c r="AV3" s="27">
        <v>0</v>
      </c>
      <c r="AW3" s="27">
        <v>23.630123845152099</v>
      </c>
      <c r="AX3" s="27">
        <v>138.78022346423199</v>
      </c>
      <c r="AY3" s="27">
        <v>241.23765609306301</v>
      </c>
      <c r="AZ3" s="27">
        <v>86.982545243065104</v>
      </c>
      <c r="BA3" s="27">
        <v>28.6893929169111</v>
      </c>
      <c r="BB3" s="27">
        <v>166.26476099218999</v>
      </c>
      <c r="BC3" s="27">
        <v>79.204814564669803</v>
      </c>
      <c r="BD3" s="27">
        <v>0</v>
      </c>
      <c r="BE3" s="27">
        <v>27.228249060434099</v>
      </c>
      <c r="BF3" s="27">
        <v>4691.4419927852095</v>
      </c>
      <c r="BG3" s="27">
        <v>3318.0083892615698</v>
      </c>
      <c r="BH3" s="27">
        <v>1373.4336035236399</v>
      </c>
      <c r="BI3" s="27">
        <v>0.21598845880388201</v>
      </c>
      <c r="BJ3" s="27">
        <v>0.623471320071319</v>
      </c>
      <c r="BK3" s="27">
        <v>1363.58412609886</v>
      </c>
      <c r="BL3" s="27">
        <v>0.55907106047829203</v>
      </c>
      <c r="BM3" s="27">
        <v>221.35189910542999</v>
      </c>
      <c r="BN3" s="27">
        <v>50.424965927397302</v>
      </c>
      <c r="BO3" s="27">
        <v>24.1895309931116</v>
      </c>
      <c r="BP3" s="27">
        <v>553.27178554846</v>
      </c>
      <c r="BQ3" s="27">
        <v>17.4925085238729</v>
      </c>
      <c r="BR3" s="27">
        <v>242.06164915469199</v>
      </c>
      <c r="BS3" s="27">
        <v>325.08691898598403</v>
      </c>
      <c r="BT3" s="27">
        <v>9.4889963667719304</v>
      </c>
      <c r="BU3" s="27">
        <v>96974.9659200428</v>
      </c>
      <c r="BV3" s="27">
        <v>158.93348493430699</v>
      </c>
      <c r="BW3" s="27">
        <v>1279.6513447949401</v>
      </c>
      <c r="BX3" s="27">
        <v>2.0144073715063701E-2</v>
      </c>
      <c r="BY3" s="27">
        <v>123.444790158034</v>
      </c>
      <c r="BZ3" s="27">
        <v>0.24718472947096301</v>
      </c>
      <c r="CA3" s="27">
        <v>1197.3657974248899</v>
      </c>
      <c r="CB3" s="27">
        <v>381.27597698129898</v>
      </c>
      <c r="CC3" s="50"/>
      <c r="CD3" s="24">
        <f t="shared" ref="CD3:CD34" si="0">+IF(B3=0,"",(AC3-B3)/B3)</f>
        <v>-1.0713280877531356E-7</v>
      </c>
      <c r="CE3" s="24">
        <f t="shared" ref="CE3:CE34" si="1">IF(C3=0,"",(AQ3-C3)/C3)</f>
        <v>-7.2381512285032205E-7</v>
      </c>
      <c r="CF3" s="24">
        <f t="shared" ref="CF3:CF34" si="2">IF(D3=0,"",(AU3-D3)/D3)</f>
        <v>-8.2508214669912584E-3</v>
      </c>
      <c r="CG3" s="24">
        <f t="shared" ref="CG3:CG34" si="3">IF(E3=0,"",(BF3-E3)/E3)</f>
        <v>6.5444667524645055E-6</v>
      </c>
      <c r="CH3" s="24">
        <f t="shared" ref="CH3:CH34" si="4">IF(F3=0,"",(BG3-F3)/F3)</f>
        <v>9.3729579354758896E-6</v>
      </c>
      <c r="CI3" s="24">
        <f t="shared" ref="CI3:CI34" si="5">IF(G3=0,"",(BU3-G3)/G3)</f>
        <v>-8.8583097648864233E-3</v>
      </c>
      <c r="CJ3" s="24">
        <f t="shared" ref="CJ3:CJ34" si="6">IF(H3=0,"",(CA3-H3)/H3)</f>
        <v>-2.5270058174082023E-7</v>
      </c>
      <c r="CK3" s="73">
        <f>IF(I3=0,"",(W3-I3)/I3)</f>
        <v>-0.99899979734992161</v>
      </c>
      <c r="CL3" s="73">
        <f>IF(J3=0,"",(Y3-J3)/J3)</f>
        <v>2.2102066287834069E-2</v>
      </c>
      <c r="CM3" s="24">
        <f t="shared" ref="CM3:CM34" si="7">IF(K3=0,"",(AB3-K3)/K3)</f>
        <v>-1.0177670847514006E-6</v>
      </c>
      <c r="CN3" s="73">
        <f>IF(L3=0,"",(AI3-L3)/L3)</f>
        <v>1.9894626939182716</v>
      </c>
      <c r="CO3" s="24">
        <f>IF(M3=0,"",(AJ3-M3)/M3)</f>
        <v>2.5027633457312576E-7</v>
      </c>
      <c r="CP3" s="73">
        <f>IF(N3=0,"",(AO3-N3)/N3)</f>
        <v>-0.7547067036504399</v>
      </c>
      <c r="CQ3" s="24">
        <f t="shared" ref="CQ3:CQ34" si="8">IF(O3=0,"",(U3-O3)/O3)</f>
        <v>1.074105758922221E-6</v>
      </c>
      <c r="CR3" s="24">
        <f t="shared" ref="CR3:CR34" si="9">IF(P3=0,"",(Z3-P3)/P3)</f>
        <v>1.1796698571056175E-6</v>
      </c>
      <c r="CS3" s="73">
        <f>IF(Q3=0,"",(AP3-Q3)/Q3)</f>
        <v>-0.99795346910414717</v>
      </c>
    </row>
    <row r="4" spans="1:97" x14ac:dyDescent="0.25">
      <c r="A4" s="29" t="s">
        <v>2</v>
      </c>
      <c r="B4" s="27">
        <v>7730.2166494000003</v>
      </c>
      <c r="C4" s="27">
        <v>344.81976420000001</v>
      </c>
      <c r="D4" s="27">
        <v>26389.839725999998</v>
      </c>
      <c r="E4" s="27">
        <v>2475.4310352000002</v>
      </c>
      <c r="F4" s="27">
        <v>1943.7165433</v>
      </c>
      <c r="G4" s="27">
        <v>13853.965237</v>
      </c>
      <c r="H4" s="27">
        <v>564.12991499999998</v>
      </c>
      <c r="I4" s="71">
        <v>4.6671056149999997</v>
      </c>
      <c r="J4" s="71">
        <v>7.4590824804000002</v>
      </c>
      <c r="K4" s="27">
        <v>0.13958799999999999</v>
      </c>
      <c r="L4" s="71">
        <v>35.032496020000004</v>
      </c>
      <c r="M4" s="27">
        <v>291.9416425</v>
      </c>
      <c r="N4" s="71"/>
      <c r="O4" s="27">
        <v>1.7625774856</v>
      </c>
      <c r="P4" s="27">
        <v>2.8601535E-3</v>
      </c>
      <c r="Q4" s="71">
        <v>0.25117560049999998</v>
      </c>
      <c r="R4" s="27"/>
      <c r="S4" s="27" t="s">
        <v>2</v>
      </c>
      <c r="T4" s="27">
        <v>0</v>
      </c>
      <c r="U4" s="27">
        <v>1.76257765048407</v>
      </c>
      <c r="V4" s="27">
        <v>0</v>
      </c>
      <c r="W4" s="27">
        <v>0</v>
      </c>
      <c r="X4" s="27">
        <v>0</v>
      </c>
      <c r="Y4" s="27">
        <v>36.287316520829101</v>
      </c>
      <c r="Z4" s="27">
        <v>2.86014784948981E-3</v>
      </c>
      <c r="AA4" s="27">
        <v>362.405348793543</v>
      </c>
      <c r="AB4" s="27">
        <v>0.13958831472081301</v>
      </c>
      <c r="AC4" s="27">
        <v>7730.2196942938799</v>
      </c>
      <c r="AD4" s="27">
        <v>26.427036769069801</v>
      </c>
      <c r="AE4" s="27">
        <v>15.2837489225818</v>
      </c>
      <c r="AF4" s="27">
        <v>4.4930905032060699E-5</v>
      </c>
      <c r="AG4" s="27">
        <v>26.571866772797001</v>
      </c>
      <c r="AH4" s="27">
        <v>118.417748779237</v>
      </c>
      <c r="AI4" s="27">
        <v>118.417748779237</v>
      </c>
      <c r="AJ4" s="27">
        <v>291.94136689914399</v>
      </c>
      <c r="AK4" s="27">
        <v>0</v>
      </c>
      <c r="AL4" s="27">
        <v>4.9720833347896098</v>
      </c>
      <c r="AM4" s="27">
        <v>0</v>
      </c>
      <c r="AN4" s="27">
        <v>0</v>
      </c>
      <c r="AO4" s="27">
        <v>0</v>
      </c>
      <c r="AP4" s="27">
        <v>0</v>
      </c>
      <c r="AQ4" s="27">
        <v>344.81958907720002</v>
      </c>
      <c r="AR4" s="27">
        <v>0</v>
      </c>
      <c r="AS4" s="27">
        <v>23817.057382454001</v>
      </c>
      <c r="AT4" s="27">
        <v>2646.3397989759501</v>
      </c>
      <c r="AU4" s="27">
        <v>26463.397181429998</v>
      </c>
      <c r="AV4" s="27">
        <v>0</v>
      </c>
      <c r="AW4" s="27">
        <v>12.5956276162678</v>
      </c>
      <c r="AX4" s="27">
        <v>59.7944961761713</v>
      </c>
      <c r="AY4" s="27">
        <v>119.549438281737</v>
      </c>
      <c r="AZ4" s="27">
        <v>37.0698594782762</v>
      </c>
      <c r="BA4" s="27">
        <v>9.7671268442489598</v>
      </c>
      <c r="BB4" s="27">
        <v>70.937364736961001</v>
      </c>
      <c r="BC4" s="27">
        <v>32.948102884417096</v>
      </c>
      <c r="BD4" s="27">
        <v>13.501169551965599</v>
      </c>
      <c r="BE4" s="27">
        <v>14.2181894334121</v>
      </c>
      <c r="BF4" s="27">
        <v>2477.9501532847898</v>
      </c>
      <c r="BG4" s="27">
        <v>1943.7338403497199</v>
      </c>
      <c r="BH4" s="27">
        <v>534.216312935068</v>
      </c>
      <c r="BI4" s="27">
        <v>0.137959644394473</v>
      </c>
      <c r="BJ4" s="27">
        <v>0.272319011888424</v>
      </c>
      <c r="BK4" s="27">
        <v>1029.96485845742</v>
      </c>
      <c r="BL4" s="27">
        <v>0.14607644526750299</v>
      </c>
      <c r="BM4" s="27">
        <v>98.941793542882607</v>
      </c>
      <c r="BN4" s="27">
        <v>17.312667584781501</v>
      </c>
      <c r="BO4" s="27">
        <v>9.7310178181958396</v>
      </c>
      <c r="BP4" s="27">
        <v>247.27775318485101</v>
      </c>
      <c r="BQ4" s="27">
        <v>11.665721010890699</v>
      </c>
      <c r="BR4" s="27">
        <v>107.33990255725099</v>
      </c>
      <c r="BS4" s="27">
        <v>190.228362476341</v>
      </c>
      <c r="BT4" s="27">
        <v>4.1448205209881097</v>
      </c>
      <c r="BU4" s="27">
        <v>13770.882310102301</v>
      </c>
      <c r="BV4" s="27">
        <v>77.760224827410696</v>
      </c>
      <c r="BW4" s="27">
        <v>324.66712353136302</v>
      </c>
      <c r="BX4" s="27">
        <v>0</v>
      </c>
      <c r="BY4" s="27">
        <v>52.077844820422897</v>
      </c>
      <c r="BZ4" s="27">
        <v>1.5986707503441799</v>
      </c>
      <c r="CA4" s="27">
        <v>564.12994361150095</v>
      </c>
      <c r="CB4" s="27">
        <v>155.08699151370001</v>
      </c>
      <c r="CC4" s="50"/>
      <c r="CD4" s="24">
        <f t="shared" si="0"/>
        <v>3.9389502490449847E-7</v>
      </c>
      <c r="CE4" s="24">
        <f t="shared" si="1"/>
        <v>-5.0786764034202711E-7</v>
      </c>
      <c r="CF4" s="24">
        <f t="shared" si="2"/>
        <v>2.7873399836350382E-3</v>
      </c>
      <c r="CG4" s="24">
        <f t="shared" si="3"/>
        <v>1.0176482596236395E-3</v>
      </c>
      <c r="CH4" s="24">
        <f t="shared" si="4"/>
        <v>8.8989568872700737E-6</v>
      </c>
      <c r="CI4" s="24">
        <f t="shared" si="5"/>
        <v>-5.9970503373148829E-3</v>
      </c>
      <c r="CJ4" s="24">
        <f t="shared" si="6"/>
        <v>5.0717928982334822E-8</v>
      </c>
      <c r="CK4" s="73">
        <f t="shared" ref="CK4:CK54" si="10">IF(I4=0,"",(W4-I4)/I4)</f>
        <v>-1</v>
      </c>
      <c r="CL4" s="73">
        <f t="shared" ref="CL4:CL54" si="11">IF(J4=0,"",(Y4-J4)/J4)</f>
        <v>3.8648498814941594</v>
      </c>
      <c r="CM4" s="24">
        <f t="shared" si="7"/>
        <v>2.2546408933550203E-6</v>
      </c>
      <c r="CN4" s="73">
        <f t="shared" ref="CN4:CN54" si="12">IF(L4=0,"",(AI4-L4)/L4)</f>
        <v>2.3802258540651078</v>
      </c>
      <c r="CO4" s="24">
        <f t="shared" ref="CO4:CO35" si="13">IF(M4=0,"",(AJ4-M4)/M4)</f>
        <v>-9.4402721603540992E-7</v>
      </c>
      <c r="CP4" s="73" t="str">
        <f t="shared" ref="CP4:CP54" si="14">IF(N4=0,"",(AO4-N4)/N4)</f>
        <v/>
      </c>
      <c r="CQ4" s="24">
        <f t="shared" si="8"/>
        <v>9.3547132707727089E-8</v>
      </c>
      <c r="CR4" s="24">
        <f t="shared" si="9"/>
        <v>-1.9755968307140368E-6</v>
      </c>
      <c r="CS4" s="73">
        <f t="shared" ref="CS4:CS61" si="15">IF(Q4=0,"",(AP4-Q4)/Q4)</f>
        <v>-1</v>
      </c>
    </row>
    <row r="5" spans="1:97" x14ac:dyDescent="0.25">
      <c r="A5" s="29" t="s">
        <v>3</v>
      </c>
      <c r="B5" s="27">
        <v>3225.7680922999998</v>
      </c>
      <c r="C5" s="27">
        <v>313.49255099999999</v>
      </c>
      <c r="D5" s="27">
        <v>23673.110326000002</v>
      </c>
      <c r="E5" s="27">
        <v>1944.9109383</v>
      </c>
      <c r="F5" s="27">
        <v>761.00609249000001</v>
      </c>
      <c r="G5" s="27">
        <v>45640.412034000001</v>
      </c>
      <c r="H5" s="27">
        <v>402.16099026000001</v>
      </c>
      <c r="I5" s="71">
        <v>5.5999170702000001</v>
      </c>
      <c r="J5" s="71">
        <v>9.8754924935999995</v>
      </c>
      <c r="K5" s="27">
        <v>0.46</v>
      </c>
      <c r="L5" s="71">
        <v>11.995041879</v>
      </c>
      <c r="M5" s="27">
        <v>4231.6678260999997</v>
      </c>
      <c r="N5" s="71">
        <v>0.99222999999999995</v>
      </c>
      <c r="O5" s="27">
        <v>1.8369937131</v>
      </c>
      <c r="P5" s="27">
        <v>2.2870327199999999E-2</v>
      </c>
      <c r="Q5" s="71">
        <v>0.13947336639999999</v>
      </c>
      <c r="R5" s="27"/>
      <c r="S5" s="27" t="s">
        <v>3</v>
      </c>
      <c r="T5" s="27">
        <v>0.80718205256447395</v>
      </c>
      <c r="U5" s="27">
        <v>1.8369940428903999</v>
      </c>
      <c r="V5" s="27">
        <v>0.48596902283425703</v>
      </c>
      <c r="W5" s="27">
        <v>0.45459055507028501</v>
      </c>
      <c r="X5" s="27">
        <v>0.89890453765604605</v>
      </c>
      <c r="Y5" s="27">
        <v>5.9363706962018403</v>
      </c>
      <c r="Z5" s="27">
        <v>2.2870325683320699E-2</v>
      </c>
      <c r="AA5" s="27">
        <v>191.86879851320799</v>
      </c>
      <c r="AB5" s="27">
        <v>0.46000027557774797</v>
      </c>
      <c r="AC5" s="27">
        <v>3225.76984769104</v>
      </c>
      <c r="AD5" s="27">
        <v>4.6896952316256204</v>
      </c>
      <c r="AE5" s="27">
        <v>7.4413401872091898</v>
      </c>
      <c r="AF5" s="27">
        <v>0.46679362179241501</v>
      </c>
      <c r="AG5" s="27">
        <v>3.7107163431507302</v>
      </c>
      <c r="AH5" s="27">
        <v>74.148992287746296</v>
      </c>
      <c r="AI5" s="27">
        <v>74.148992287746296</v>
      </c>
      <c r="AJ5" s="27">
        <v>4231.66958448064</v>
      </c>
      <c r="AK5" s="27">
        <v>0</v>
      </c>
      <c r="AL5" s="27">
        <v>4.8239098118203199</v>
      </c>
      <c r="AM5" s="27">
        <v>0.21646349685941599</v>
      </c>
      <c r="AN5" s="27">
        <v>0.52001671954761097</v>
      </c>
      <c r="AO5" s="27">
        <v>0.75766245966996804</v>
      </c>
      <c r="AP5" s="27">
        <v>9.7386270738257397E-2</v>
      </c>
      <c r="AQ5" s="27">
        <v>313.49271207262001</v>
      </c>
      <c r="AR5" s="27">
        <v>0</v>
      </c>
      <c r="AS5" s="27">
        <v>21410.519327256501</v>
      </c>
      <c r="AT5" s="27">
        <v>2378.9466378802299</v>
      </c>
      <c r="AU5" s="27">
        <v>23789.4659651367</v>
      </c>
      <c r="AV5" s="27">
        <v>0.20565053218732601</v>
      </c>
      <c r="AW5" s="27">
        <v>10.091472636004299</v>
      </c>
      <c r="AX5" s="27">
        <v>38.9933956637772</v>
      </c>
      <c r="AY5" s="27">
        <v>102.51971804608399</v>
      </c>
      <c r="AZ5" s="27">
        <v>23.2629673238918</v>
      </c>
      <c r="BA5" s="27">
        <v>3.8005793682434699</v>
      </c>
      <c r="BB5" s="27">
        <v>35.379767103269998</v>
      </c>
      <c r="BC5" s="27">
        <v>20.456907052983301</v>
      </c>
      <c r="BD5" s="27">
        <v>1.53343419974977E-2</v>
      </c>
      <c r="BE5" s="27">
        <v>3.6211509471730801</v>
      </c>
      <c r="BF5" s="27">
        <v>1944.9230557621199</v>
      </c>
      <c r="BG5" s="27">
        <v>761.01781346143002</v>
      </c>
      <c r="BH5" s="27">
        <v>1183.9052423006899</v>
      </c>
      <c r="BI5" s="27">
        <v>3.2537808715973099E-3</v>
      </c>
      <c r="BJ5" s="27">
        <v>0.18166544062842699</v>
      </c>
      <c r="BK5" s="27">
        <v>381.48295977591101</v>
      </c>
      <c r="BL5" s="27">
        <v>1.5426763780265199E-2</v>
      </c>
      <c r="BM5" s="27">
        <v>29.418740707690201</v>
      </c>
      <c r="BN5" s="27">
        <v>7.4793466642434199</v>
      </c>
      <c r="BO5" s="27">
        <v>3.1429266969694001</v>
      </c>
      <c r="BP5" s="27">
        <v>73.452759533110594</v>
      </c>
      <c r="BQ5" s="27">
        <v>7.3754289279629504</v>
      </c>
      <c r="BR5" s="27">
        <v>60.6863073455321</v>
      </c>
      <c r="BS5" s="27">
        <v>76.869207883787894</v>
      </c>
      <c r="BT5" s="27">
        <v>2.7551170675681802</v>
      </c>
      <c r="BU5" s="27">
        <v>45640.728108493997</v>
      </c>
      <c r="BV5" s="27">
        <v>69.456459975331398</v>
      </c>
      <c r="BW5" s="27">
        <v>1112.80326220247</v>
      </c>
      <c r="BX5" s="27">
        <v>0.35743453573145001</v>
      </c>
      <c r="BY5" s="27">
        <v>45.010473365188901</v>
      </c>
      <c r="BZ5" s="27">
        <v>6.6573863499017101</v>
      </c>
      <c r="CA5" s="27">
        <v>402.161115202301</v>
      </c>
      <c r="CB5" s="27">
        <v>131.064460748573</v>
      </c>
      <c r="CC5" s="50"/>
      <c r="CD5" s="24">
        <f t="shared" si="0"/>
        <v>5.441776934913241E-7</v>
      </c>
      <c r="CE5" s="24">
        <f t="shared" si="1"/>
        <v>5.1380046990962324E-7</v>
      </c>
      <c r="CF5" s="24">
        <f t="shared" si="2"/>
        <v>4.9150972362472269E-3</v>
      </c>
      <c r="CG5" s="24">
        <f t="shared" si="3"/>
        <v>6.2303429330924385E-6</v>
      </c>
      <c r="CH5" s="24">
        <f t="shared" si="4"/>
        <v>1.5401941647612827E-5</v>
      </c>
      <c r="CI5" s="24">
        <f t="shared" si="5"/>
        <v>6.9253207828299879E-6</v>
      </c>
      <c r="CJ5" s="24">
        <f t="shared" si="6"/>
        <v>3.1067732581096005E-7</v>
      </c>
      <c r="CK5" s="73">
        <f t="shared" si="10"/>
        <v>-0.91882191300842786</v>
      </c>
      <c r="CL5" s="73">
        <f t="shared" si="11"/>
        <v>-0.39887851668673557</v>
      </c>
      <c r="CM5" s="24">
        <f t="shared" si="7"/>
        <v>5.9908206077089998E-7</v>
      </c>
      <c r="CN5" s="73">
        <f t="shared" si="12"/>
        <v>5.1816367992479186</v>
      </c>
      <c r="CO5" s="24">
        <f t="shared" si="13"/>
        <v>4.155289858515392E-7</v>
      </c>
      <c r="CP5" s="73">
        <f t="shared" si="14"/>
        <v>-0.23640440253775025</v>
      </c>
      <c r="CQ5" s="24">
        <f t="shared" si="8"/>
        <v>1.7952723383100728E-7</v>
      </c>
      <c r="CR5" s="24">
        <f t="shared" si="9"/>
        <v>-6.6316467020746917E-8</v>
      </c>
      <c r="CS5" s="73">
        <f t="shared" si="15"/>
        <v>-0.30175722252978182</v>
      </c>
    </row>
    <row r="6" spans="1:97" x14ac:dyDescent="0.25">
      <c r="A6" s="29" t="s">
        <v>4</v>
      </c>
      <c r="B6" s="27">
        <v>16672.108542999998</v>
      </c>
      <c r="C6" s="27">
        <v>1496.0255</v>
      </c>
      <c r="D6" s="27">
        <v>7464.1346940000003</v>
      </c>
      <c r="E6" s="27">
        <v>1746.944264</v>
      </c>
      <c r="F6" s="27">
        <v>1662.7826825</v>
      </c>
      <c r="G6" s="27">
        <v>1943.1408594</v>
      </c>
      <c r="H6" s="27">
        <v>609.45671420999997</v>
      </c>
      <c r="I6" s="71">
        <v>11.652340755000001</v>
      </c>
      <c r="J6" s="71">
        <v>23.181050497000001</v>
      </c>
      <c r="K6" s="27">
        <v>4.3030252999999998</v>
      </c>
      <c r="L6" s="71">
        <v>102.05539229</v>
      </c>
      <c r="M6" s="27">
        <v>65.959073500000002</v>
      </c>
      <c r="N6" s="71">
        <v>5.1200000000000004E-3</v>
      </c>
      <c r="O6" s="27">
        <v>18.682184007</v>
      </c>
      <c r="P6" s="27">
        <v>7.8055492399999996E-2</v>
      </c>
      <c r="Q6" s="71">
        <v>1.1288061656999999</v>
      </c>
      <c r="R6" s="27"/>
      <c r="S6" s="27" t="s">
        <v>4</v>
      </c>
      <c r="T6" s="27">
        <v>0.14400707712806601</v>
      </c>
      <c r="U6" s="27">
        <v>18.6823421601358</v>
      </c>
      <c r="V6" s="27">
        <v>0.14486115320062701</v>
      </c>
      <c r="W6" s="27">
        <v>0.13918070909469499</v>
      </c>
      <c r="X6" s="27">
        <v>0.185731363145404</v>
      </c>
      <c r="Y6" s="27">
        <v>79.388310522987695</v>
      </c>
      <c r="Z6" s="27">
        <v>7.8055771333630494E-2</v>
      </c>
      <c r="AA6" s="27">
        <v>1076.4399474726599</v>
      </c>
      <c r="AB6" s="27">
        <v>4.3030574998881201</v>
      </c>
      <c r="AC6" s="27">
        <v>16672.215011844299</v>
      </c>
      <c r="AD6" s="27">
        <v>65.915793956389194</v>
      </c>
      <c r="AE6" s="27">
        <v>46.890565983619297</v>
      </c>
      <c r="AF6" s="27">
        <v>1.0617812645726901</v>
      </c>
      <c r="AG6" s="27">
        <v>63.154637746905401</v>
      </c>
      <c r="AH6" s="27">
        <v>312.06376916012698</v>
      </c>
      <c r="AI6" s="27">
        <v>312.06376916012698</v>
      </c>
      <c r="AJ6" s="27">
        <v>65.959797434128603</v>
      </c>
      <c r="AK6" s="27">
        <v>0</v>
      </c>
      <c r="AL6" s="27">
        <v>0.99902490920337805</v>
      </c>
      <c r="AM6" s="27">
        <v>3.9183683585895301E-2</v>
      </c>
      <c r="AN6" s="27">
        <v>9.4131967144787804E-2</v>
      </c>
      <c r="AO6" s="27">
        <v>0.13940324648459401</v>
      </c>
      <c r="AP6" s="27">
        <v>1.7628616470830201E-2</v>
      </c>
      <c r="AQ6" s="27">
        <v>1496.0319695558501</v>
      </c>
      <c r="AR6" s="27">
        <v>0</v>
      </c>
      <c r="AS6" s="27">
        <v>7223.9505352142396</v>
      </c>
      <c r="AT6" s="27">
        <v>802.66035607798904</v>
      </c>
      <c r="AU6" s="27">
        <v>8026.61089129223</v>
      </c>
      <c r="AV6" s="27">
        <v>3.7768933464938599E-2</v>
      </c>
      <c r="AW6" s="27">
        <v>9.4119061656817493</v>
      </c>
      <c r="AX6" s="27">
        <v>10.208523415735</v>
      </c>
      <c r="AY6" s="27">
        <v>51.396737040010599</v>
      </c>
      <c r="AZ6" s="27">
        <v>16.371521262928699</v>
      </c>
      <c r="BA6" s="27">
        <v>38.467361572336301</v>
      </c>
      <c r="BB6" s="27">
        <v>95.592193773816703</v>
      </c>
      <c r="BC6" s="27">
        <v>19.0433303302732</v>
      </c>
      <c r="BD6" s="27">
        <v>0.22075228316164799</v>
      </c>
      <c r="BE6" s="27">
        <v>45.545643147042803</v>
      </c>
      <c r="BF6" s="27">
        <v>1746.9213833408101</v>
      </c>
      <c r="BG6" s="27">
        <v>1662.7595052245099</v>
      </c>
      <c r="BH6" s="27">
        <v>84.161878116293593</v>
      </c>
      <c r="BI6" s="27">
        <v>0.67238054564394201</v>
      </c>
      <c r="BJ6" s="27">
        <v>2.1431021605405599E-2</v>
      </c>
      <c r="BK6" s="27">
        <v>164.30739175802</v>
      </c>
      <c r="BL6" s="27">
        <v>0.94169850680952605</v>
      </c>
      <c r="BM6" s="27">
        <v>272.31760672872599</v>
      </c>
      <c r="BN6" s="27">
        <v>53.915933756141001</v>
      </c>
      <c r="BO6" s="27">
        <v>27.998452123543299</v>
      </c>
      <c r="BP6" s="27">
        <v>680.90132503976599</v>
      </c>
      <c r="BQ6" s="27">
        <v>16.583766903935299</v>
      </c>
      <c r="BR6" s="27">
        <v>93.102747795543294</v>
      </c>
      <c r="BS6" s="27">
        <v>143.00549274668299</v>
      </c>
      <c r="BT6" s="27">
        <v>0.12571941673916701</v>
      </c>
      <c r="BU6" s="27">
        <v>1970.37523389033</v>
      </c>
      <c r="BV6" s="27">
        <v>33.908130131426397</v>
      </c>
      <c r="BW6" s="27">
        <v>5.9263770107394498</v>
      </c>
      <c r="BX6" s="27">
        <v>6.4701965921062504E-2</v>
      </c>
      <c r="BY6" s="27">
        <v>4.0777562460932497</v>
      </c>
      <c r="BZ6" s="27">
        <v>2.14633363133958</v>
      </c>
      <c r="CA6" s="27">
        <v>609.45949984490403</v>
      </c>
      <c r="CB6" s="27">
        <v>2.09796982780068</v>
      </c>
      <c r="CC6" s="50"/>
      <c r="CD6" s="24">
        <f t="shared" si="0"/>
        <v>6.3860455338119017E-6</v>
      </c>
      <c r="CE6" s="24">
        <f t="shared" si="1"/>
        <v>4.3244957055324947E-6</v>
      </c>
      <c r="CF6" s="24">
        <f t="shared" si="2"/>
        <v>7.5357187450592611E-2</v>
      </c>
      <c r="CG6" s="24">
        <f t="shared" si="3"/>
        <v>-1.309753245219899E-5</v>
      </c>
      <c r="CH6" s="24">
        <f t="shared" si="4"/>
        <v>-1.3938848253593305E-5</v>
      </c>
      <c r="CI6" s="24">
        <f t="shared" si="5"/>
        <v>1.4015646039546237E-2</v>
      </c>
      <c r="CJ6" s="24">
        <f t="shared" si="6"/>
        <v>4.5706853975157681E-6</v>
      </c>
      <c r="CK6" s="73">
        <f t="shared" si="10"/>
        <v>-0.98805555793285793</v>
      </c>
      <c r="CL6" s="73">
        <f t="shared" si="11"/>
        <v>2.424707199238525</v>
      </c>
      <c r="CM6" s="24">
        <f t="shared" si="7"/>
        <v>7.4830812917391053E-6</v>
      </c>
      <c r="CN6" s="73">
        <f t="shared" si="12"/>
        <v>2.0577881497272426</v>
      </c>
      <c r="CO6" s="24">
        <f t="shared" si="13"/>
        <v>1.0975504812100564E-5</v>
      </c>
      <c r="CP6" s="73">
        <f t="shared" si="14"/>
        <v>26.227196579022262</v>
      </c>
      <c r="CQ6" s="24">
        <f t="shared" si="8"/>
        <v>8.4654522051952231E-6</v>
      </c>
      <c r="CR6" s="24">
        <f t="shared" si="9"/>
        <v>3.5735298301531187E-6</v>
      </c>
      <c r="CS6" s="73">
        <f t="shared" si="15"/>
        <v>-0.9843829551906299</v>
      </c>
    </row>
    <row r="7" spans="1:97" x14ac:dyDescent="0.25">
      <c r="A7" s="29" t="s">
        <v>5</v>
      </c>
      <c r="B7" s="27">
        <v>14474.087591</v>
      </c>
      <c r="C7" s="27">
        <v>21.976718000000002</v>
      </c>
      <c r="D7" s="27">
        <v>36705.281929999997</v>
      </c>
      <c r="E7" s="27">
        <v>1160.4782600000001</v>
      </c>
      <c r="F7" s="27">
        <v>761.58626900000002</v>
      </c>
      <c r="G7" s="27">
        <v>23712.806772</v>
      </c>
      <c r="H7" s="27">
        <v>579.20394799999997</v>
      </c>
      <c r="I7" s="71">
        <v>5.2391400707000004</v>
      </c>
      <c r="J7" s="71">
        <v>5.7319183883000004</v>
      </c>
      <c r="K7" s="27">
        <v>18.448747999999998</v>
      </c>
      <c r="L7" s="71">
        <v>29.569597915999999</v>
      </c>
      <c r="M7" s="27">
        <v>102.175365</v>
      </c>
      <c r="N7" s="71"/>
      <c r="O7" s="27">
        <v>3.6201355367999999</v>
      </c>
      <c r="P7" s="27">
        <v>8.6511900000000002E-4</v>
      </c>
      <c r="Q7" s="71">
        <v>0.13935226610000001</v>
      </c>
      <c r="R7" s="27"/>
      <c r="S7" s="27" t="s">
        <v>5</v>
      </c>
      <c r="T7" s="27">
        <v>0</v>
      </c>
      <c r="U7" s="27">
        <v>3.6200667112459399</v>
      </c>
      <c r="V7" s="27">
        <v>6.6069540610102701E-2</v>
      </c>
      <c r="W7" s="27">
        <v>6.6069540610102701E-2</v>
      </c>
      <c r="X7" s="27">
        <v>2.6628252380165002E-2</v>
      </c>
      <c r="Y7" s="27">
        <v>5.8727922189023598</v>
      </c>
      <c r="Z7" s="27">
        <v>8.6512259634684405E-4</v>
      </c>
      <c r="AA7" s="27">
        <v>523.04809461834702</v>
      </c>
      <c r="AB7" s="27">
        <v>18.4487304847522</v>
      </c>
      <c r="AC7" s="27">
        <v>14474.0731204272</v>
      </c>
      <c r="AD7" s="27">
        <v>5.24641471614708</v>
      </c>
      <c r="AE7" s="27">
        <v>41.466676274250098</v>
      </c>
      <c r="AF7" s="27">
        <v>1.72412552564347</v>
      </c>
      <c r="AG7" s="27">
        <v>3.8255634863892101</v>
      </c>
      <c r="AH7" s="27">
        <v>145.82419351067699</v>
      </c>
      <c r="AI7" s="27">
        <v>145.82419351067699</v>
      </c>
      <c r="AJ7" s="27">
        <v>102.174693563429</v>
      </c>
      <c r="AK7" s="27">
        <v>0</v>
      </c>
      <c r="AL7" s="27">
        <v>6.7928413387026998</v>
      </c>
      <c r="AM7" s="27">
        <v>0</v>
      </c>
      <c r="AN7" s="27">
        <v>0</v>
      </c>
      <c r="AO7" s="27">
        <v>0</v>
      </c>
      <c r="AP7" s="27">
        <v>0</v>
      </c>
      <c r="AQ7" s="27">
        <v>21.9767052927462</v>
      </c>
      <c r="AR7" s="27">
        <v>0</v>
      </c>
      <c r="AS7" s="27">
        <v>32928.221277062497</v>
      </c>
      <c r="AT7" s="27">
        <v>3658.6913907176099</v>
      </c>
      <c r="AU7" s="27">
        <v>36586.912667780103</v>
      </c>
      <c r="AV7" s="27">
        <v>0</v>
      </c>
      <c r="AW7" s="27">
        <v>14.3465855655081</v>
      </c>
      <c r="AX7" s="27">
        <v>30.8763783332572</v>
      </c>
      <c r="AY7" s="27">
        <v>128.632234434266</v>
      </c>
      <c r="AZ7" s="27">
        <v>19.525677567336299</v>
      </c>
      <c r="BA7" s="27">
        <v>7.5105392308084804</v>
      </c>
      <c r="BB7" s="27">
        <v>38.857033354310303</v>
      </c>
      <c r="BC7" s="27">
        <v>18.142869075304301</v>
      </c>
      <c r="BD7" s="27">
        <v>0</v>
      </c>
      <c r="BE7" s="27">
        <v>4.90163665729371</v>
      </c>
      <c r="BF7" s="27">
        <v>1160.48685467782</v>
      </c>
      <c r="BG7" s="27">
        <v>761.59492705667003</v>
      </c>
      <c r="BH7" s="27">
        <v>398.89192762115698</v>
      </c>
      <c r="BI7" s="27">
        <v>2.7403825019152599E-2</v>
      </c>
      <c r="BJ7" s="27">
        <v>0.13706677001273099</v>
      </c>
      <c r="BK7" s="27">
        <v>300.07705362035199</v>
      </c>
      <c r="BL7" s="27">
        <v>2.90165038002171E-2</v>
      </c>
      <c r="BM7" s="27">
        <v>55.032532022795799</v>
      </c>
      <c r="BN7" s="27">
        <v>13.164087536665599</v>
      </c>
      <c r="BO7" s="27">
        <v>6.4322927667785397</v>
      </c>
      <c r="BP7" s="27">
        <v>137.53154817286401</v>
      </c>
      <c r="BQ7" s="27">
        <v>15.0828610333153</v>
      </c>
      <c r="BR7" s="27">
        <v>52.446828455981901</v>
      </c>
      <c r="BS7" s="27">
        <v>74.816741553553001</v>
      </c>
      <c r="BT7" s="27">
        <v>2.0862216105358802</v>
      </c>
      <c r="BU7" s="27">
        <v>24093.264267110499</v>
      </c>
      <c r="BV7" s="27">
        <v>82.400569696255104</v>
      </c>
      <c r="BW7" s="27">
        <v>583.96054316528603</v>
      </c>
      <c r="BX7" s="27">
        <v>0</v>
      </c>
      <c r="BY7" s="27">
        <v>62.316176069453803</v>
      </c>
      <c r="BZ7" s="27">
        <v>9.1094386684534998E-2</v>
      </c>
      <c r="CA7" s="27">
        <v>579.20459977578901</v>
      </c>
      <c r="CB7" s="27">
        <v>190.58427185838599</v>
      </c>
      <c r="CC7" s="50"/>
      <c r="CD7" s="24">
        <f t="shared" si="0"/>
        <v>-9.9975716665103756E-7</v>
      </c>
      <c r="CE7" s="24">
        <f t="shared" si="1"/>
        <v>-5.7821435403098606E-7</v>
      </c>
      <c r="CF7" s="24">
        <f t="shared" si="2"/>
        <v>-3.2248563693267392E-3</v>
      </c>
      <c r="CG7" s="24">
        <f t="shared" si="3"/>
        <v>7.4061515119883582E-6</v>
      </c>
      <c r="CH7" s="24">
        <f t="shared" si="4"/>
        <v>1.1368451641576218E-5</v>
      </c>
      <c r="CI7" s="24">
        <f t="shared" si="5"/>
        <v>1.6044388956930295E-2</v>
      </c>
      <c r="CJ7" s="24">
        <f t="shared" si="6"/>
        <v>1.1252958328209742E-6</v>
      </c>
      <c r="CK7" s="73">
        <f t="shared" si="10"/>
        <v>-0.98738923950905644</v>
      </c>
      <c r="CL7" s="73">
        <f t="shared" si="11"/>
        <v>2.4577082410997202E-2</v>
      </c>
      <c r="CM7" s="24">
        <f t="shared" si="7"/>
        <v>-9.4940034943925738E-7</v>
      </c>
      <c r="CN7" s="73">
        <f t="shared" si="12"/>
        <v>3.9315582147896597</v>
      </c>
      <c r="CO7" s="24">
        <f t="shared" si="13"/>
        <v>-6.5714134810947351E-6</v>
      </c>
      <c r="CP7" s="73" t="str">
        <f t="shared" si="14"/>
        <v/>
      </c>
      <c r="CQ7" s="24">
        <f t="shared" si="8"/>
        <v>-1.9011872168962256E-5</v>
      </c>
      <c r="CR7" s="24">
        <f t="shared" si="9"/>
        <v>4.1570545139151903E-6</v>
      </c>
      <c r="CS7" s="73">
        <f t="shared" si="15"/>
        <v>-1</v>
      </c>
    </row>
    <row r="8" spans="1:97" x14ac:dyDescent="0.25">
      <c r="A8" s="29" t="s">
        <v>6</v>
      </c>
      <c r="B8" s="27">
        <v>1175.1556263</v>
      </c>
      <c r="C8" s="27">
        <v>120.73830456</v>
      </c>
      <c r="D8" s="27">
        <v>4660.5372576</v>
      </c>
      <c r="E8" s="27">
        <v>389.53154114</v>
      </c>
      <c r="F8" s="27">
        <v>380.24997886</v>
      </c>
      <c r="G8" s="27">
        <v>1346.0970413</v>
      </c>
      <c r="H8" s="27">
        <v>144.19574165</v>
      </c>
      <c r="I8" s="71">
        <v>3.2458110106000002</v>
      </c>
      <c r="J8" s="71">
        <v>0.42690861559999999</v>
      </c>
      <c r="K8" s="27">
        <v>0.97992500000000005</v>
      </c>
      <c r="L8" s="71">
        <v>3.0795207375999998</v>
      </c>
      <c r="M8" s="27">
        <v>80.384518999999997</v>
      </c>
      <c r="N8" s="71"/>
      <c r="O8" s="27">
        <v>0.86153599469999997</v>
      </c>
      <c r="P8" s="27">
        <v>2.50367126E-2</v>
      </c>
      <c r="Q8" s="71">
        <v>0.1949688188</v>
      </c>
      <c r="R8" s="27"/>
      <c r="S8" s="27" t="s">
        <v>6</v>
      </c>
      <c r="T8" s="27">
        <v>4.1643634340513902</v>
      </c>
      <c r="U8" s="27">
        <v>0.86153799440313095</v>
      </c>
      <c r="V8" s="27">
        <v>8.8069526273134701E-4</v>
      </c>
      <c r="W8" s="27">
        <v>8.8069526273134701E-4</v>
      </c>
      <c r="X8" s="27">
        <v>1.6874814546239099E-3</v>
      </c>
      <c r="Y8" s="27">
        <v>30.209682367545799</v>
      </c>
      <c r="Z8" s="27">
        <v>2.50366035903208E-2</v>
      </c>
      <c r="AA8" s="27">
        <v>377.80205473147998</v>
      </c>
      <c r="AB8" s="27">
        <v>0.97997672245400902</v>
      </c>
      <c r="AC8" s="27">
        <v>1175.1605084775399</v>
      </c>
      <c r="AD8" s="27">
        <v>31.684864824827098</v>
      </c>
      <c r="AE8" s="27">
        <v>10.0331507647831</v>
      </c>
      <c r="AF8" s="27">
        <v>0.11812336021782401</v>
      </c>
      <c r="AG8" s="27">
        <v>4.4676814999568002</v>
      </c>
      <c r="AH8" s="27">
        <v>51.662755768922104</v>
      </c>
      <c r="AI8" s="27">
        <v>51.662755768922104</v>
      </c>
      <c r="AJ8" s="27">
        <v>80.385211716876498</v>
      </c>
      <c r="AK8" s="27">
        <v>0</v>
      </c>
      <c r="AL8" s="27">
        <v>0.24566061221416299</v>
      </c>
      <c r="AM8" s="27">
        <v>0</v>
      </c>
      <c r="AN8" s="27">
        <v>0</v>
      </c>
      <c r="AO8" s="27">
        <v>3.7331696917658399E-4</v>
      </c>
      <c r="AP8" s="27">
        <v>1.1158519025251E-4</v>
      </c>
      <c r="AQ8" s="27">
        <v>120.73857947507901</v>
      </c>
      <c r="AR8" s="27">
        <v>0</v>
      </c>
      <c r="AS8" s="27">
        <v>4203.8003317726798</v>
      </c>
      <c r="AT8" s="27">
        <v>467.08862595655802</v>
      </c>
      <c r="AU8" s="27">
        <v>4670.8889577292402</v>
      </c>
      <c r="AV8" s="27">
        <v>0</v>
      </c>
      <c r="AW8" s="27">
        <v>1.94001518097906</v>
      </c>
      <c r="AX8" s="27">
        <v>3.7846332263981401</v>
      </c>
      <c r="AY8" s="27">
        <v>14.5436666553653</v>
      </c>
      <c r="AZ8" s="27">
        <v>4.7998839621014397</v>
      </c>
      <c r="BA8" s="27">
        <v>19.969831115178199</v>
      </c>
      <c r="BB8" s="27">
        <v>22.7118130444176</v>
      </c>
      <c r="BC8" s="27">
        <v>5.7221664010460902</v>
      </c>
      <c r="BD8" s="27">
        <v>0</v>
      </c>
      <c r="BE8" s="27">
        <v>7.1351412745059699</v>
      </c>
      <c r="BF8" s="27">
        <v>389.52180194008099</v>
      </c>
      <c r="BG8" s="27">
        <v>380.24025527243299</v>
      </c>
      <c r="BH8" s="27">
        <v>9.2815466676477207</v>
      </c>
      <c r="BI8" s="27">
        <v>6.7044571118349605E-2</v>
      </c>
      <c r="BJ8" s="27">
        <v>6.1838606169138603E-2</v>
      </c>
      <c r="BK8" s="27">
        <v>69.103791800415493</v>
      </c>
      <c r="BL8" s="27">
        <v>0.88738837736514697</v>
      </c>
      <c r="BM8" s="27">
        <v>47.552474288926703</v>
      </c>
      <c r="BN8" s="27">
        <v>17.539019035058899</v>
      </c>
      <c r="BO8" s="27">
        <v>6.3928825449252296</v>
      </c>
      <c r="BP8" s="27">
        <v>119.349493785942</v>
      </c>
      <c r="BQ8" s="27">
        <v>1.7213858350597</v>
      </c>
      <c r="BR8" s="27">
        <v>18.6056394975666</v>
      </c>
      <c r="BS8" s="27">
        <v>36.294196340911597</v>
      </c>
      <c r="BT8" s="27">
        <v>0.26301740038600502</v>
      </c>
      <c r="BU8" s="27">
        <v>1346.57214830359</v>
      </c>
      <c r="BV8" s="27">
        <v>9.03977739939209</v>
      </c>
      <c r="BW8" s="27">
        <v>22.3688329198873</v>
      </c>
      <c r="BX8" s="27">
        <v>0</v>
      </c>
      <c r="BY8" s="27">
        <v>2.2799055939772099</v>
      </c>
      <c r="BZ8" s="27">
        <v>7.6668782326087398E-2</v>
      </c>
      <c r="CA8" s="27">
        <v>144.19701721302701</v>
      </c>
      <c r="CB8" s="27">
        <v>5.2749084346917599</v>
      </c>
      <c r="CC8" s="50"/>
      <c r="CD8" s="24">
        <f t="shared" si="0"/>
        <v>4.1544944606899139E-6</v>
      </c>
      <c r="CE8" s="24">
        <f t="shared" si="1"/>
        <v>2.2769499704807699E-6</v>
      </c>
      <c r="CF8" s="24">
        <f t="shared" si="2"/>
        <v>2.2211387994720173E-3</v>
      </c>
      <c r="CG8" s="24">
        <f t="shared" si="3"/>
        <v>-2.5002339709149549E-5</v>
      </c>
      <c r="CH8" s="24">
        <f t="shared" si="4"/>
        <v>-2.557156635790225E-5</v>
      </c>
      <c r="CI8" s="24">
        <f t="shared" si="5"/>
        <v>3.5295152504840656E-4</v>
      </c>
      <c r="CJ8" s="24">
        <f t="shared" si="6"/>
        <v>8.8460519874708786E-6</v>
      </c>
      <c r="CK8" s="73">
        <f t="shared" si="10"/>
        <v>-0.99972866711590558</v>
      </c>
      <c r="CL8" s="73">
        <f t="shared" si="11"/>
        <v>69.763815167064536</v>
      </c>
      <c r="CM8" s="24">
        <f t="shared" si="7"/>
        <v>5.2782053737758855E-5</v>
      </c>
      <c r="CN8" s="73">
        <f t="shared" si="12"/>
        <v>15.77623246310238</v>
      </c>
      <c r="CO8" s="24">
        <f t="shared" si="13"/>
        <v>8.6175408538589244E-6</v>
      </c>
      <c r="CP8" s="73" t="str">
        <f t="shared" si="14"/>
        <v/>
      </c>
      <c r="CQ8" s="24">
        <f t="shared" si="8"/>
        <v>2.3210906372739172E-6</v>
      </c>
      <c r="CR8" s="24">
        <f t="shared" si="9"/>
        <v>-4.3539933114071375E-6</v>
      </c>
      <c r="CS8" s="73">
        <f t="shared" si="15"/>
        <v>-0.99942767673857136</v>
      </c>
    </row>
    <row r="9" spans="1:97" x14ac:dyDescent="0.25">
      <c r="A9" s="29" t="s">
        <v>7</v>
      </c>
      <c r="B9" s="27">
        <v>685.08472026000004</v>
      </c>
      <c r="C9" s="27">
        <v>31.500837400000002</v>
      </c>
      <c r="D9" s="27">
        <v>1729.6652999999999</v>
      </c>
      <c r="E9" s="27">
        <v>115.15989859</v>
      </c>
      <c r="F9" s="27">
        <v>109.81881469</v>
      </c>
      <c r="G9" s="27">
        <v>901.96842219999996</v>
      </c>
      <c r="H9" s="27">
        <v>110.22292016</v>
      </c>
      <c r="I9" s="71">
        <v>0.74702690029999996</v>
      </c>
      <c r="J9" s="71">
        <v>2.1427023747999998</v>
      </c>
      <c r="K9" s="27"/>
      <c r="L9" s="71">
        <v>16.070367702999999</v>
      </c>
      <c r="M9" s="27">
        <v>0.52</v>
      </c>
      <c r="N9" s="71"/>
      <c r="O9" s="27">
        <v>0.1469800107</v>
      </c>
      <c r="P9" s="27">
        <v>4.8699999999999998E-5</v>
      </c>
      <c r="Q9" s="71">
        <v>0.58759790639999998</v>
      </c>
      <c r="R9" s="27"/>
      <c r="S9" s="27" t="s">
        <v>7</v>
      </c>
      <c r="T9" s="27">
        <v>0.47406272715432801</v>
      </c>
      <c r="U9" s="27">
        <v>0.14697991846230199</v>
      </c>
      <c r="V9" s="27">
        <v>0.11683909950322501</v>
      </c>
      <c r="W9" s="27">
        <v>0.11683909950322501</v>
      </c>
      <c r="X9" s="27">
        <v>9.8386005700656295E-2</v>
      </c>
      <c r="Y9" s="27">
        <v>3.2011267167751201</v>
      </c>
      <c r="Z9" s="27">
        <v>4.87012447516217E-5</v>
      </c>
      <c r="AA9" s="27">
        <v>334.30092227870102</v>
      </c>
      <c r="AB9" s="27">
        <v>0</v>
      </c>
      <c r="AC9" s="27">
        <v>685.05849705627804</v>
      </c>
      <c r="AD9" s="27">
        <v>6.2522859296935396</v>
      </c>
      <c r="AE9" s="27">
        <v>39.6934940416795</v>
      </c>
      <c r="AF9" s="27">
        <v>2.6435651246027199</v>
      </c>
      <c r="AG9" s="27">
        <v>0</v>
      </c>
      <c r="AH9" s="27">
        <v>48.041478844807898</v>
      </c>
      <c r="AI9" s="27">
        <v>48.041478844807898</v>
      </c>
      <c r="AJ9" s="27">
        <v>0.51999902519530194</v>
      </c>
      <c r="AK9" s="27">
        <v>0</v>
      </c>
      <c r="AL9" s="27">
        <v>2.1373908045178198</v>
      </c>
      <c r="AM9" s="27">
        <v>0</v>
      </c>
      <c r="AN9" s="27">
        <v>0</v>
      </c>
      <c r="AO9" s="27">
        <v>1.43710432879137E-2</v>
      </c>
      <c r="AP9" s="27">
        <v>4.2954658584153102E-3</v>
      </c>
      <c r="AQ9" s="27">
        <v>31.500832751864198</v>
      </c>
      <c r="AR9" s="27">
        <v>0</v>
      </c>
      <c r="AS9" s="27">
        <v>1488.61112555057</v>
      </c>
      <c r="AT9" s="27">
        <v>165.40130094170399</v>
      </c>
      <c r="AU9" s="27">
        <v>1654.0124264922799</v>
      </c>
      <c r="AV9" s="27">
        <v>0</v>
      </c>
      <c r="AW9" s="27">
        <v>6.5713163729724302</v>
      </c>
      <c r="AX9" s="27">
        <v>2.93029893968705</v>
      </c>
      <c r="AY9" s="27">
        <v>24.2735256428975</v>
      </c>
      <c r="AZ9" s="27">
        <v>2.0222342846277201</v>
      </c>
      <c r="BA9" s="27">
        <v>1.5148943855993999</v>
      </c>
      <c r="BB9" s="27">
        <v>11.1787587549397</v>
      </c>
      <c r="BC9" s="27">
        <v>2.0657441073209899</v>
      </c>
      <c r="BD9" s="27">
        <v>0</v>
      </c>
      <c r="BE9" s="27">
        <v>0.391814418238837</v>
      </c>
      <c r="BF9" s="27">
        <v>115.15880515465901</v>
      </c>
      <c r="BG9" s="27">
        <v>109.817722783907</v>
      </c>
      <c r="BH9" s="27">
        <v>5.3410823707512796</v>
      </c>
      <c r="BI9" s="27">
        <v>0</v>
      </c>
      <c r="BJ9" s="27">
        <v>1.21721325522357E-2</v>
      </c>
      <c r="BK9" s="27">
        <v>31.188761472907899</v>
      </c>
      <c r="BL9" s="27">
        <v>0</v>
      </c>
      <c r="BM9" s="27">
        <v>10.488658963386699</v>
      </c>
      <c r="BN9" s="27">
        <v>2.51856046197853</v>
      </c>
      <c r="BO9" s="27">
        <v>1.30412075706719</v>
      </c>
      <c r="BP9" s="27">
        <v>26.701413783296601</v>
      </c>
      <c r="BQ9" s="27">
        <v>10.2176535790305</v>
      </c>
      <c r="BR9" s="27">
        <v>5.0964644188340804</v>
      </c>
      <c r="BS9" s="27">
        <v>12.218034874364101</v>
      </c>
      <c r="BT9" s="27">
        <v>0.18579102910665399</v>
      </c>
      <c r="BU9" s="27">
        <v>883.558985401001</v>
      </c>
      <c r="BV9" s="27">
        <v>12.5644235447746</v>
      </c>
      <c r="BW9" s="27">
        <v>14.683482377090399</v>
      </c>
      <c r="BX9" s="27">
        <v>0</v>
      </c>
      <c r="BY9" s="27">
        <v>2.3084118440527099</v>
      </c>
      <c r="BZ9" s="27">
        <v>7.0232480627788099E-2</v>
      </c>
      <c r="CA9" s="27">
        <v>110.220780657749</v>
      </c>
      <c r="CB9" s="27">
        <v>4.3501948783919699</v>
      </c>
      <c r="CC9" s="50"/>
      <c r="CD9" s="24">
        <f t="shared" si="0"/>
        <v>-3.8277315121033901E-5</v>
      </c>
      <c r="CE9" s="24">
        <f t="shared" si="1"/>
        <v>-1.4755594412752148E-7</v>
      </c>
      <c r="CF9" s="24">
        <f t="shared" si="2"/>
        <v>-4.3738446685448316E-2</v>
      </c>
      <c r="CG9" s="24">
        <f t="shared" si="3"/>
        <v>-9.4949314334128112E-6</v>
      </c>
      <c r="CH9" s="24">
        <f t="shared" si="4"/>
        <v>-9.9427961964195186E-6</v>
      </c>
      <c r="CI9" s="24">
        <f t="shared" si="5"/>
        <v>-2.0410289701823851E-2</v>
      </c>
      <c r="CJ9" s="24">
        <f t="shared" si="6"/>
        <v>-1.9410683802353305E-5</v>
      </c>
      <c r="CK9" s="73">
        <f t="shared" si="10"/>
        <v>-0.84359452188896622</v>
      </c>
      <c r="CL9" s="73">
        <f t="shared" si="11"/>
        <v>0.49396703640369732</v>
      </c>
      <c r="CM9" s="24" t="str">
        <f t="shared" si="7"/>
        <v/>
      </c>
      <c r="CN9" s="73">
        <f t="shared" si="12"/>
        <v>1.9894449046016269</v>
      </c>
      <c r="CO9" s="24">
        <f t="shared" si="13"/>
        <v>-1.8746244193709098E-6</v>
      </c>
      <c r="CP9" s="73" t="str">
        <f t="shared" si="14"/>
        <v/>
      </c>
      <c r="CQ9" s="24">
        <f t="shared" si="8"/>
        <v>-6.2755266901921735E-7</v>
      </c>
      <c r="CR9" s="24">
        <f t="shared" si="9"/>
        <v>2.5559581554459503E-5</v>
      </c>
      <c r="CS9" s="73">
        <f t="shared" si="15"/>
        <v>-0.9926897869927207</v>
      </c>
    </row>
    <row r="10" spans="1:97" x14ac:dyDescent="0.25">
      <c r="A10" s="29" t="s">
        <v>8</v>
      </c>
      <c r="B10" s="27"/>
      <c r="C10" s="27"/>
      <c r="D10" s="27"/>
      <c r="E10" s="27"/>
      <c r="F10" s="27"/>
      <c r="G10" s="27"/>
      <c r="H10" s="27"/>
      <c r="I10" s="71"/>
      <c r="J10" s="71"/>
      <c r="K10" s="27"/>
      <c r="L10" s="71"/>
      <c r="M10" s="27"/>
      <c r="N10" s="71"/>
      <c r="O10" s="27"/>
      <c r="P10" s="27"/>
      <c r="Q10" s="71"/>
      <c r="R10" s="27"/>
      <c r="S10" s="27"/>
      <c r="T10" s="27"/>
      <c r="CC10" s="50"/>
      <c r="CD10" s="24" t="str">
        <f t="shared" si="0"/>
        <v/>
      </c>
      <c r="CE10" s="24" t="str">
        <f t="shared" si="1"/>
        <v/>
      </c>
      <c r="CF10" s="24" t="str">
        <f t="shared" si="2"/>
        <v/>
      </c>
      <c r="CG10" s="24" t="str">
        <f t="shared" si="3"/>
        <v/>
      </c>
      <c r="CH10" s="24" t="str">
        <f t="shared" si="4"/>
        <v/>
      </c>
      <c r="CI10" s="24" t="str">
        <f t="shared" si="5"/>
        <v/>
      </c>
      <c r="CJ10" s="24" t="str">
        <f t="shared" si="6"/>
        <v/>
      </c>
      <c r="CK10" s="73" t="str">
        <f t="shared" si="10"/>
        <v/>
      </c>
      <c r="CL10" s="73" t="str">
        <f t="shared" si="11"/>
        <v/>
      </c>
      <c r="CM10" s="24" t="str">
        <f t="shared" si="7"/>
        <v/>
      </c>
      <c r="CN10" s="73" t="str">
        <f t="shared" si="12"/>
        <v/>
      </c>
      <c r="CO10" s="24" t="str">
        <f t="shared" si="13"/>
        <v/>
      </c>
      <c r="CP10" s="73" t="str">
        <f t="shared" si="14"/>
        <v/>
      </c>
      <c r="CQ10" s="24" t="str">
        <f t="shared" si="8"/>
        <v/>
      </c>
      <c r="CR10" s="24" t="str">
        <f t="shared" si="9"/>
        <v/>
      </c>
      <c r="CS10" s="73" t="str">
        <f t="shared" si="15"/>
        <v/>
      </c>
    </row>
    <row r="11" spans="1:97" x14ac:dyDescent="0.25">
      <c r="A11" s="29" t="s">
        <v>9</v>
      </c>
      <c r="B11" s="27">
        <v>41168.821177999998</v>
      </c>
      <c r="C11" s="27">
        <v>1105.495676</v>
      </c>
      <c r="D11" s="27">
        <v>70108.089328999995</v>
      </c>
      <c r="E11" s="27">
        <v>11141.027298000001</v>
      </c>
      <c r="F11" s="27">
        <v>10429.664416</v>
      </c>
      <c r="G11" s="27">
        <v>62240.486645999998</v>
      </c>
      <c r="H11" s="27">
        <v>3720.0687339000001</v>
      </c>
      <c r="I11" s="71">
        <v>16.465071605999999</v>
      </c>
      <c r="J11" s="71">
        <v>20.697415853999999</v>
      </c>
      <c r="K11" s="27">
        <v>1.073096</v>
      </c>
      <c r="L11" s="71">
        <v>315.03898951999997</v>
      </c>
      <c r="M11" s="27">
        <v>1682.789718</v>
      </c>
      <c r="N11" s="71">
        <v>7.4970460000000001</v>
      </c>
      <c r="O11" s="27">
        <v>13.734114064</v>
      </c>
      <c r="P11" s="27">
        <v>3.7973E-2</v>
      </c>
      <c r="Q11" s="71">
        <v>0.90724718309999997</v>
      </c>
      <c r="R11" s="27"/>
      <c r="S11" s="27" t="s">
        <v>9</v>
      </c>
      <c r="T11" s="27">
        <v>3.9189508974543998</v>
      </c>
      <c r="U11" s="27">
        <v>13.734436294419501</v>
      </c>
      <c r="V11" s="27">
        <v>3.8937539215041402E-3</v>
      </c>
      <c r="W11" s="27">
        <v>3.8374616150572802E-3</v>
      </c>
      <c r="X11" s="27">
        <v>2.6692087552654602E-3</v>
      </c>
      <c r="Y11" s="27">
        <v>777.92481861058297</v>
      </c>
      <c r="Z11" s="27">
        <v>3.7973087839899701E-2</v>
      </c>
      <c r="AA11" s="27">
        <v>3883.6388723015698</v>
      </c>
      <c r="AB11" s="27">
        <v>1.0730971628388899</v>
      </c>
      <c r="AC11" s="27">
        <v>41168.912425856797</v>
      </c>
      <c r="AD11" s="27">
        <v>663.39142029587401</v>
      </c>
      <c r="AE11" s="27">
        <v>218.98501778548999</v>
      </c>
      <c r="AF11" s="27">
        <v>1.2554573026037099</v>
      </c>
      <c r="AG11" s="27">
        <v>623.81120188580906</v>
      </c>
      <c r="AH11" s="27">
        <v>760.68133665031803</v>
      </c>
      <c r="AI11" s="27">
        <v>760.68133665031803</v>
      </c>
      <c r="AJ11" s="27">
        <v>1682.7921218515</v>
      </c>
      <c r="AK11" s="27">
        <v>0</v>
      </c>
      <c r="AL11" s="27">
        <v>7.3620553388593404</v>
      </c>
      <c r="AM11" s="27">
        <v>1.8445066333272701E-3</v>
      </c>
      <c r="AN11" s="27">
        <v>1.2712571462050099E-3</v>
      </c>
      <c r="AO11" s="27">
        <v>8.0236366977901097E-2</v>
      </c>
      <c r="AP11" s="27">
        <v>2.0629534779789001E-3</v>
      </c>
      <c r="AQ11" s="27">
        <v>1105.4988257868199</v>
      </c>
      <c r="AR11" s="27">
        <v>0</v>
      </c>
      <c r="AS11" s="27">
        <v>62320.815741371996</v>
      </c>
      <c r="AT11" s="27">
        <v>6924.5348149969404</v>
      </c>
      <c r="AU11" s="27">
        <v>69245.350556368998</v>
      </c>
      <c r="AV11" s="27">
        <v>1.8038068555917401E-3</v>
      </c>
      <c r="AW11" s="27">
        <v>74.562540930053103</v>
      </c>
      <c r="AX11" s="27">
        <v>364.32394646637601</v>
      </c>
      <c r="AY11" s="27">
        <v>402.22834183209198</v>
      </c>
      <c r="AZ11" s="27">
        <v>240.57641604587201</v>
      </c>
      <c r="BA11" s="27">
        <v>151.60999934084401</v>
      </c>
      <c r="BB11" s="27">
        <v>539.91864108416598</v>
      </c>
      <c r="BC11" s="27">
        <v>229.37772373324901</v>
      </c>
      <c r="BD11" s="27">
        <v>9.4775976234174802E-2</v>
      </c>
      <c r="BE11" s="27">
        <v>90.638310396848496</v>
      </c>
      <c r="BF11" s="27">
        <v>11141.119025411401</v>
      </c>
      <c r="BG11" s="27">
        <v>10429.7544239788</v>
      </c>
      <c r="BH11" s="27">
        <v>711.364601432575</v>
      </c>
      <c r="BI11" s="27">
        <v>0.98343627571300296</v>
      </c>
      <c r="BJ11" s="27">
        <v>1.69455473317325</v>
      </c>
      <c r="BK11" s="27">
        <v>3641.787072779</v>
      </c>
      <c r="BL11" s="27">
        <v>33.011758763055902</v>
      </c>
      <c r="BM11" s="27">
        <v>874.59367420837998</v>
      </c>
      <c r="BN11" s="27">
        <v>218.93326871872799</v>
      </c>
      <c r="BO11" s="27">
        <v>103.524091772472</v>
      </c>
      <c r="BP11" s="27">
        <v>2186.6786683840601</v>
      </c>
      <c r="BQ11" s="27">
        <v>92.895375288914806</v>
      </c>
      <c r="BR11" s="27">
        <v>674.71340739623099</v>
      </c>
      <c r="BS11" s="27">
        <v>1053.02613824884</v>
      </c>
      <c r="BT11" s="27">
        <v>24.268539655561501</v>
      </c>
      <c r="BU11" s="27">
        <v>62765.834263344397</v>
      </c>
      <c r="BV11" s="27">
        <v>262.04648039720001</v>
      </c>
      <c r="BW11" s="27">
        <v>1167.52693861484</v>
      </c>
      <c r="BX11" s="27">
        <v>0.16970808221740799</v>
      </c>
      <c r="BY11" s="27">
        <v>88.483377563261797</v>
      </c>
      <c r="BZ11" s="27">
        <v>8.8939330812916193</v>
      </c>
      <c r="CA11" s="27">
        <v>3720.0855996852201</v>
      </c>
      <c r="CB11" s="27">
        <v>220.499468194569</v>
      </c>
      <c r="CC11" s="50"/>
      <c r="CD11" s="24">
        <f t="shared" si="0"/>
        <v>2.2164311288960176E-6</v>
      </c>
      <c r="CE11" s="24">
        <f t="shared" si="1"/>
        <v>2.8492077249011018E-6</v>
      </c>
      <c r="CF11" s="24">
        <f t="shared" si="2"/>
        <v>-1.230583775550317E-2</v>
      </c>
      <c r="CG11" s="24">
        <f t="shared" si="3"/>
        <v>8.2332992233473994E-6</v>
      </c>
      <c r="CH11" s="24">
        <f t="shared" si="4"/>
        <v>8.6299975925048326E-6</v>
      </c>
      <c r="CI11" s="24">
        <f t="shared" si="5"/>
        <v>8.4406090899059854E-3</v>
      </c>
      <c r="CJ11" s="24">
        <f t="shared" si="6"/>
        <v>4.5337294621307893E-6</v>
      </c>
      <c r="CK11" s="73">
        <f t="shared" si="10"/>
        <v>-0.99976693319610843</v>
      </c>
      <c r="CL11" s="73">
        <f t="shared" si="11"/>
        <v>36.585601221818258</v>
      </c>
      <c r="CM11" s="24">
        <f t="shared" si="7"/>
        <v>1.0836298801276628E-6</v>
      </c>
      <c r="CN11" s="73">
        <f t="shared" si="12"/>
        <v>1.4145625206877031</v>
      </c>
      <c r="CO11" s="24">
        <f t="shared" si="13"/>
        <v>1.4284919109830239E-6</v>
      </c>
      <c r="CP11" s="73">
        <f t="shared" si="14"/>
        <v>-0.98929760241861919</v>
      </c>
      <c r="CQ11" s="24">
        <f t="shared" si="8"/>
        <v>2.3462046259365364E-5</v>
      </c>
      <c r="CR11" s="24">
        <f t="shared" si="9"/>
        <v>2.3132199115471753E-6</v>
      </c>
      <c r="CS11" s="73">
        <f t="shared" si="15"/>
        <v>-0.99772613956107314</v>
      </c>
    </row>
    <row r="12" spans="1:97" x14ac:dyDescent="0.25">
      <c r="A12" s="29" t="s">
        <v>10</v>
      </c>
      <c r="B12" s="27">
        <v>12632.371999999999</v>
      </c>
      <c r="C12" s="27">
        <v>858.95971999999995</v>
      </c>
      <c r="D12" s="27">
        <v>31772.017400000001</v>
      </c>
      <c r="E12" s="27">
        <v>4913.1324173000003</v>
      </c>
      <c r="F12" s="27">
        <v>3944.6640373</v>
      </c>
      <c r="G12" s="27">
        <v>33600.221799999999</v>
      </c>
      <c r="H12" s="27">
        <v>1295.3045999999999</v>
      </c>
      <c r="I12" s="71">
        <v>7.2976356051</v>
      </c>
      <c r="J12" s="71">
        <v>2.9711206776000001</v>
      </c>
      <c r="K12" s="27">
        <v>0.79315999999999998</v>
      </c>
      <c r="L12" s="71">
        <v>112.92845638</v>
      </c>
      <c r="M12" s="27">
        <v>19.076000000000001</v>
      </c>
      <c r="N12" s="71"/>
      <c r="O12" s="27">
        <v>1.1442637271</v>
      </c>
      <c r="P12" s="27">
        <v>7.0017250000000003E-3</v>
      </c>
      <c r="Q12" s="71">
        <v>0.58087883480000002</v>
      </c>
      <c r="R12" s="27"/>
      <c r="S12" s="27" t="s">
        <v>10</v>
      </c>
      <c r="T12" s="27">
        <v>1.75771659300946</v>
      </c>
      <c r="U12" s="27">
        <v>1.14426827436566</v>
      </c>
      <c r="V12" s="27">
        <v>0.34287759226885201</v>
      </c>
      <c r="W12" s="27">
        <v>0.34287759226885201</v>
      </c>
      <c r="X12" s="27">
        <v>0.16523979595014801</v>
      </c>
      <c r="Y12" s="27">
        <v>52.876864447430698</v>
      </c>
      <c r="Z12" s="27">
        <v>7.0017436500363602E-3</v>
      </c>
      <c r="AA12" s="27">
        <v>1015.07338936</v>
      </c>
      <c r="AB12" s="27">
        <v>0.79315238289159695</v>
      </c>
      <c r="AC12" s="27">
        <v>12632.3733432465</v>
      </c>
      <c r="AD12" s="27">
        <v>38.211306971319203</v>
      </c>
      <c r="AE12" s="27">
        <v>24.768956914220499</v>
      </c>
      <c r="AF12" s="27">
        <v>0.42622271782063598</v>
      </c>
      <c r="AG12" s="27">
        <v>39.843815420887999</v>
      </c>
      <c r="AH12" s="27">
        <v>359.15491280201798</v>
      </c>
      <c r="AI12" s="27">
        <v>359.15491280201798</v>
      </c>
      <c r="AJ12" s="27">
        <v>19.076005258222398</v>
      </c>
      <c r="AK12" s="27">
        <v>0</v>
      </c>
      <c r="AL12" s="27">
        <v>9.7322356056954593</v>
      </c>
      <c r="AM12" s="27">
        <v>0</v>
      </c>
      <c r="AN12" s="27">
        <v>0.31448591720078201</v>
      </c>
      <c r="AO12" s="27">
        <v>35.920617372451701</v>
      </c>
      <c r="AP12" s="27">
        <v>0.212256023291823</v>
      </c>
      <c r="AQ12" s="27">
        <v>858.96141144021306</v>
      </c>
      <c r="AR12" s="27">
        <v>0</v>
      </c>
      <c r="AS12" s="27">
        <v>29443.854193109801</v>
      </c>
      <c r="AT12" s="27">
        <v>3271.5394381971701</v>
      </c>
      <c r="AU12" s="27">
        <v>32715.393631306899</v>
      </c>
      <c r="AV12" s="27">
        <v>0</v>
      </c>
      <c r="AW12" s="27">
        <v>21.432549774296699</v>
      </c>
      <c r="AX12" s="27">
        <v>131.68408604685999</v>
      </c>
      <c r="AY12" s="27">
        <v>257.60817928115</v>
      </c>
      <c r="AZ12" s="27">
        <v>87.890225129804307</v>
      </c>
      <c r="BA12" s="27">
        <v>53.339193092356098</v>
      </c>
      <c r="BB12" s="27">
        <v>195.80414532760599</v>
      </c>
      <c r="BC12" s="27">
        <v>81.0319707502981</v>
      </c>
      <c r="BD12" s="27">
        <v>0</v>
      </c>
      <c r="BE12" s="27">
        <v>46.638511749421497</v>
      </c>
      <c r="BF12" s="27">
        <v>4913.1255279378001</v>
      </c>
      <c r="BG12" s="27">
        <v>3944.6575765795501</v>
      </c>
      <c r="BH12" s="27">
        <v>968.46795135824902</v>
      </c>
      <c r="BI12" s="27">
        <v>0.45224486464713698</v>
      </c>
      <c r="BJ12" s="27">
        <v>0.60412443978367802</v>
      </c>
      <c r="BK12" s="27">
        <v>1325.9150264760799</v>
      </c>
      <c r="BL12" s="27">
        <v>60.375203290575101</v>
      </c>
      <c r="BM12" s="27">
        <v>315.44351155628999</v>
      </c>
      <c r="BN12" s="27">
        <v>73.299622673548996</v>
      </c>
      <c r="BO12" s="27">
        <v>34.8463770147848</v>
      </c>
      <c r="BP12" s="27">
        <v>788.669599518881</v>
      </c>
      <c r="BQ12" s="27">
        <v>23.642637730802502</v>
      </c>
      <c r="BR12" s="27">
        <v>257.031750142926</v>
      </c>
      <c r="BS12" s="27">
        <v>482.83798245970502</v>
      </c>
      <c r="BT12" s="27">
        <v>8.7940020459759598</v>
      </c>
      <c r="BU12" s="27">
        <v>33516.7809953709</v>
      </c>
      <c r="BV12" s="27">
        <v>179.48065443584801</v>
      </c>
      <c r="BW12" s="27">
        <v>726.59494916019605</v>
      </c>
      <c r="BX12" s="27">
        <v>3.8966152827578</v>
      </c>
      <c r="BY12" s="27">
        <v>140.044336494551</v>
      </c>
      <c r="BZ12" s="27">
        <v>18.660640308445402</v>
      </c>
      <c r="CA12" s="27">
        <v>1295.30593029545</v>
      </c>
      <c r="CB12" s="27">
        <v>295.644232784873</v>
      </c>
      <c r="CC12" s="50"/>
      <c r="CD12" s="24">
        <f t="shared" si="0"/>
        <v>1.063336719544984E-7</v>
      </c>
      <c r="CE12" s="24">
        <f t="shared" si="1"/>
        <v>1.9691729119822442E-6</v>
      </c>
      <c r="CF12" s="24">
        <f t="shared" si="2"/>
        <v>2.9692046917577802E-2</v>
      </c>
      <c r="CG12" s="24">
        <f t="shared" si="3"/>
        <v>-1.4022341787223713E-6</v>
      </c>
      <c r="CH12" s="24">
        <f t="shared" si="4"/>
        <v>-1.6378379473717313E-6</v>
      </c>
      <c r="CI12" s="24">
        <f t="shared" si="5"/>
        <v>-2.4833408876217345E-3</v>
      </c>
      <c r="CJ12" s="24">
        <f t="shared" si="6"/>
        <v>1.0270136075241838E-6</v>
      </c>
      <c r="CK12" s="73">
        <f t="shared" si="10"/>
        <v>-0.95301524893497969</v>
      </c>
      <c r="CL12" s="73">
        <f t="shared" si="11"/>
        <v>16.796942697778054</v>
      </c>
      <c r="CM12" s="24">
        <f t="shared" si="7"/>
        <v>-9.6034953893591434E-6</v>
      </c>
      <c r="CN12" s="73">
        <f t="shared" si="12"/>
        <v>2.1803756494596476</v>
      </c>
      <c r="CO12" s="24">
        <f t="shared" si="13"/>
        <v>2.7564596340644688E-7</v>
      </c>
      <c r="CP12" s="73" t="str">
        <f t="shared" si="14"/>
        <v/>
      </c>
      <c r="CQ12" s="24">
        <f t="shared" si="8"/>
        <v>3.973966448748577E-6</v>
      </c>
      <c r="CR12" s="24">
        <f t="shared" si="9"/>
        <v>2.6636345129058116E-6</v>
      </c>
      <c r="CS12" s="73">
        <f t="shared" si="15"/>
        <v>-0.63459501263304929</v>
      </c>
    </row>
    <row r="13" spans="1:97" x14ac:dyDescent="0.25">
      <c r="A13" s="29" t="s">
        <v>12</v>
      </c>
      <c r="B13" s="27">
        <v>3172.4384599999998</v>
      </c>
      <c r="C13" s="27"/>
      <c r="D13" s="27">
        <v>1268.54573</v>
      </c>
      <c r="E13" s="27">
        <v>153.576187</v>
      </c>
      <c r="F13" s="27">
        <v>133.14925199999999</v>
      </c>
      <c r="G13" s="27">
        <v>60.317297099999998</v>
      </c>
      <c r="H13" s="27">
        <v>64.253737999999998</v>
      </c>
      <c r="I13" s="71">
        <v>0.49836596599999999</v>
      </c>
      <c r="J13" s="71">
        <v>4.1053064603999996</v>
      </c>
      <c r="K13" s="27">
        <v>0.30816300000000002</v>
      </c>
      <c r="L13" s="71">
        <v>4.8152286399999999</v>
      </c>
      <c r="M13" s="27">
        <v>7.4115000000000002</v>
      </c>
      <c r="N13" s="71"/>
      <c r="O13" s="27">
        <v>3.8749153634</v>
      </c>
      <c r="P13" s="27"/>
      <c r="Q13" s="71">
        <v>6.1790806199999999E-2</v>
      </c>
      <c r="R13" s="27"/>
      <c r="S13" s="27" t="s">
        <v>12</v>
      </c>
      <c r="T13" s="27">
        <v>0.50075380442026396</v>
      </c>
      <c r="U13" s="27">
        <v>3.87493660474395</v>
      </c>
      <c r="V13" s="27">
        <v>0.100172849840638</v>
      </c>
      <c r="W13" s="27">
        <v>0.100172849840638</v>
      </c>
      <c r="X13" s="27">
        <v>4.82756821872053E-2</v>
      </c>
      <c r="Y13" s="27">
        <v>5.99047396228399</v>
      </c>
      <c r="Z13" s="27">
        <v>0</v>
      </c>
      <c r="AA13" s="27">
        <v>37.004612044783698</v>
      </c>
      <c r="AB13" s="27">
        <v>0.30816008605741801</v>
      </c>
      <c r="AC13" s="27">
        <v>3172.4375953407598</v>
      </c>
      <c r="AD13" s="27">
        <v>4.7841858354470004</v>
      </c>
      <c r="AE13" s="27">
        <v>1.52171808131748</v>
      </c>
      <c r="AF13" s="27">
        <v>0</v>
      </c>
      <c r="AG13" s="27">
        <v>6.1219070559588102</v>
      </c>
      <c r="AH13" s="27">
        <v>10.9406674541253</v>
      </c>
      <c r="AI13" s="27">
        <v>10.9406674541253</v>
      </c>
      <c r="AJ13" s="27">
        <v>7.4115230165842796</v>
      </c>
      <c r="AK13" s="27">
        <v>0</v>
      </c>
      <c r="AL13" s="27">
        <v>1.3110356618550699E-4</v>
      </c>
      <c r="AM13" s="27">
        <v>0</v>
      </c>
      <c r="AN13" s="27">
        <v>9.1878627633834101E-2</v>
      </c>
      <c r="AO13" s="27">
        <v>10.4943350467875</v>
      </c>
      <c r="AP13" s="27">
        <v>6.2012023975429202E-2</v>
      </c>
      <c r="AQ13" s="27">
        <v>0</v>
      </c>
      <c r="AR13" s="27">
        <v>0</v>
      </c>
      <c r="AS13" s="27">
        <v>1232.5090183909499</v>
      </c>
      <c r="AT13" s="27">
        <v>136.945618351273</v>
      </c>
      <c r="AU13" s="27">
        <v>1369.4546367422199</v>
      </c>
      <c r="AV13" s="27">
        <v>0</v>
      </c>
      <c r="AW13" s="27">
        <v>0.49284675347365597</v>
      </c>
      <c r="AX13" s="27">
        <v>0.28425546014318998</v>
      </c>
      <c r="AY13" s="27">
        <v>5.8216219670629501</v>
      </c>
      <c r="AZ13" s="27">
        <v>0.96245181489993903</v>
      </c>
      <c r="BA13" s="27">
        <v>2.8108420527676201</v>
      </c>
      <c r="BB13" s="27">
        <v>4.5740787047845801</v>
      </c>
      <c r="BC13" s="27">
        <v>0.50181266478171405</v>
      </c>
      <c r="BD13" s="27">
        <v>0</v>
      </c>
      <c r="BE13" s="27">
        <v>5.6411137561566598</v>
      </c>
      <c r="BF13" s="27">
        <v>153.567212941647</v>
      </c>
      <c r="BG13" s="27">
        <v>133.14026783122301</v>
      </c>
      <c r="BH13" s="27">
        <v>20.426945110423901</v>
      </c>
      <c r="BI13" s="27">
        <v>7.6204366253850797E-2</v>
      </c>
      <c r="BJ13" s="27">
        <v>1.7102345166641799E-3</v>
      </c>
      <c r="BK13" s="27">
        <v>10.8017536544364</v>
      </c>
      <c r="BL13" s="27">
        <v>14.795018050342501</v>
      </c>
      <c r="BM13" s="27">
        <v>13.0192923347497</v>
      </c>
      <c r="BN13" s="27">
        <v>1.9269566159934299</v>
      </c>
      <c r="BO13" s="27">
        <v>0.90916065001074597</v>
      </c>
      <c r="BP13" s="27">
        <v>32.555721847693597</v>
      </c>
      <c r="BQ13" s="27">
        <v>0.71489822847070805</v>
      </c>
      <c r="BR13" s="27">
        <v>7.1777986212073603</v>
      </c>
      <c r="BS13" s="27">
        <v>37.0998166701389</v>
      </c>
      <c r="BT13" s="27">
        <v>2.2803323467649799E-3</v>
      </c>
      <c r="BU13" s="27">
        <v>62.618273567186399</v>
      </c>
      <c r="BV13" s="27">
        <v>4.5398244990690699</v>
      </c>
      <c r="BW13" s="27">
        <v>0</v>
      </c>
      <c r="BX13" s="27">
        <v>1.1384135234224499</v>
      </c>
      <c r="BY13" s="27">
        <v>12.018556487288899</v>
      </c>
      <c r="BZ13" s="27">
        <v>5.3324241440631903</v>
      </c>
      <c r="CA13" s="27">
        <v>64.253756739915104</v>
      </c>
      <c r="CB13" s="27">
        <v>0.35958140561131302</v>
      </c>
      <c r="CD13" s="24">
        <f t="shared" si="0"/>
        <v>-2.7255351079401834E-7</v>
      </c>
      <c r="CE13" s="24" t="str">
        <f t="shared" si="1"/>
        <v/>
      </c>
      <c r="CF13" s="24">
        <f t="shared" si="2"/>
        <v>7.9546920821072703E-2</v>
      </c>
      <c r="CG13" s="24">
        <f t="shared" si="3"/>
        <v>-5.8433918228510684E-5</v>
      </c>
      <c r="CH13" s="24">
        <f t="shared" si="4"/>
        <v>-6.7474421688649641E-5</v>
      </c>
      <c r="CI13" s="24">
        <f t="shared" si="5"/>
        <v>3.8147870972593728E-2</v>
      </c>
      <c r="CJ13" s="24">
        <f t="shared" si="6"/>
        <v>2.9165486225759066E-7</v>
      </c>
      <c r="CK13" s="73">
        <f t="shared" si="10"/>
        <v>-0.79899741018703907</v>
      </c>
      <c r="CL13" s="73">
        <f t="shared" si="11"/>
        <v>0.45920262471715922</v>
      </c>
      <c r="CM13" s="24">
        <f t="shared" si="7"/>
        <v>-9.4558483075700974E-6</v>
      </c>
      <c r="CN13" s="73">
        <f t="shared" si="12"/>
        <v>1.2720971883331589</v>
      </c>
      <c r="CO13" s="24">
        <f t="shared" si="13"/>
        <v>3.105523076217967E-6</v>
      </c>
      <c r="CP13" s="73" t="str">
        <f t="shared" si="14"/>
        <v/>
      </c>
      <c r="CQ13" s="24">
        <f t="shared" si="8"/>
        <v>5.4817568792900831E-6</v>
      </c>
      <c r="CR13" s="24" t="str">
        <f t="shared" si="9"/>
        <v/>
      </c>
      <c r="CS13" s="73">
        <f t="shared" si="15"/>
        <v>3.5801082561243997E-3</v>
      </c>
    </row>
    <row r="14" spans="1:97" x14ac:dyDescent="0.25">
      <c r="A14" s="29" t="s">
        <v>13</v>
      </c>
      <c r="B14" s="27">
        <v>18753.657915</v>
      </c>
      <c r="C14" s="27">
        <v>384.51599599999997</v>
      </c>
      <c r="D14" s="27">
        <v>38836.811917999999</v>
      </c>
      <c r="E14" s="27">
        <v>5171.9785000000002</v>
      </c>
      <c r="F14" s="27">
        <v>2450.1855</v>
      </c>
      <c r="G14" s="27">
        <v>111100.74658000001</v>
      </c>
      <c r="H14" s="27">
        <v>1412.7750329999999</v>
      </c>
      <c r="I14" s="71">
        <v>4.4637009606999998</v>
      </c>
      <c r="J14" s="71">
        <v>1.8949537578</v>
      </c>
      <c r="K14" s="27"/>
      <c r="L14" s="71">
        <v>82.131828776000006</v>
      </c>
      <c r="M14" s="27"/>
      <c r="N14" s="71"/>
      <c r="O14" s="27">
        <v>0.71419381380000002</v>
      </c>
      <c r="P14" s="27"/>
      <c r="Q14" s="71">
        <v>0.4974370575</v>
      </c>
      <c r="R14" s="27"/>
      <c r="S14" s="27" t="s">
        <v>13</v>
      </c>
      <c r="T14" s="27">
        <v>0</v>
      </c>
      <c r="U14" s="27">
        <v>0.71419552864012303</v>
      </c>
      <c r="V14" s="27">
        <v>2.4657663382391899E-2</v>
      </c>
      <c r="W14" s="27">
        <v>2.4657663382391899E-2</v>
      </c>
      <c r="X14" s="27">
        <v>9.9378575237685802E-3</v>
      </c>
      <c r="Y14" s="27">
        <v>2.2439367308046698</v>
      </c>
      <c r="Z14" s="27">
        <v>0</v>
      </c>
      <c r="AA14" s="27">
        <v>618.83031448465397</v>
      </c>
      <c r="AB14" s="27">
        <v>0</v>
      </c>
      <c r="AC14" s="27">
        <v>18753.6569094634</v>
      </c>
      <c r="AD14" s="27">
        <v>2.01923754137345</v>
      </c>
      <c r="AE14" s="27">
        <v>41.260198094722298</v>
      </c>
      <c r="AF14" s="27">
        <v>5.5169719247352997</v>
      </c>
      <c r="AG14" s="27">
        <v>5.8404342279027904E-4</v>
      </c>
      <c r="AH14" s="27">
        <v>236.241041794068</v>
      </c>
      <c r="AI14" s="27">
        <v>236.241041794068</v>
      </c>
      <c r="AJ14" s="27">
        <v>0</v>
      </c>
      <c r="AK14" s="27">
        <v>0</v>
      </c>
      <c r="AL14" s="27">
        <v>18.486497780092702</v>
      </c>
      <c r="AM14" s="27">
        <v>0</v>
      </c>
      <c r="AN14" s="27">
        <v>0</v>
      </c>
      <c r="AO14" s="27">
        <v>0</v>
      </c>
      <c r="AP14" s="27">
        <v>0</v>
      </c>
      <c r="AQ14" s="27">
        <v>384.51596680096702</v>
      </c>
      <c r="AR14" s="27">
        <v>0</v>
      </c>
      <c r="AS14" s="27">
        <v>34952.322720108001</v>
      </c>
      <c r="AT14" s="27">
        <v>3883.5917863485802</v>
      </c>
      <c r="AU14" s="27">
        <v>38835.914506456596</v>
      </c>
      <c r="AV14" s="27">
        <v>0</v>
      </c>
      <c r="AW14" s="27">
        <v>35.432119724389601</v>
      </c>
      <c r="AX14" s="27">
        <v>133.57270507533099</v>
      </c>
      <c r="AY14" s="27">
        <v>349.07997087176602</v>
      </c>
      <c r="AZ14" s="27">
        <v>78.658772968068206</v>
      </c>
      <c r="BA14" s="27">
        <v>8.0718014910473492</v>
      </c>
      <c r="BB14" s="27">
        <v>111.415911919377</v>
      </c>
      <c r="BC14" s="27">
        <v>68.193878605769299</v>
      </c>
      <c r="BD14" s="27">
        <v>0</v>
      </c>
      <c r="BE14" s="27">
        <v>11.136200888821801</v>
      </c>
      <c r="BF14" s="27">
        <v>5172.0182176693897</v>
      </c>
      <c r="BG14" s="27">
        <v>2450.2258419807499</v>
      </c>
      <c r="BH14" s="27">
        <v>2721.7923756886398</v>
      </c>
      <c r="BI14" s="27">
        <v>9.6715554159294904E-6</v>
      </c>
      <c r="BJ14" s="27">
        <v>0.62530942892794705</v>
      </c>
      <c r="BK14" s="27">
        <v>1301.4819205454201</v>
      </c>
      <c r="BL14" s="27">
        <v>1.0240998252837001E-5</v>
      </c>
      <c r="BM14" s="27">
        <v>71.527112555333204</v>
      </c>
      <c r="BN14" s="27">
        <v>18.473025784233599</v>
      </c>
      <c r="BO14" s="27">
        <v>7.0524832045316002</v>
      </c>
      <c r="BP14" s="27">
        <v>178.555539242712</v>
      </c>
      <c r="BQ14" s="27">
        <v>25.192647549353399</v>
      </c>
      <c r="BR14" s="27">
        <v>204.63817600212701</v>
      </c>
      <c r="BS14" s="27">
        <v>247.305487811208</v>
      </c>
      <c r="BT14" s="27">
        <v>9.5174965452829401</v>
      </c>
      <c r="BU14" s="27">
        <v>111031.41368856101</v>
      </c>
      <c r="BV14" s="27">
        <v>227.318051483619</v>
      </c>
      <c r="BW14" s="27">
        <v>2548.2003680787002</v>
      </c>
      <c r="BX14" s="27">
        <v>0</v>
      </c>
      <c r="BY14" s="27">
        <v>182.627990500858</v>
      </c>
      <c r="BZ14" s="27">
        <v>1.8391595324955701E-2</v>
      </c>
      <c r="CA14" s="27">
        <v>1412.77526650242</v>
      </c>
      <c r="CB14" s="27">
        <v>559.49647380679005</v>
      </c>
      <c r="CC14" s="50"/>
      <c r="CD14" s="24">
        <f t="shared" si="0"/>
        <v>-5.3618158371556966E-8</v>
      </c>
      <c r="CE14" s="24">
        <f t="shared" si="1"/>
        <v>-7.593710861253784E-8</v>
      </c>
      <c r="CF14" s="24">
        <f t="shared" si="2"/>
        <v>-2.3107240246645095E-5</v>
      </c>
      <c r="CG14" s="24">
        <f t="shared" si="3"/>
        <v>7.6793956876608126E-6</v>
      </c>
      <c r="CH14" s="24">
        <f t="shared" si="4"/>
        <v>1.6464867966067126E-5</v>
      </c>
      <c r="CI14" s="24">
        <f t="shared" si="5"/>
        <v>-6.2405423521682667E-4</v>
      </c>
      <c r="CJ14" s="24">
        <f t="shared" si="6"/>
        <v>1.6527926572401522E-7</v>
      </c>
      <c r="CK14" s="73">
        <f t="shared" si="10"/>
        <v>-0.99447595983703052</v>
      </c>
      <c r="CL14" s="73">
        <f t="shared" si="11"/>
        <v>0.18416437423245172</v>
      </c>
      <c r="CM14" s="24" t="str">
        <f t="shared" si="7"/>
        <v/>
      </c>
      <c r="CN14" s="73">
        <f t="shared" si="12"/>
        <v>1.8763640760803406</v>
      </c>
      <c r="CO14" s="24" t="str">
        <f t="shared" si="13"/>
        <v/>
      </c>
      <c r="CP14" s="73" t="str">
        <f t="shared" si="14"/>
        <v/>
      </c>
      <c r="CQ14" s="24">
        <f t="shared" si="8"/>
        <v>2.4010850974591658E-6</v>
      </c>
      <c r="CR14" s="24" t="str">
        <f t="shared" si="9"/>
        <v/>
      </c>
      <c r="CS14" s="73">
        <f t="shared" si="15"/>
        <v>-1</v>
      </c>
    </row>
    <row r="15" spans="1:97" x14ac:dyDescent="0.25">
      <c r="A15" s="29" t="s">
        <v>14</v>
      </c>
      <c r="B15" s="27">
        <v>12154.077681000001</v>
      </c>
      <c r="C15" s="27">
        <v>196.20340286999999</v>
      </c>
      <c r="D15" s="27">
        <v>89974.903057000003</v>
      </c>
      <c r="E15" s="27">
        <v>11458.444876</v>
      </c>
      <c r="F15" s="27">
        <v>9910.4295421000006</v>
      </c>
      <c r="G15" s="27">
        <v>169074.91081999999</v>
      </c>
      <c r="H15" s="27">
        <v>1323.8548031</v>
      </c>
      <c r="I15" s="71">
        <v>1.8566993920999999</v>
      </c>
      <c r="J15" s="71">
        <v>0.5692906968</v>
      </c>
      <c r="K15" s="27"/>
      <c r="L15" s="71">
        <v>33.620287239</v>
      </c>
      <c r="M15" s="27">
        <v>1.4535750000000001</v>
      </c>
      <c r="N15" s="71"/>
      <c r="O15" s="27">
        <v>0.29670838519999998</v>
      </c>
      <c r="P15" s="27">
        <v>4.1526999999999997E-4</v>
      </c>
      <c r="Q15" s="71">
        <v>6.6029454799999998E-2</v>
      </c>
      <c r="R15" s="27"/>
      <c r="S15" s="27" t="s">
        <v>14</v>
      </c>
      <c r="T15" s="27">
        <v>0</v>
      </c>
      <c r="U15" s="27">
        <v>0.29670781627862303</v>
      </c>
      <c r="V15" s="27">
        <v>0</v>
      </c>
      <c r="W15" s="27">
        <v>0</v>
      </c>
      <c r="X15" s="27">
        <v>0</v>
      </c>
      <c r="Y15" s="27">
        <v>3.1209809973076399</v>
      </c>
      <c r="Z15" s="27">
        <v>4.1526511012808097E-4</v>
      </c>
      <c r="AA15" s="27">
        <v>326.27105562045</v>
      </c>
      <c r="AB15" s="27">
        <v>0</v>
      </c>
      <c r="AC15" s="27">
        <v>12154.0674187313</v>
      </c>
      <c r="AD15" s="27">
        <v>3.1570334825430403E-2</v>
      </c>
      <c r="AE15" s="27">
        <v>30.8812166073747</v>
      </c>
      <c r="AF15" s="27">
        <v>1.2430085474611E-2</v>
      </c>
      <c r="AG15" s="27">
        <v>0</v>
      </c>
      <c r="AH15" s="27">
        <v>129.21136515720301</v>
      </c>
      <c r="AI15" s="27">
        <v>129.21136515720301</v>
      </c>
      <c r="AJ15" s="27">
        <v>1.4535294229071201</v>
      </c>
      <c r="AK15" s="27">
        <v>0</v>
      </c>
      <c r="AL15" s="27">
        <v>18.040496933504802</v>
      </c>
      <c r="AM15" s="27">
        <v>0</v>
      </c>
      <c r="AN15" s="27">
        <v>0</v>
      </c>
      <c r="AO15" s="27">
        <v>0</v>
      </c>
      <c r="AP15" s="27">
        <v>0</v>
      </c>
      <c r="AQ15" s="27">
        <v>196.20146224582899</v>
      </c>
      <c r="AR15" s="27">
        <v>0</v>
      </c>
      <c r="AS15" s="27">
        <v>80779.872425532099</v>
      </c>
      <c r="AT15" s="27">
        <v>8975.5418416489192</v>
      </c>
      <c r="AU15" s="27">
        <v>89755.414267180997</v>
      </c>
      <c r="AV15" s="27">
        <v>0</v>
      </c>
      <c r="AW15" s="27">
        <v>36.3205557187528</v>
      </c>
      <c r="AX15" s="27">
        <v>555.36133159521899</v>
      </c>
      <c r="AY15" s="27">
        <v>368.46608012948599</v>
      </c>
      <c r="AZ15" s="27">
        <v>325.15774558849603</v>
      </c>
      <c r="BA15" s="27">
        <v>25.801938749127199</v>
      </c>
      <c r="BB15" s="27">
        <v>440.59459933187799</v>
      </c>
      <c r="BC15" s="27">
        <v>279.80923861562599</v>
      </c>
      <c r="BD15" s="27">
        <v>3.7683078864840097E-2</v>
      </c>
      <c r="BE15" s="27">
        <v>45.475287441597601</v>
      </c>
      <c r="BF15" s="27">
        <v>11458.609736557401</v>
      </c>
      <c r="BG15" s="27">
        <v>9910.5944873145509</v>
      </c>
      <c r="BH15" s="27">
        <v>1548.0152492429299</v>
      </c>
      <c r="BI15" s="27">
        <v>0</v>
      </c>
      <c r="BJ15" s="27">
        <v>2.6163977801528899</v>
      </c>
      <c r="BK15" s="27">
        <v>5422.2057312598399</v>
      </c>
      <c r="BL15" s="27">
        <v>7.0787843714346696E-2</v>
      </c>
      <c r="BM15" s="27">
        <v>240.04695092844301</v>
      </c>
      <c r="BN15" s="27">
        <v>63.125390557314098</v>
      </c>
      <c r="BO15" s="27">
        <v>21.6757399305896</v>
      </c>
      <c r="BP15" s="27">
        <v>598.75232798807201</v>
      </c>
      <c r="BQ15" s="27">
        <v>29.7601899368474</v>
      </c>
      <c r="BR15" s="27">
        <v>847.10579307871001</v>
      </c>
      <c r="BS15" s="27">
        <v>1002.9936573466</v>
      </c>
      <c r="BT15" s="27">
        <v>39.7638862003013</v>
      </c>
      <c r="BU15" s="27">
        <v>168644.54042647599</v>
      </c>
      <c r="BV15" s="27">
        <v>238.36466750742599</v>
      </c>
      <c r="BW15" s="27">
        <v>3741.5296402650802</v>
      </c>
      <c r="BX15" s="27">
        <v>0</v>
      </c>
      <c r="BY15" s="27">
        <v>181.638093706901</v>
      </c>
      <c r="BZ15" s="27">
        <v>5.0921348067549603E-2</v>
      </c>
      <c r="CA15" s="27">
        <v>1323.8540342930901</v>
      </c>
      <c r="CB15" s="27">
        <v>560.74187083580705</v>
      </c>
      <c r="CC15" s="50"/>
      <c r="CD15" s="24">
        <f t="shared" si="0"/>
        <v>-8.4434779587935864E-7</v>
      </c>
      <c r="CE15" s="24">
        <f t="shared" si="1"/>
        <v>-9.8908792743239592E-6</v>
      </c>
      <c r="CF15" s="24">
        <f t="shared" si="2"/>
        <v>-2.4394445824515976E-3</v>
      </c>
      <c r="CG15" s="24">
        <f t="shared" si="3"/>
        <v>1.4387690405202829E-5</v>
      </c>
      <c r="CH15" s="24">
        <f t="shared" si="4"/>
        <v>1.6643598932775635E-5</v>
      </c>
      <c r="CI15" s="24">
        <f t="shared" si="5"/>
        <v>-2.545442085030488E-3</v>
      </c>
      <c r="CJ15" s="24">
        <f t="shared" si="6"/>
        <v>-5.8073355789893095E-7</v>
      </c>
      <c r="CK15" s="73">
        <f t="shared" si="10"/>
        <v>-1</v>
      </c>
      <c r="CL15" s="73">
        <f t="shared" si="11"/>
        <v>4.4822272959153686</v>
      </c>
      <c r="CM15" s="24" t="str">
        <f t="shared" si="7"/>
        <v/>
      </c>
      <c r="CN15" s="73">
        <f t="shared" si="12"/>
        <v>2.8432558365330096</v>
      </c>
      <c r="CO15" s="24">
        <f t="shared" si="13"/>
        <v>-3.135517113324069E-5</v>
      </c>
      <c r="CP15" s="73" t="str">
        <f t="shared" si="14"/>
        <v/>
      </c>
      <c r="CQ15" s="24">
        <f t="shared" si="8"/>
        <v>-1.9174428675812897E-6</v>
      </c>
      <c r="CR15" s="24">
        <f t="shared" si="9"/>
        <v>-1.1775162951812916E-5</v>
      </c>
      <c r="CS15" s="73">
        <f t="shared" si="15"/>
        <v>-1</v>
      </c>
    </row>
    <row r="16" spans="1:97" x14ac:dyDescent="0.25">
      <c r="A16" s="29" t="s">
        <v>15</v>
      </c>
      <c r="B16" s="27">
        <v>17877.554691000001</v>
      </c>
      <c r="C16" s="27">
        <v>131.83624497</v>
      </c>
      <c r="D16" s="27">
        <v>26719.452628999999</v>
      </c>
      <c r="E16" s="27">
        <v>2614.3496621999998</v>
      </c>
      <c r="F16" s="27">
        <v>1842.6563817000001</v>
      </c>
      <c r="G16" s="27">
        <v>44693.040381999999</v>
      </c>
      <c r="H16" s="27">
        <v>339.89398426000002</v>
      </c>
      <c r="I16" s="71">
        <v>5.6864289568000004</v>
      </c>
      <c r="J16" s="71">
        <v>12.140023423000001</v>
      </c>
      <c r="K16" s="27">
        <v>35.700000000000003</v>
      </c>
      <c r="L16" s="71">
        <v>8.2334386253999998</v>
      </c>
      <c r="M16" s="27">
        <v>493.25946900000002</v>
      </c>
      <c r="N16" s="71"/>
      <c r="O16" s="27">
        <v>2.6637429291000001</v>
      </c>
      <c r="P16" s="27">
        <v>2.2133400000000001E-5</v>
      </c>
      <c r="Q16" s="71">
        <v>0.1119683999</v>
      </c>
      <c r="R16" s="27"/>
      <c r="S16" s="27" t="s">
        <v>15</v>
      </c>
      <c r="T16" s="27">
        <v>0</v>
      </c>
      <c r="U16" s="27">
        <v>2.66372419556405</v>
      </c>
      <c r="V16" s="27">
        <v>0</v>
      </c>
      <c r="W16" s="27">
        <v>0</v>
      </c>
      <c r="X16" s="27">
        <v>0</v>
      </c>
      <c r="Y16" s="27">
        <v>2.3246622374735502</v>
      </c>
      <c r="Z16" s="27">
        <v>2.2134381842733199E-5</v>
      </c>
      <c r="AA16" s="27">
        <v>43.844366912575602</v>
      </c>
      <c r="AB16" s="27">
        <v>35.700016235144901</v>
      </c>
      <c r="AC16" s="27">
        <v>17877.524532985499</v>
      </c>
      <c r="AD16" s="27">
        <v>0.26823044066566698</v>
      </c>
      <c r="AE16" s="27">
        <v>10.7009869877214</v>
      </c>
      <c r="AF16" s="27">
        <v>3.7360859117632099</v>
      </c>
      <c r="AG16" s="27">
        <v>0</v>
      </c>
      <c r="AH16" s="27">
        <v>13.1815699420107</v>
      </c>
      <c r="AI16" s="27">
        <v>13.1815699420107</v>
      </c>
      <c r="AJ16" s="27">
        <v>493.23829459877697</v>
      </c>
      <c r="AK16" s="27">
        <v>0</v>
      </c>
      <c r="AL16" s="27">
        <v>4.6505474661226502</v>
      </c>
      <c r="AM16" s="27">
        <v>0</v>
      </c>
      <c r="AN16" s="27">
        <v>0</v>
      </c>
      <c r="AO16" s="27">
        <v>0</v>
      </c>
      <c r="AP16" s="27">
        <v>0</v>
      </c>
      <c r="AQ16" s="27">
        <v>131.828626993174</v>
      </c>
      <c r="AR16" s="27">
        <v>0</v>
      </c>
      <c r="AS16" s="27">
        <v>24043.035112119</v>
      </c>
      <c r="AT16" s="27">
        <v>2671.44842418076</v>
      </c>
      <c r="AU16" s="27">
        <v>26714.483536299798</v>
      </c>
      <c r="AV16" s="27">
        <v>0</v>
      </c>
      <c r="AW16" s="27">
        <v>9.3125758755922305</v>
      </c>
      <c r="AX16" s="27">
        <v>103.67438343026799</v>
      </c>
      <c r="AY16" s="27">
        <v>101.26492342839001</v>
      </c>
      <c r="AZ16" s="27">
        <v>60.650879905258599</v>
      </c>
      <c r="BA16" s="27">
        <v>4.8261028602831804</v>
      </c>
      <c r="BB16" s="27">
        <v>82.605882922475601</v>
      </c>
      <c r="BC16" s="27">
        <v>52.121535729815903</v>
      </c>
      <c r="BD16" s="27">
        <v>0</v>
      </c>
      <c r="BE16" s="27">
        <v>8.5028494361228493</v>
      </c>
      <c r="BF16" s="27">
        <v>2614.35795036335</v>
      </c>
      <c r="BG16" s="27">
        <v>1842.67499073454</v>
      </c>
      <c r="BH16" s="27">
        <v>771.68295962880904</v>
      </c>
      <c r="BI16" s="27">
        <v>0</v>
      </c>
      <c r="BJ16" s="27">
        <v>0.49022210231749802</v>
      </c>
      <c r="BK16" s="27">
        <v>1013.10111864536</v>
      </c>
      <c r="BL16" s="27">
        <v>3.4347154843829997E-2</v>
      </c>
      <c r="BM16" s="27">
        <v>42.761725715043703</v>
      </c>
      <c r="BN16" s="27">
        <v>11.4316267107556</v>
      </c>
      <c r="BO16" s="27">
        <v>3.7790118958184902</v>
      </c>
      <c r="BP16" s="27">
        <v>106.73885786084</v>
      </c>
      <c r="BQ16" s="27">
        <v>7.8112260959207198</v>
      </c>
      <c r="BR16" s="27">
        <v>158.08477252307401</v>
      </c>
      <c r="BS16" s="27">
        <v>186.438845531065</v>
      </c>
      <c r="BT16" s="27">
        <v>7.4328283111959603</v>
      </c>
      <c r="BU16" s="27">
        <v>44686.7481447834</v>
      </c>
      <c r="BV16" s="27">
        <v>66.9828763556567</v>
      </c>
      <c r="BW16" s="27">
        <v>1060.0953166934</v>
      </c>
      <c r="BX16" s="27">
        <v>0</v>
      </c>
      <c r="BY16" s="27">
        <v>50.236849955098698</v>
      </c>
      <c r="BZ16" s="27">
        <v>1.8438793609249798E-2</v>
      </c>
      <c r="CA16" s="27">
        <v>339.89187409858101</v>
      </c>
      <c r="CB16" s="27">
        <v>148.043424431712</v>
      </c>
      <c r="CC16" s="50"/>
      <c r="CD16" s="24">
        <f t="shared" si="0"/>
        <v>-1.6869205561741954E-6</v>
      </c>
      <c r="CE16" s="24">
        <f t="shared" si="1"/>
        <v>-5.7783630197683038E-5</v>
      </c>
      <c r="CF16" s="24">
        <f t="shared" si="2"/>
        <v>-1.8597284791709888E-4</v>
      </c>
      <c r="CG16" s="24">
        <f t="shared" si="3"/>
        <v>3.1702581602146062E-6</v>
      </c>
      <c r="CH16" s="24">
        <f t="shared" si="4"/>
        <v>1.0099025908824846E-5</v>
      </c>
      <c r="CI16" s="24">
        <f t="shared" si="5"/>
        <v>-1.4078785338429654E-4</v>
      </c>
      <c r="CJ16" s="24">
        <f t="shared" si="6"/>
        <v>-6.2082929287662549E-6</v>
      </c>
      <c r="CK16" s="73">
        <f t="shared" si="10"/>
        <v>-1</v>
      </c>
      <c r="CL16" s="73">
        <f t="shared" si="11"/>
        <v>-0.80851254099976955</v>
      </c>
      <c r="CM16" s="24">
        <f t="shared" si="7"/>
        <v>4.5476596352357257E-7</v>
      </c>
      <c r="CN16" s="73">
        <f t="shared" si="12"/>
        <v>0.60097992366710673</v>
      </c>
      <c r="CO16" s="24">
        <f t="shared" si="13"/>
        <v>-4.2927510881802653E-5</v>
      </c>
      <c r="CP16" s="73" t="str">
        <f t="shared" si="14"/>
        <v/>
      </c>
      <c r="CQ16" s="24">
        <f t="shared" si="8"/>
        <v>-7.0327867398167516E-6</v>
      </c>
      <c r="CR16" s="24">
        <f t="shared" si="9"/>
        <v>4.4360230836569879E-5</v>
      </c>
      <c r="CS16" s="73">
        <f t="shared" si="15"/>
        <v>-1</v>
      </c>
    </row>
    <row r="17" spans="1:97" x14ac:dyDescent="0.25">
      <c r="A17" s="29" t="s">
        <v>16</v>
      </c>
      <c r="B17" s="27">
        <v>15978.251007999999</v>
      </c>
      <c r="C17" s="27">
        <v>80.064351200000004</v>
      </c>
      <c r="D17" s="27">
        <v>17822.957008000001</v>
      </c>
      <c r="E17" s="27">
        <v>1483.8771254000001</v>
      </c>
      <c r="F17" s="27">
        <v>1079.9442311</v>
      </c>
      <c r="G17" s="27">
        <v>13856.322598999999</v>
      </c>
      <c r="H17" s="27">
        <v>555.10792478999997</v>
      </c>
      <c r="I17" s="71">
        <v>1.7222888353000001</v>
      </c>
      <c r="J17" s="71">
        <v>1.1936239875000001</v>
      </c>
      <c r="K17" s="27">
        <v>4.1100000000000003</v>
      </c>
      <c r="L17" s="71">
        <v>3.1392669297000002</v>
      </c>
      <c r="M17" s="27">
        <v>23.412443</v>
      </c>
      <c r="N17" s="71">
        <v>3.4197646200000001E-2</v>
      </c>
      <c r="O17" s="27">
        <v>0.7153448093</v>
      </c>
      <c r="P17" s="27">
        <v>4.9947057999999997E-3</v>
      </c>
      <c r="Q17" s="71">
        <v>2.7863149600000001E-2</v>
      </c>
      <c r="R17" s="27"/>
      <c r="S17" s="27" t="s">
        <v>16</v>
      </c>
      <c r="T17" s="27">
        <v>2.2951127671018701E-7</v>
      </c>
      <c r="U17" s="27">
        <v>0.71534210681038102</v>
      </c>
      <c r="V17" s="27">
        <v>4.5587792472844002E-2</v>
      </c>
      <c r="W17" s="27">
        <v>4.5587792472844002E-2</v>
      </c>
      <c r="X17" s="27">
        <v>1.8373390840898399E-2</v>
      </c>
      <c r="Y17" s="27">
        <v>2.4318458290417801</v>
      </c>
      <c r="Z17" s="27">
        <v>4.9945940626297796E-3</v>
      </c>
      <c r="AA17" s="27">
        <v>157.51588817105099</v>
      </c>
      <c r="AB17" s="27">
        <v>4.1100026691942597</v>
      </c>
      <c r="AC17" s="27">
        <v>15977.5305766562</v>
      </c>
      <c r="AD17" s="27">
        <v>2.8716123678217498</v>
      </c>
      <c r="AE17" s="27">
        <v>32.323509524707198</v>
      </c>
      <c r="AF17" s="27">
        <v>1.2399682756594601</v>
      </c>
      <c r="AG17" s="27">
        <v>0</v>
      </c>
      <c r="AH17" s="27">
        <v>11.697255809247199</v>
      </c>
      <c r="AI17" s="27">
        <v>11.697255809247199</v>
      </c>
      <c r="AJ17" s="27">
        <v>23.4085292404901</v>
      </c>
      <c r="AK17" s="27">
        <v>0</v>
      </c>
      <c r="AL17" s="27">
        <v>8.9628715152424103</v>
      </c>
      <c r="AM17" s="27">
        <v>0</v>
      </c>
      <c r="AN17" s="27">
        <v>0</v>
      </c>
      <c r="AO17" s="27">
        <v>0</v>
      </c>
      <c r="AP17" s="27">
        <v>0</v>
      </c>
      <c r="AQ17" s="27">
        <v>80.064427665704301</v>
      </c>
      <c r="AR17" s="27">
        <v>0</v>
      </c>
      <c r="AS17" s="27">
        <v>16102.122294921101</v>
      </c>
      <c r="AT17" s="27">
        <v>1789.124838813</v>
      </c>
      <c r="AU17" s="27">
        <v>17891.247133734199</v>
      </c>
      <c r="AV17" s="27">
        <v>0</v>
      </c>
      <c r="AW17" s="27">
        <v>17.5737902984947</v>
      </c>
      <c r="AX17" s="27">
        <v>61.068956653733999</v>
      </c>
      <c r="AY17" s="27">
        <v>166.406340294887</v>
      </c>
      <c r="AZ17" s="27">
        <v>35.6497724785728</v>
      </c>
      <c r="BA17" s="27">
        <v>2.26919963520792</v>
      </c>
      <c r="BB17" s="27">
        <v>48.463323562327403</v>
      </c>
      <c r="BC17" s="27">
        <v>30.568782150337299</v>
      </c>
      <c r="BD17" s="27">
        <v>0</v>
      </c>
      <c r="BE17" s="27">
        <v>4.9331149789381099</v>
      </c>
      <c r="BF17" s="27">
        <v>1483.84750156936</v>
      </c>
      <c r="BG17" s="27">
        <v>1079.9143233565401</v>
      </c>
      <c r="BH17" s="27">
        <v>403.93317821282301</v>
      </c>
      <c r="BI17" s="27">
        <v>0</v>
      </c>
      <c r="BJ17" s="27">
        <v>0.28787239340707799</v>
      </c>
      <c r="BK17" s="27">
        <v>597.90238879981098</v>
      </c>
      <c r="BL17" s="27">
        <v>0</v>
      </c>
      <c r="BM17" s="27">
        <v>23.8034205036072</v>
      </c>
      <c r="BN17" s="27">
        <v>6.1567043199708102</v>
      </c>
      <c r="BO17" s="27">
        <v>1.9890361190282</v>
      </c>
      <c r="BP17" s="27">
        <v>59.421562001667802</v>
      </c>
      <c r="BQ17" s="27">
        <v>15.415764838624799</v>
      </c>
      <c r="BR17" s="27">
        <v>92.930342835641397</v>
      </c>
      <c r="BS17" s="27">
        <v>110.08816541872299</v>
      </c>
      <c r="BT17" s="27">
        <v>4.3816815055673999</v>
      </c>
      <c r="BU17" s="27">
        <v>13653.1248810364</v>
      </c>
      <c r="BV17" s="27">
        <v>108.67401067449499</v>
      </c>
      <c r="BW17" s="27">
        <v>334.00604037862098</v>
      </c>
      <c r="BX17" s="27">
        <v>0</v>
      </c>
      <c r="BY17" s="27">
        <v>80.887197216974997</v>
      </c>
      <c r="BZ17" s="27">
        <v>4.5088572280045203E-2</v>
      </c>
      <c r="CA17" s="27">
        <v>555.02893646048699</v>
      </c>
      <c r="CB17" s="27">
        <v>249.05355446356</v>
      </c>
      <c r="CC17" s="50"/>
      <c r="CD17" s="24">
        <f t="shared" si="0"/>
        <v>-4.5088247984021541E-5</v>
      </c>
      <c r="CE17" s="24">
        <f t="shared" si="1"/>
        <v>9.5505306856748135E-7</v>
      </c>
      <c r="CF17" s="24">
        <f t="shared" si="2"/>
        <v>3.83158225111274E-3</v>
      </c>
      <c r="CG17" s="24">
        <f t="shared" si="3"/>
        <v>-1.9963803021805279E-5</v>
      </c>
      <c r="CH17" s="24">
        <f t="shared" si="4"/>
        <v>-2.7693785103588909E-5</v>
      </c>
      <c r="CI17" s="24">
        <f t="shared" si="5"/>
        <v>-1.4664620898640471E-2</v>
      </c>
      <c r="CJ17" s="24">
        <f t="shared" si="6"/>
        <v>-1.4229364414651953E-4</v>
      </c>
      <c r="CK17" s="73">
        <f t="shared" si="10"/>
        <v>-0.9735306926814612</v>
      </c>
      <c r="CL17" s="73">
        <f t="shared" si="11"/>
        <v>1.0373634029718091</v>
      </c>
      <c r="CM17" s="24">
        <f t="shared" si="7"/>
        <v>6.4943899255402558E-7</v>
      </c>
      <c r="CN17" s="73">
        <f t="shared" si="12"/>
        <v>2.7261106083658304</v>
      </c>
      <c r="CO17" s="24">
        <f t="shared" si="13"/>
        <v>-1.6716578914465486E-4</v>
      </c>
      <c r="CP17" s="73">
        <f t="shared" si="14"/>
        <v>-1</v>
      </c>
      <c r="CQ17" s="24">
        <f t="shared" si="8"/>
        <v>-3.777883873403771E-6</v>
      </c>
      <c r="CR17" s="24">
        <f t="shared" si="9"/>
        <v>-2.2371161524694014E-5</v>
      </c>
      <c r="CS17" s="73">
        <f t="shared" si="15"/>
        <v>-1</v>
      </c>
    </row>
    <row r="18" spans="1:97" x14ac:dyDescent="0.25">
      <c r="A18" s="29" t="s">
        <v>17</v>
      </c>
      <c r="B18" s="27">
        <v>12043.738799999999</v>
      </c>
      <c r="C18" s="27">
        <v>33.393778820000001</v>
      </c>
      <c r="D18" s="27">
        <v>65812.873158000002</v>
      </c>
      <c r="E18" s="27">
        <v>8860.0784965999992</v>
      </c>
      <c r="F18" s="27">
        <v>5374.3801745999999</v>
      </c>
      <c r="G18" s="27">
        <v>131706.08974</v>
      </c>
      <c r="H18" s="27">
        <v>1210.5704598</v>
      </c>
      <c r="I18" s="71">
        <v>1.5655965484000001</v>
      </c>
      <c r="J18" s="71">
        <v>0.61380887939999995</v>
      </c>
      <c r="K18" s="27"/>
      <c r="L18" s="71">
        <v>11.569103387</v>
      </c>
      <c r="M18" s="27">
        <v>5222.5077874999997</v>
      </c>
      <c r="N18" s="71"/>
      <c r="O18" s="27">
        <v>0.3243253465</v>
      </c>
      <c r="P18" s="27">
        <v>1.8165804000000001E-2</v>
      </c>
      <c r="Q18" s="71">
        <v>8.5270935500000006E-2</v>
      </c>
      <c r="R18" s="27"/>
      <c r="S18" s="27" t="s">
        <v>17</v>
      </c>
      <c r="T18" s="27">
        <v>3.0790738692141502E-3</v>
      </c>
      <c r="U18" s="27">
        <v>0.32432510389664998</v>
      </c>
      <c r="V18" s="27">
        <v>0</v>
      </c>
      <c r="W18" s="27">
        <v>0</v>
      </c>
      <c r="X18" s="27">
        <v>0</v>
      </c>
      <c r="Y18" s="27">
        <v>0.50771360666981702</v>
      </c>
      <c r="Z18" s="27">
        <v>1.8165806080278499E-2</v>
      </c>
      <c r="AA18" s="27">
        <v>186.27917549310001</v>
      </c>
      <c r="AB18" s="27">
        <v>0</v>
      </c>
      <c r="AC18" s="27">
        <v>12043.7344025485</v>
      </c>
      <c r="AD18" s="27">
        <v>9.6650180888107999E-3</v>
      </c>
      <c r="AE18" s="27">
        <v>24.080024970925098</v>
      </c>
      <c r="AF18" s="27">
        <v>3.8053891842579398E-3</v>
      </c>
      <c r="AG18" s="27">
        <v>0</v>
      </c>
      <c r="AH18" s="27">
        <v>77.889291045007596</v>
      </c>
      <c r="AI18" s="27">
        <v>77.889291045007596</v>
      </c>
      <c r="AJ18" s="27">
        <v>5222.5073054265204</v>
      </c>
      <c r="AK18" s="27">
        <v>0</v>
      </c>
      <c r="AL18" s="27">
        <v>17.745616806792</v>
      </c>
      <c r="AM18" s="27">
        <v>0</v>
      </c>
      <c r="AN18" s="27">
        <v>0</v>
      </c>
      <c r="AO18" s="27">
        <v>0</v>
      </c>
      <c r="AP18" s="27">
        <v>0</v>
      </c>
      <c r="AQ18" s="27">
        <v>33.393757833297499</v>
      </c>
      <c r="AR18" s="27">
        <v>0</v>
      </c>
      <c r="AS18" s="27">
        <v>59021.946070762096</v>
      </c>
      <c r="AT18" s="27">
        <v>6557.9940592086296</v>
      </c>
      <c r="AU18" s="27">
        <v>65579.940129970797</v>
      </c>
      <c r="AV18" s="27">
        <v>0</v>
      </c>
      <c r="AW18" s="27">
        <v>32.255205573358097</v>
      </c>
      <c r="AX18" s="27">
        <v>313.070780185849</v>
      </c>
      <c r="AY18" s="27">
        <v>335.48533649848298</v>
      </c>
      <c r="AZ18" s="27">
        <v>181.81817241058801</v>
      </c>
      <c r="BA18" s="27">
        <v>7.3740045559174803</v>
      </c>
      <c r="BB18" s="27">
        <v>233.72385606276501</v>
      </c>
      <c r="BC18" s="27">
        <v>154.87731995392301</v>
      </c>
      <c r="BD18" s="27">
        <v>2.2081394643870799E-4</v>
      </c>
      <c r="BE18" s="27">
        <v>24.811296801093398</v>
      </c>
      <c r="BF18" s="27">
        <v>8860.1728792155009</v>
      </c>
      <c r="BG18" s="27">
        <v>5374.4758818187202</v>
      </c>
      <c r="BH18" s="27">
        <v>3485.6969973967798</v>
      </c>
      <c r="BI18" s="27">
        <v>0</v>
      </c>
      <c r="BJ18" s="27">
        <v>1.4811953484845899</v>
      </c>
      <c r="BK18" s="27">
        <v>3058.8356603227498</v>
      </c>
      <c r="BL18" s="27">
        <v>0</v>
      </c>
      <c r="BM18" s="27">
        <v>93.008423728566896</v>
      </c>
      <c r="BN18" s="27">
        <v>24.769310750508399</v>
      </c>
      <c r="BO18" s="27">
        <v>6.5235160409287998</v>
      </c>
      <c r="BP18" s="27">
        <v>231.748504906937</v>
      </c>
      <c r="BQ18" s="27">
        <v>21.014522459365299</v>
      </c>
      <c r="BR18" s="27">
        <v>474.35934686607402</v>
      </c>
      <c r="BS18" s="27">
        <v>545.52983410296599</v>
      </c>
      <c r="BT18" s="27">
        <v>22.544438967411999</v>
      </c>
      <c r="BU18" s="27">
        <v>131449.845487791</v>
      </c>
      <c r="BV18" s="27">
        <v>220.59926897191301</v>
      </c>
      <c r="BW18" s="27">
        <v>2970.2933153133199</v>
      </c>
      <c r="BX18" s="27">
        <v>0</v>
      </c>
      <c r="BY18" s="27">
        <v>177.44503656190301</v>
      </c>
      <c r="BZ18" s="27">
        <v>8.1062034663693903E-3</v>
      </c>
      <c r="CA18" s="27">
        <v>1210.5700313858799</v>
      </c>
      <c r="CB18" s="27">
        <v>551.74513151036103</v>
      </c>
      <c r="CC18" s="50"/>
      <c r="CD18" s="24">
        <f t="shared" si="0"/>
        <v>-3.6512345312937196E-7</v>
      </c>
      <c r="CE18" s="24">
        <f t="shared" si="1"/>
        <v>-6.2846144532429832E-7</v>
      </c>
      <c r="CF18" s="24">
        <f t="shared" si="2"/>
        <v>-3.5393231878813754E-3</v>
      </c>
      <c r="CG18" s="24">
        <f t="shared" si="3"/>
        <v>1.0652571028336939E-5</v>
      </c>
      <c r="CH18" s="24">
        <f t="shared" si="4"/>
        <v>1.7808047739637048E-5</v>
      </c>
      <c r="CI18" s="24">
        <f t="shared" si="5"/>
        <v>-1.9455763413434299E-3</v>
      </c>
      <c r="CJ18" s="24">
        <f t="shared" si="6"/>
        <v>-3.5389441117061103E-7</v>
      </c>
      <c r="CK18" s="73">
        <f t="shared" si="10"/>
        <v>-1</v>
      </c>
      <c r="CL18" s="73">
        <f t="shared" si="11"/>
        <v>-0.17284740623806449</v>
      </c>
      <c r="CM18" s="24" t="str">
        <f t="shared" si="7"/>
        <v/>
      </c>
      <c r="CN18" s="73">
        <f t="shared" si="12"/>
        <v>5.7325261465404864</v>
      </c>
      <c r="CO18" s="24">
        <f t="shared" si="13"/>
        <v>-9.2306895264947204E-8</v>
      </c>
      <c r="CP18" s="73" t="str">
        <f t="shared" si="14"/>
        <v/>
      </c>
      <c r="CQ18" s="24">
        <f t="shared" si="8"/>
        <v>-7.4802463834026276E-7</v>
      </c>
      <c r="CR18" s="24">
        <f t="shared" si="9"/>
        <v>1.1451618095589665E-7</v>
      </c>
      <c r="CS18" s="73">
        <f t="shared" si="15"/>
        <v>-1</v>
      </c>
    </row>
    <row r="19" spans="1:97" x14ac:dyDescent="0.25">
      <c r="A19" s="29" t="s">
        <v>18</v>
      </c>
      <c r="B19" s="27">
        <v>32672.662219000002</v>
      </c>
      <c r="C19" s="27">
        <v>1977.9564313000001</v>
      </c>
      <c r="D19" s="27">
        <v>51960.891145000001</v>
      </c>
      <c r="E19" s="27">
        <v>5577.5402690000001</v>
      </c>
      <c r="F19" s="27">
        <v>4199.1350689999999</v>
      </c>
      <c r="G19" s="27">
        <v>62236.801543000001</v>
      </c>
      <c r="H19" s="27">
        <v>1322.6942180000001</v>
      </c>
      <c r="I19" s="71">
        <v>4.0036935638999998</v>
      </c>
      <c r="J19" s="71">
        <v>1.4586071356000001</v>
      </c>
      <c r="K19" s="27">
        <v>10.524656500000001</v>
      </c>
      <c r="L19" s="71">
        <v>96.845426338999999</v>
      </c>
      <c r="M19" s="27">
        <v>8.475975</v>
      </c>
      <c r="N19" s="71"/>
      <c r="O19" s="27">
        <v>0.64058537189999998</v>
      </c>
      <c r="P19" s="27">
        <v>0.28448849999999998</v>
      </c>
      <c r="Q19" s="71">
        <v>0.19366602690000001</v>
      </c>
      <c r="R19" s="27"/>
      <c r="S19" s="27" t="s">
        <v>18</v>
      </c>
      <c r="T19" s="27">
        <v>0.39667053067632302</v>
      </c>
      <c r="U19" s="27">
        <v>0.64058545445142601</v>
      </c>
      <c r="V19" s="27">
        <v>0.20305376052996901</v>
      </c>
      <c r="W19" s="27">
        <v>0.18994301023012899</v>
      </c>
      <c r="X19" s="27">
        <v>0.37559270255791199</v>
      </c>
      <c r="Y19" s="27">
        <v>61.655190899019502</v>
      </c>
      <c r="Z19" s="27">
        <v>0.28449139187539402</v>
      </c>
      <c r="AA19" s="27">
        <v>1642.5963559337799</v>
      </c>
      <c r="AB19" s="27">
        <v>10.5246225849389</v>
      </c>
      <c r="AC19" s="27">
        <v>32672.6726509441</v>
      </c>
      <c r="AD19" s="27">
        <v>24.486966265330199</v>
      </c>
      <c r="AE19" s="27">
        <v>38.537516677416903</v>
      </c>
      <c r="AF19" s="27">
        <v>1.7310466420737001</v>
      </c>
      <c r="AG19" s="27">
        <v>0.34004309447418002</v>
      </c>
      <c r="AH19" s="27">
        <v>419.11803822546699</v>
      </c>
      <c r="AI19" s="27">
        <v>419.11803822546699</v>
      </c>
      <c r="AJ19" s="27">
        <v>8.4759949910304897</v>
      </c>
      <c r="AK19" s="27">
        <v>0</v>
      </c>
      <c r="AL19" s="27">
        <v>4.1819868076114499</v>
      </c>
      <c r="AM19" s="27">
        <v>9.0445524112942696E-2</v>
      </c>
      <c r="AN19" s="27">
        <v>0.21727998061255399</v>
      </c>
      <c r="AO19" s="27">
        <v>0.31657619620871102</v>
      </c>
      <c r="AP19" s="27">
        <v>4.0691096502554598E-2</v>
      </c>
      <c r="AQ19" s="27">
        <v>1977.9561245611401</v>
      </c>
      <c r="AR19" s="27">
        <v>0</v>
      </c>
      <c r="AS19" s="27">
        <v>46568.753506459099</v>
      </c>
      <c r="AT19" s="27">
        <v>5174.3057495773301</v>
      </c>
      <c r="AU19" s="27">
        <v>51743.059256036497</v>
      </c>
      <c r="AV19" s="27">
        <v>8.5927606766150202E-2</v>
      </c>
      <c r="AW19" s="27">
        <v>25.088399058072198</v>
      </c>
      <c r="AX19" s="27">
        <v>123.90525462393001</v>
      </c>
      <c r="AY19" s="27">
        <v>498.76714554946</v>
      </c>
      <c r="AZ19" s="27">
        <v>91.432382769953193</v>
      </c>
      <c r="BA19" s="27">
        <v>63.764095248356099</v>
      </c>
      <c r="BB19" s="27">
        <v>232.89453302534699</v>
      </c>
      <c r="BC19" s="27">
        <v>87.614211305533004</v>
      </c>
      <c r="BD19" s="27">
        <v>2.8857346627203899</v>
      </c>
      <c r="BE19" s="27">
        <v>16.641288366286901</v>
      </c>
      <c r="BF19" s="27">
        <v>5577.5718855752903</v>
      </c>
      <c r="BG19" s="27">
        <v>4199.1668632259298</v>
      </c>
      <c r="BH19" s="27">
        <v>1378.40502234935</v>
      </c>
      <c r="BI19" s="27">
        <v>0.21473081411178499</v>
      </c>
      <c r="BJ19" s="27">
        <v>0.50618791824369702</v>
      </c>
      <c r="BK19" s="27">
        <v>1256.1508635284899</v>
      </c>
      <c r="BL19" s="27">
        <v>4.22780814277132E-2</v>
      </c>
      <c r="BM19" s="27">
        <v>436.050261405556</v>
      </c>
      <c r="BN19" s="27">
        <v>107.451878833314</v>
      </c>
      <c r="BO19" s="27">
        <v>55.5965333792225</v>
      </c>
      <c r="BP19" s="27">
        <v>1089.93890923912</v>
      </c>
      <c r="BQ19" s="27">
        <v>88.321965379051804</v>
      </c>
      <c r="BR19" s="27">
        <v>215.67262846111799</v>
      </c>
      <c r="BS19" s="27">
        <v>410.63822608663003</v>
      </c>
      <c r="BT19" s="27">
        <v>7.7668654765580802</v>
      </c>
      <c r="BU19" s="27">
        <v>61902.964715340502</v>
      </c>
      <c r="BV19" s="27">
        <v>355.64140719698702</v>
      </c>
      <c r="BW19" s="27">
        <v>1357.90325696185</v>
      </c>
      <c r="BX19" s="27">
        <v>0.14934798724244699</v>
      </c>
      <c r="BY19" s="27">
        <v>71.355194857736294</v>
      </c>
      <c r="BZ19" s="27">
        <v>4.2376106851245696</v>
      </c>
      <c r="CA19" s="27">
        <v>1322.6934234140699</v>
      </c>
      <c r="CB19" s="27">
        <v>121.245467186566</v>
      </c>
      <c r="CC19" s="50"/>
      <c r="CD19" s="24">
        <f t="shared" si="0"/>
        <v>3.1928662647755674E-7</v>
      </c>
      <c r="CE19" s="24">
        <f t="shared" si="1"/>
        <v>-1.5507867369384697E-7</v>
      </c>
      <c r="CF19" s="24">
        <f t="shared" si="2"/>
        <v>-4.1922277344249494E-3</v>
      </c>
      <c r="CG19" s="24">
        <f t="shared" si="3"/>
        <v>5.6685516850317656E-6</v>
      </c>
      <c r="CH19" s="24">
        <f t="shared" si="4"/>
        <v>7.5716130601664572E-6</v>
      </c>
      <c r="CI19" s="24">
        <f t="shared" si="5"/>
        <v>-5.3639778938326093E-3</v>
      </c>
      <c r="CJ19" s="24">
        <f t="shared" si="6"/>
        <v>-6.0073289757126002E-7</v>
      </c>
      <c r="CK19" s="73">
        <f t="shared" si="10"/>
        <v>-0.95255805490640355</v>
      </c>
      <c r="CL19" s="73">
        <f t="shared" si="11"/>
        <v>41.269909007169055</v>
      </c>
      <c r="CM19" s="24">
        <f t="shared" si="7"/>
        <v>-3.222438765658725E-6</v>
      </c>
      <c r="CN19" s="73">
        <f t="shared" si="12"/>
        <v>3.3277008948091815</v>
      </c>
      <c r="CO19" s="24">
        <f t="shared" si="13"/>
        <v>2.3585523187200684E-6</v>
      </c>
      <c r="CP19" s="73" t="str">
        <f t="shared" si="14"/>
        <v/>
      </c>
      <c r="CQ19" s="24">
        <f t="shared" si="8"/>
        <v>1.2886873420705723E-7</v>
      </c>
      <c r="CR19" s="24">
        <f t="shared" si="9"/>
        <v>1.0165175021274675E-5</v>
      </c>
      <c r="CS19" s="73">
        <f t="shared" si="15"/>
        <v>-0.78989037388800487</v>
      </c>
    </row>
    <row r="20" spans="1:97" x14ac:dyDescent="0.25">
      <c r="A20" s="29" t="s">
        <v>19</v>
      </c>
      <c r="B20" s="27">
        <v>6754.1490038000002</v>
      </c>
      <c r="C20" s="27">
        <v>128.76040083000001</v>
      </c>
      <c r="D20" s="27">
        <v>5250.9437183999999</v>
      </c>
      <c r="E20" s="27">
        <v>677.90851610000004</v>
      </c>
      <c r="F20" s="27">
        <v>618.62724807999996</v>
      </c>
      <c r="G20" s="27">
        <v>3324.0730408999998</v>
      </c>
      <c r="H20" s="27">
        <v>243.69955303</v>
      </c>
      <c r="I20" s="71">
        <v>4.6397724497999997</v>
      </c>
      <c r="J20" s="71">
        <v>23.466357411000001</v>
      </c>
      <c r="K20" s="27"/>
      <c r="L20" s="71">
        <v>29.732944807999999</v>
      </c>
      <c r="M20" s="27">
        <v>63.285825342999999</v>
      </c>
      <c r="N20" s="71"/>
      <c r="O20" s="27">
        <v>22.242539116</v>
      </c>
      <c r="P20" s="27"/>
      <c r="Q20" s="71">
        <v>0.58844683440000001</v>
      </c>
      <c r="R20" s="27"/>
      <c r="S20" s="27" t="s">
        <v>19</v>
      </c>
      <c r="T20" s="27">
        <v>6.6517194667822901</v>
      </c>
      <c r="U20" s="27">
        <v>22.242526924787899</v>
      </c>
      <c r="V20" s="27">
        <v>8.9323626077381299E-2</v>
      </c>
      <c r="W20" s="27">
        <v>8.9257973906123597E-2</v>
      </c>
      <c r="X20" s="27">
        <v>4.7007150326413102E-2</v>
      </c>
      <c r="Y20" s="27">
        <v>59.343024872398502</v>
      </c>
      <c r="Z20" s="27">
        <v>0</v>
      </c>
      <c r="AA20" s="27">
        <v>226.019782272399</v>
      </c>
      <c r="AB20" s="27">
        <v>0</v>
      </c>
      <c r="AC20" s="27">
        <v>6754.152793708</v>
      </c>
      <c r="AD20" s="27">
        <v>52.512425292315903</v>
      </c>
      <c r="AE20" s="27">
        <v>17.660700571027999</v>
      </c>
      <c r="AF20" s="27">
        <v>0.96772691938924904</v>
      </c>
      <c r="AG20" s="27">
        <v>46.779965137923902</v>
      </c>
      <c r="AH20" s="27">
        <v>31.4605281561448</v>
      </c>
      <c r="AI20" s="27">
        <v>31.4605281561448</v>
      </c>
      <c r="AJ20" s="27">
        <v>63.285731129323203</v>
      </c>
      <c r="AK20" s="27">
        <v>0</v>
      </c>
      <c r="AL20" s="27">
        <v>4.2334622323241602E-2</v>
      </c>
      <c r="AM20" s="27">
        <v>4.5269714643505099E-4</v>
      </c>
      <c r="AN20" s="27">
        <v>8.0439358648436599E-2</v>
      </c>
      <c r="AO20" s="27">
        <v>9.0658415354846191</v>
      </c>
      <c r="AP20" s="27">
        <v>5.39878362519167E-2</v>
      </c>
      <c r="AQ20" s="27">
        <v>128.760301883408</v>
      </c>
      <c r="AR20" s="27">
        <v>0</v>
      </c>
      <c r="AS20" s="27">
        <v>4837.2225992978201</v>
      </c>
      <c r="AT20" s="27">
        <v>537.46969557565399</v>
      </c>
      <c r="AU20" s="27">
        <v>5374.69229487348</v>
      </c>
      <c r="AV20" s="27">
        <v>4.30082123926111E-4</v>
      </c>
      <c r="AW20" s="27">
        <v>4.96180148926359</v>
      </c>
      <c r="AX20" s="27">
        <v>0.76815799384910399</v>
      </c>
      <c r="AY20" s="27">
        <v>15.3171838699442</v>
      </c>
      <c r="AZ20" s="27">
        <v>4.1224247539366203</v>
      </c>
      <c r="BA20" s="27">
        <v>13.5623180375557</v>
      </c>
      <c r="BB20" s="27">
        <v>17.422660084657402</v>
      </c>
      <c r="BC20" s="27">
        <v>0.93973245346483703</v>
      </c>
      <c r="BD20" s="27">
        <v>0</v>
      </c>
      <c r="BE20" s="27">
        <v>29.657062184559901</v>
      </c>
      <c r="BF20" s="27">
        <v>677.856908423287</v>
      </c>
      <c r="BG20" s="27">
        <v>618.57564018481105</v>
      </c>
      <c r="BH20" s="27">
        <v>59.281268238476102</v>
      </c>
      <c r="BI20" s="27">
        <v>0.397740627291015</v>
      </c>
      <c r="BJ20" s="27">
        <v>1.5939498016391301E-2</v>
      </c>
      <c r="BK20" s="27">
        <v>57.2080212436273</v>
      </c>
      <c r="BL20" s="27">
        <v>86.146395733308907</v>
      </c>
      <c r="BM20" s="27">
        <v>46.220902479648601</v>
      </c>
      <c r="BN20" s="27">
        <v>5.6318224756802602</v>
      </c>
      <c r="BO20" s="27">
        <v>2.0231184289446702</v>
      </c>
      <c r="BP20" s="27">
        <v>115.695780341385</v>
      </c>
      <c r="BQ20" s="27">
        <v>4.4839128443928802</v>
      </c>
      <c r="BR20" s="27">
        <v>34.649601819695</v>
      </c>
      <c r="BS20" s="27">
        <v>204.071284190104</v>
      </c>
      <c r="BT20" s="27">
        <v>4.2677839085049497E-2</v>
      </c>
      <c r="BU20" s="27">
        <v>3323.8255786186901</v>
      </c>
      <c r="BV20" s="27">
        <v>6.5766491607875199</v>
      </c>
      <c r="BW20" s="27">
        <v>40.851343507663998</v>
      </c>
      <c r="BX20" s="27">
        <v>0.98394699808184205</v>
      </c>
      <c r="BY20" s="27">
        <v>11.336840070798599</v>
      </c>
      <c r="BZ20" s="27">
        <v>5.1774143065285996</v>
      </c>
      <c r="CA20" s="27">
        <v>243.69986297833299</v>
      </c>
      <c r="CB20" s="27">
        <v>1.25854094684988</v>
      </c>
      <c r="CC20" s="50"/>
      <c r="CD20" s="24">
        <f t="shared" si="0"/>
        <v>5.6112294793684081E-7</v>
      </c>
      <c r="CE20" s="24">
        <f t="shared" si="1"/>
        <v>-7.6845514122703727E-7</v>
      </c>
      <c r="CF20" s="24">
        <f t="shared" si="2"/>
        <v>2.3566921130738619E-2</v>
      </c>
      <c r="CG20" s="24">
        <f t="shared" si="3"/>
        <v>-7.6127789351202564E-5</v>
      </c>
      <c r="CH20" s="24">
        <f t="shared" si="4"/>
        <v>-8.3423249378492714E-5</v>
      </c>
      <c r="CI20" s="24">
        <f t="shared" si="5"/>
        <v>-7.4445500524473305E-5</v>
      </c>
      <c r="CJ20" s="24">
        <f t="shared" si="6"/>
        <v>1.2718461282742363E-6</v>
      </c>
      <c r="CK20" s="73">
        <f t="shared" si="10"/>
        <v>-0.98076242426285987</v>
      </c>
      <c r="CL20" s="73">
        <f t="shared" si="11"/>
        <v>1.5288554091731803</v>
      </c>
      <c r="CM20" s="24" t="str">
        <f t="shared" si="7"/>
        <v/>
      </c>
      <c r="CN20" s="73">
        <f t="shared" si="12"/>
        <v>5.8103338209539689E-2</v>
      </c>
      <c r="CO20" s="24">
        <f t="shared" si="13"/>
        <v>-1.4887010840966174E-6</v>
      </c>
      <c r="CP20" s="73" t="str">
        <f t="shared" si="14"/>
        <v/>
      </c>
      <c r="CQ20" s="24">
        <f t="shared" si="8"/>
        <v>-5.4810343534506191E-7</v>
      </c>
      <c r="CR20" s="24" t="str">
        <f t="shared" si="9"/>
        <v/>
      </c>
      <c r="CS20" s="73">
        <f t="shared" si="15"/>
        <v>-0.90825367204674567</v>
      </c>
    </row>
    <row r="21" spans="1:97" x14ac:dyDescent="0.25">
      <c r="A21" s="29" t="s">
        <v>20</v>
      </c>
      <c r="B21" s="27">
        <v>3263.2414005000001</v>
      </c>
      <c r="C21" s="27">
        <v>3.7229049999999999</v>
      </c>
      <c r="D21" s="27">
        <v>11270.108745</v>
      </c>
      <c r="E21" s="27">
        <v>2174.0653317000001</v>
      </c>
      <c r="F21" s="27">
        <v>1884.9935097</v>
      </c>
      <c r="G21" s="27">
        <v>20843.19267</v>
      </c>
      <c r="H21" s="27">
        <v>243.363618</v>
      </c>
      <c r="I21" s="71">
        <v>2.2031967547</v>
      </c>
      <c r="J21" s="71">
        <v>4.0974006943000001</v>
      </c>
      <c r="K21" s="27">
        <v>0</v>
      </c>
      <c r="L21" s="71">
        <v>29.143680367000002</v>
      </c>
      <c r="M21" s="27">
        <v>601.31498999999997</v>
      </c>
      <c r="N21" s="71"/>
      <c r="O21" s="27">
        <v>0.96698211219999997</v>
      </c>
      <c r="P21" s="27">
        <v>1.0888999999999999E-2</v>
      </c>
      <c r="Q21" s="71">
        <v>8.7193082699999994E-2</v>
      </c>
      <c r="R21" s="27"/>
      <c r="S21" s="27" t="s">
        <v>20</v>
      </c>
      <c r="T21" s="27">
        <v>0.896897017344088</v>
      </c>
      <c r="U21" s="27">
        <v>0.96698384876106702</v>
      </c>
      <c r="V21" s="27">
        <v>3.8090143000872802E-2</v>
      </c>
      <c r="W21" s="27">
        <v>3.7828288281370602E-2</v>
      </c>
      <c r="X21" s="27">
        <v>2.1220281486037301E-2</v>
      </c>
      <c r="Y21" s="27">
        <v>8.1527565570447091</v>
      </c>
      <c r="Z21" s="27">
        <v>1.08890382883827E-2</v>
      </c>
      <c r="AA21" s="27">
        <v>204.21095341503801</v>
      </c>
      <c r="AB21" s="27">
        <v>0</v>
      </c>
      <c r="AC21" s="27">
        <v>3263.27785361112</v>
      </c>
      <c r="AD21" s="27">
        <v>6.7778547001693497</v>
      </c>
      <c r="AE21" s="27">
        <v>20.777850592042999</v>
      </c>
      <c r="AF21" s="27">
        <v>1.19705336074887</v>
      </c>
      <c r="AG21" s="27">
        <v>6.7935469373902801E-3</v>
      </c>
      <c r="AH21" s="27">
        <v>20.865934160912801</v>
      </c>
      <c r="AI21" s="27">
        <v>20.865934160912801</v>
      </c>
      <c r="AJ21" s="27">
        <v>601.31525126786005</v>
      </c>
      <c r="AK21" s="27">
        <v>0</v>
      </c>
      <c r="AL21" s="27">
        <v>3.4429711420913698</v>
      </c>
      <c r="AM21" s="27">
        <v>1.80699086660621E-3</v>
      </c>
      <c r="AN21" s="27">
        <v>4.3409266763251098E-3</v>
      </c>
      <c r="AO21" s="27">
        <v>6.32468892974001E-3</v>
      </c>
      <c r="AP21" s="27">
        <v>8.12935161879107E-4</v>
      </c>
      <c r="AQ21" s="27">
        <v>3.7229069173111702</v>
      </c>
      <c r="AR21" s="27">
        <v>0</v>
      </c>
      <c r="AS21" s="27">
        <v>10159.494684457</v>
      </c>
      <c r="AT21" s="27">
        <v>1128.83236922883</v>
      </c>
      <c r="AU21" s="27">
        <v>11288.3270536859</v>
      </c>
      <c r="AV21" s="27">
        <v>1.71669672512199E-3</v>
      </c>
      <c r="AW21" s="27">
        <v>7.4862409529879903</v>
      </c>
      <c r="AX21" s="27">
        <v>100.695049398498</v>
      </c>
      <c r="AY21" s="27">
        <v>78.579122409210896</v>
      </c>
      <c r="AZ21" s="27">
        <v>59.716900021007802</v>
      </c>
      <c r="BA21" s="27">
        <v>12.328655876180401</v>
      </c>
      <c r="BB21" s="27">
        <v>86.131624091072894</v>
      </c>
      <c r="BC21" s="27">
        <v>51.924352713128698</v>
      </c>
      <c r="BD21" s="27">
        <v>0</v>
      </c>
      <c r="BE21" s="27">
        <v>9.3101410004534504</v>
      </c>
      <c r="BF21" s="27">
        <v>2174.0935941866101</v>
      </c>
      <c r="BG21" s="27">
        <v>1885.0215749321801</v>
      </c>
      <c r="BH21" s="27">
        <v>289.07201925442502</v>
      </c>
      <c r="BI21" s="27">
        <v>0</v>
      </c>
      <c r="BJ21" s="27">
        <v>0.496436207156423</v>
      </c>
      <c r="BK21" s="27">
        <v>998.38789990737303</v>
      </c>
      <c r="BL21" s="27">
        <v>0.38577216334044101</v>
      </c>
      <c r="BM21" s="27">
        <v>53.405390054112402</v>
      </c>
      <c r="BN21" s="27">
        <v>17.183952281596302</v>
      </c>
      <c r="BO21" s="27">
        <v>5.66081468252903</v>
      </c>
      <c r="BP21" s="27">
        <v>133.534681537095</v>
      </c>
      <c r="BQ21" s="27">
        <v>10.212558207943401</v>
      </c>
      <c r="BR21" s="27">
        <v>155.965866246801</v>
      </c>
      <c r="BS21" s="27">
        <v>192.65815039122299</v>
      </c>
      <c r="BT21" s="27">
        <v>7.2358883606181701</v>
      </c>
      <c r="BU21" s="27">
        <v>20754.388232809899</v>
      </c>
      <c r="BV21" s="27">
        <v>53.581323324160103</v>
      </c>
      <c r="BW21" s="27">
        <v>455.64678851488702</v>
      </c>
      <c r="BX21" s="27">
        <v>2.9837194079298198E-3</v>
      </c>
      <c r="BY21" s="27">
        <v>27.525419511813901</v>
      </c>
      <c r="BZ21" s="27">
        <v>0.128092079015486</v>
      </c>
      <c r="CA21" s="27">
        <v>243.364782523884</v>
      </c>
      <c r="CB21" s="27">
        <v>79.4197677687972</v>
      </c>
      <c r="CC21" s="50"/>
      <c r="CD21" s="24">
        <f t="shared" si="0"/>
        <v>1.1170828831225467E-5</v>
      </c>
      <c r="CE21" s="24">
        <f t="shared" si="1"/>
        <v>5.1500405470302383E-7</v>
      </c>
      <c r="CF21" s="24">
        <f t="shared" si="2"/>
        <v>1.6165157850835281E-3</v>
      </c>
      <c r="CG21" s="24">
        <f t="shared" si="3"/>
        <v>1.2999833168696487E-5</v>
      </c>
      <c r="CH21" s="24">
        <f t="shared" si="4"/>
        <v>1.4888768600887005E-5</v>
      </c>
      <c r="CI21" s="24">
        <f t="shared" si="5"/>
        <v>-4.2605966655923757E-3</v>
      </c>
      <c r="CJ21" s="24">
        <f t="shared" si="6"/>
        <v>4.7851190476644943E-6</v>
      </c>
      <c r="CK21" s="73">
        <f t="shared" si="10"/>
        <v>-0.98283027233011633</v>
      </c>
      <c r="CL21" s="73">
        <f t="shared" si="11"/>
        <v>0.98973865758021162</v>
      </c>
      <c r="CM21" s="24" t="str">
        <f t="shared" si="7"/>
        <v/>
      </c>
      <c r="CN21" s="73">
        <f t="shared" si="12"/>
        <v>-0.28403228768114908</v>
      </c>
      <c r="CO21" s="24">
        <f t="shared" si="13"/>
        <v>4.3449417431390779E-7</v>
      </c>
      <c r="CP21" s="73" t="str">
        <f t="shared" si="14"/>
        <v/>
      </c>
      <c r="CQ21" s="24">
        <f t="shared" si="8"/>
        <v>1.7958564539577926E-6</v>
      </c>
      <c r="CR21" s="24">
        <f t="shared" si="9"/>
        <v>3.5162441638791305E-6</v>
      </c>
      <c r="CS21" s="73">
        <f t="shared" si="15"/>
        <v>-0.99067660946595815</v>
      </c>
    </row>
    <row r="22" spans="1:97" x14ac:dyDescent="0.25">
      <c r="A22" s="29" t="s">
        <v>129</v>
      </c>
      <c r="B22" s="27">
        <v>2597.5482000000002</v>
      </c>
      <c r="C22" s="27">
        <v>194.99889999999999</v>
      </c>
      <c r="D22" s="27">
        <v>7430.2695000000003</v>
      </c>
      <c r="E22" s="27">
        <v>451.21568188999998</v>
      </c>
      <c r="F22" s="27">
        <v>417.31047181000002</v>
      </c>
      <c r="G22" s="27">
        <v>3112.8199</v>
      </c>
      <c r="H22" s="27">
        <v>375.80610000000001</v>
      </c>
      <c r="I22" s="71">
        <v>1.7404423174000001</v>
      </c>
      <c r="J22" s="71">
        <v>0.62419228459999998</v>
      </c>
      <c r="K22" s="27"/>
      <c r="L22" s="71">
        <v>25.700678591999999</v>
      </c>
      <c r="M22" s="27"/>
      <c r="N22" s="71"/>
      <c r="O22" s="27">
        <v>0.27870024090000001</v>
      </c>
      <c r="P22" s="27"/>
      <c r="Q22" s="71">
        <v>8.8208374699999995E-2</v>
      </c>
      <c r="R22" s="27"/>
      <c r="S22" s="27" t="s">
        <v>129</v>
      </c>
      <c r="T22" s="27">
        <v>7.0438810585574503</v>
      </c>
      <c r="U22" s="27">
        <v>0.27870040927862899</v>
      </c>
      <c r="V22" s="27">
        <v>0.25006890102420698</v>
      </c>
      <c r="W22" s="27">
        <v>0.23770315796595401</v>
      </c>
      <c r="X22" s="27">
        <v>0.38086192155698501</v>
      </c>
      <c r="Y22" s="27">
        <v>20.950315680350599</v>
      </c>
      <c r="Z22" s="27">
        <v>0</v>
      </c>
      <c r="AA22" s="27">
        <v>602.00238262686696</v>
      </c>
      <c r="AB22" s="27">
        <v>0</v>
      </c>
      <c r="AC22" s="27">
        <v>2597.54948289092</v>
      </c>
      <c r="AD22" s="27">
        <v>47.482833037795999</v>
      </c>
      <c r="AE22" s="27">
        <v>36.452578394021998</v>
      </c>
      <c r="AF22" s="27">
        <v>15.088484743315799</v>
      </c>
      <c r="AG22" s="27">
        <v>1.8391791478994699</v>
      </c>
      <c r="AH22" s="27">
        <v>162.54358873347201</v>
      </c>
      <c r="AI22" s="27">
        <v>162.54358873347201</v>
      </c>
      <c r="AJ22" s="27">
        <v>0</v>
      </c>
      <c r="AK22" s="27">
        <v>0</v>
      </c>
      <c r="AL22" s="27">
        <v>10.521025795186199</v>
      </c>
      <c r="AM22" s="27">
        <v>8.5292318779741402E-2</v>
      </c>
      <c r="AN22" s="27">
        <v>0.204901455692058</v>
      </c>
      <c r="AO22" s="27">
        <v>0.29939068279886399</v>
      </c>
      <c r="AP22" s="27">
        <v>3.8628549113636702E-2</v>
      </c>
      <c r="AQ22" s="27">
        <v>194.99881187607801</v>
      </c>
      <c r="AR22" s="27">
        <v>0</v>
      </c>
      <c r="AS22" s="27">
        <v>6731.1977597618998</v>
      </c>
      <c r="AT22" s="27">
        <v>747.91110923857798</v>
      </c>
      <c r="AU22" s="27">
        <v>7479.1088690004799</v>
      </c>
      <c r="AV22" s="27">
        <v>8.1030103225251907E-2</v>
      </c>
      <c r="AW22" s="27">
        <v>27.205872504739698</v>
      </c>
      <c r="AX22" s="27">
        <v>4.37695651591351</v>
      </c>
      <c r="AY22" s="27">
        <v>51.994737572013399</v>
      </c>
      <c r="AZ22" s="27">
        <v>4.8262445631938302</v>
      </c>
      <c r="BA22" s="27">
        <v>13.513904135079301</v>
      </c>
      <c r="BB22" s="27">
        <v>46.299400419208801</v>
      </c>
      <c r="BC22" s="27">
        <v>6.3031281613210099</v>
      </c>
      <c r="BD22" s="27">
        <v>0</v>
      </c>
      <c r="BE22" s="27">
        <v>2.45894704969824</v>
      </c>
      <c r="BF22" s="27">
        <v>451.21082467784203</v>
      </c>
      <c r="BG22" s="27">
        <v>417.305644353773</v>
      </c>
      <c r="BH22" s="27">
        <v>33.905180324068297</v>
      </c>
      <c r="BI22" s="27">
        <v>7.3385064788328803E-3</v>
      </c>
      <c r="BJ22" s="27">
        <v>2.76939084077777E-2</v>
      </c>
      <c r="BK22" s="27">
        <v>52.3368116681823</v>
      </c>
      <c r="BL22" s="27">
        <v>0.29416986391970801</v>
      </c>
      <c r="BM22" s="27">
        <v>59.155636370178001</v>
      </c>
      <c r="BN22" s="27">
        <v>16.7720764498035</v>
      </c>
      <c r="BO22" s="27">
        <v>7.9418568176303603</v>
      </c>
      <c r="BP22" s="27">
        <v>149.918001997056</v>
      </c>
      <c r="BQ22" s="27">
        <v>10.7852489387329</v>
      </c>
      <c r="BR22" s="27">
        <v>12.570831474446701</v>
      </c>
      <c r="BS22" s="27">
        <v>40.318288822786897</v>
      </c>
      <c r="BT22" s="27">
        <v>0.18435763046759901</v>
      </c>
      <c r="BU22" s="27">
        <v>2991.8593463354</v>
      </c>
      <c r="BV22" s="27">
        <v>21.503296932412798</v>
      </c>
      <c r="BW22" s="27">
        <v>46.809470135329398</v>
      </c>
      <c r="BX22" s="27">
        <v>0.14083811556914999</v>
      </c>
      <c r="BY22" s="27">
        <v>6.8233088270326903</v>
      </c>
      <c r="BZ22" s="27">
        <v>2.66625445438134</v>
      </c>
      <c r="CA22" s="27">
        <v>375.80630302970098</v>
      </c>
      <c r="CB22" s="27">
        <v>15.7895202480258</v>
      </c>
      <c r="CC22" s="50"/>
      <c r="CD22" s="24">
        <f t="shared" si="0"/>
        <v>4.9388531839778662E-7</v>
      </c>
      <c r="CE22" s="24">
        <f t="shared" si="1"/>
        <v>-4.5192009792697086E-7</v>
      </c>
      <c r="CF22" s="24">
        <f t="shared" si="2"/>
        <v>6.5730279366689945E-3</v>
      </c>
      <c r="CG22" s="24">
        <f t="shared" si="3"/>
        <v>-1.076472372948758E-5</v>
      </c>
      <c r="CH22" s="24">
        <f t="shared" si="4"/>
        <v>-1.1568020821718883E-5</v>
      </c>
      <c r="CI22" s="24">
        <f t="shared" si="5"/>
        <v>-3.8858834609930358E-2</v>
      </c>
      <c r="CJ22" s="24">
        <f t="shared" si="6"/>
        <v>5.4025121191390163E-7</v>
      </c>
      <c r="CK22" s="73">
        <f t="shared" si="10"/>
        <v>-0.86342370810596447</v>
      </c>
      <c r="CL22" s="73">
        <f t="shared" si="11"/>
        <v>32.563881190515119</v>
      </c>
      <c r="CM22" s="24" t="str">
        <f t="shared" si="7"/>
        <v/>
      </c>
      <c r="CN22" s="73">
        <f t="shared" si="12"/>
        <v>5.3244862641124149</v>
      </c>
      <c r="CO22" s="24" t="str">
        <f t="shared" si="13"/>
        <v/>
      </c>
      <c r="CP22" s="73" t="str">
        <f t="shared" si="14"/>
        <v/>
      </c>
      <c r="CQ22" s="24">
        <f t="shared" si="8"/>
        <v>6.0415674001705391E-7</v>
      </c>
      <c r="CR22" s="24" t="str">
        <f t="shared" si="9"/>
        <v/>
      </c>
      <c r="CS22" s="73">
        <f t="shared" si="15"/>
        <v>-0.56207617196197235</v>
      </c>
    </row>
    <row r="23" spans="1:97" x14ac:dyDescent="0.25">
      <c r="A23" s="29" t="s">
        <v>22</v>
      </c>
      <c r="B23" s="27">
        <v>11623.336335</v>
      </c>
      <c r="C23" s="27">
        <v>103.62609</v>
      </c>
      <c r="D23" s="27">
        <v>53797.594454999999</v>
      </c>
      <c r="E23" s="27">
        <v>2956.8829685999999</v>
      </c>
      <c r="F23" s="27">
        <v>2138.6255772</v>
      </c>
      <c r="G23" s="27">
        <v>134460.44399</v>
      </c>
      <c r="H23" s="27">
        <v>1110.567405</v>
      </c>
      <c r="I23" s="71">
        <v>7.1150502809000002</v>
      </c>
      <c r="J23" s="71">
        <v>26.498556929999999</v>
      </c>
      <c r="K23" s="27">
        <v>11.589600000000001</v>
      </c>
      <c r="L23" s="71">
        <v>59.467484044999999</v>
      </c>
      <c r="M23" s="27">
        <v>3121.5790999999999</v>
      </c>
      <c r="N23" s="71"/>
      <c r="O23" s="27">
        <v>7.7198326493999998</v>
      </c>
      <c r="P23" s="27">
        <v>3.4748173799999997E-2</v>
      </c>
      <c r="Q23" s="71">
        <v>0.67895874860000005</v>
      </c>
      <c r="R23" s="27"/>
      <c r="S23" s="27" t="s">
        <v>22</v>
      </c>
      <c r="T23" s="27">
        <v>0.145202842562487</v>
      </c>
      <c r="U23" s="27">
        <v>7.7198338038492098</v>
      </c>
      <c r="V23" s="27">
        <v>1.13425325359982E-3</v>
      </c>
      <c r="W23" s="27">
        <v>1.13425325359982E-3</v>
      </c>
      <c r="X23" s="27">
        <v>4.5714121508903902E-4</v>
      </c>
      <c r="Y23" s="27">
        <v>16.2650296837197</v>
      </c>
      <c r="Z23" s="27">
        <v>3.4748276648049102E-2</v>
      </c>
      <c r="AA23" s="27">
        <v>386.49898846456603</v>
      </c>
      <c r="AB23" s="27">
        <v>11.589666383429</v>
      </c>
      <c r="AC23" s="27">
        <v>11623.330450908899</v>
      </c>
      <c r="AD23" s="27">
        <v>13.0749265731052</v>
      </c>
      <c r="AE23" s="27">
        <v>24.308641714194401</v>
      </c>
      <c r="AF23" s="27">
        <v>0.10568641401057401</v>
      </c>
      <c r="AG23" s="27">
        <v>8.5490552605605608</v>
      </c>
      <c r="AH23" s="27">
        <v>127.42442466805799</v>
      </c>
      <c r="AI23" s="27">
        <v>127.42442466805799</v>
      </c>
      <c r="AJ23" s="27">
        <v>3121.57890482431</v>
      </c>
      <c r="AK23" s="27">
        <v>0</v>
      </c>
      <c r="AL23" s="27">
        <v>14.457186605878301</v>
      </c>
      <c r="AM23" s="27">
        <v>0</v>
      </c>
      <c r="AN23" s="27">
        <v>0</v>
      </c>
      <c r="AO23" s="27">
        <v>0</v>
      </c>
      <c r="AP23" s="27">
        <v>0</v>
      </c>
      <c r="AQ23" s="27">
        <v>103.626037524222</v>
      </c>
      <c r="AR23" s="27">
        <v>0</v>
      </c>
      <c r="AS23" s="27">
        <v>47560.7143733013</v>
      </c>
      <c r="AT23" s="27">
        <v>5284.5233154654297</v>
      </c>
      <c r="AU23" s="27">
        <v>52845.2376887668</v>
      </c>
      <c r="AV23" s="27">
        <v>0</v>
      </c>
      <c r="AW23" s="27">
        <v>27.3921449743886</v>
      </c>
      <c r="AX23" s="27">
        <v>89.669347514632904</v>
      </c>
      <c r="AY23" s="27">
        <v>291.36972890359402</v>
      </c>
      <c r="AZ23" s="27">
        <v>56.7838711040813</v>
      </c>
      <c r="BA23" s="27">
        <v>30.360725265434201</v>
      </c>
      <c r="BB23" s="27">
        <v>99.434386537751394</v>
      </c>
      <c r="BC23" s="27">
        <v>51.154065663238399</v>
      </c>
      <c r="BD23" s="27">
        <v>0</v>
      </c>
      <c r="BE23" s="27">
        <v>22.8103316515401</v>
      </c>
      <c r="BF23" s="27">
        <v>2956.8875892016399</v>
      </c>
      <c r="BG23" s="27">
        <v>2138.6303040173598</v>
      </c>
      <c r="BH23" s="27">
        <v>818.25728518427798</v>
      </c>
      <c r="BI23" s="27">
        <v>0.19431169331503501</v>
      </c>
      <c r="BJ23" s="27">
        <v>0.46395298320408701</v>
      </c>
      <c r="BK23" s="27">
        <v>913.53721908867499</v>
      </c>
      <c r="BL23" s="27">
        <v>1.1036188985708499</v>
      </c>
      <c r="BM23" s="27">
        <v>127.829490547275</v>
      </c>
      <c r="BN23" s="27">
        <v>35.6476974119578</v>
      </c>
      <c r="BO23" s="27">
        <v>13.9837624722421</v>
      </c>
      <c r="BP23" s="27">
        <v>319.405395395955</v>
      </c>
      <c r="BQ23" s="27">
        <v>20.710372013873499</v>
      </c>
      <c r="BR23" s="27">
        <v>164.240336683702</v>
      </c>
      <c r="BS23" s="27">
        <v>205.69728047867801</v>
      </c>
      <c r="BT23" s="27">
        <v>6.3145106271086897</v>
      </c>
      <c r="BU23" s="27">
        <v>134119.976296518</v>
      </c>
      <c r="BV23" s="27">
        <v>193.568396753776</v>
      </c>
      <c r="BW23" s="27">
        <v>3180.1628935736999</v>
      </c>
      <c r="BX23" s="27">
        <v>0</v>
      </c>
      <c r="BY23" s="27">
        <v>145.54137409043901</v>
      </c>
      <c r="BZ23" s="27">
        <v>0.162905008286549</v>
      </c>
      <c r="CA23" s="27">
        <v>1110.5668474167801</v>
      </c>
      <c r="CB23" s="27">
        <v>448.39898681679898</v>
      </c>
      <c r="CC23" s="50"/>
      <c r="CD23" s="24">
        <f t="shared" si="0"/>
        <v>-5.0623082142768336E-7</v>
      </c>
      <c r="CE23" s="24">
        <f t="shared" si="1"/>
        <v>-5.0639542614799663E-7</v>
      </c>
      <c r="CF23" s="24">
        <f t="shared" si="2"/>
        <v>-1.7702590160045453E-2</v>
      </c>
      <c r="CG23" s="24">
        <f t="shared" si="3"/>
        <v>1.5626596280836051E-6</v>
      </c>
      <c r="CH23" s="24">
        <f t="shared" si="4"/>
        <v>2.210212675943327E-6</v>
      </c>
      <c r="CI23" s="24">
        <f t="shared" si="5"/>
        <v>-2.5321029990598783E-3</v>
      </c>
      <c r="CJ23" s="24">
        <f t="shared" si="6"/>
        <v>-5.0207057888180495E-7</v>
      </c>
      <c r="CK23" s="73">
        <f t="shared" si="10"/>
        <v>-0.99984058394405939</v>
      </c>
      <c r="CL23" s="73">
        <f t="shared" si="11"/>
        <v>-0.3861918697427083</v>
      </c>
      <c r="CM23" s="24">
        <f t="shared" si="7"/>
        <v>5.7278447055219505E-6</v>
      </c>
      <c r="CN23" s="73">
        <f t="shared" si="12"/>
        <v>1.1427579578048717</v>
      </c>
      <c r="CO23" s="24">
        <f t="shared" si="13"/>
        <v>-6.2524665768082609E-8</v>
      </c>
      <c r="CP23" s="73" t="str">
        <f t="shared" si="14"/>
        <v/>
      </c>
      <c r="CQ23" s="24">
        <f t="shared" si="8"/>
        <v>1.4954329484013658E-7</v>
      </c>
      <c r="CR23" s="24">
        <f t="shared" si="9"/>
        <v>2.9598116349063092E-6</v>
      </c>
      <c r="CS23" s="73">
        <f t="shared" si="15"/>
        <v>-1</v>
      </c>
    </row>
    <row r="24" spans="1:97" x14ac:dyDescent="0.25">
      <c r="A24" s="29" t="s">
        <v>23</v>
      </c>
      <c r="B24" s="27">
        <v>9295.5130914000001</v>
      </c>
      <c r="C24" s="27">
        <v>442.37057068000001</v>
      </c>
      <c r="D24" s="27">
        <v>23900.785640999999</v>
      </c>
      <c r="E24" s="27">
        <v>3336.9952951</v>
      </c>
      <c r="F24" s="27">
        <v>1810.6798879999999</v>
      </c>
      <c r="G24" s="27">
        <v>21172.184798999999</v>
      </c>
      <c r="H24" s="27">
        <v>567.03685300999996</v>
      </c>
      <c r="I24" s="71">
        <v>5.7281712860000003</v>
      </c>
      <c r="J24" s="71">
        <v>26.709081028</v>
      </c>
      <c r="K24" s="27">
        <v>2.8963999999999999</v>
      </c>
      <c r="L24" s="71">
        <v>34.987109515999997</v>
      </c>
      <c r="M24" s="27">
        <v>561.42401400000006</v>
      </c>
      <c r="N24" s="71"/>
      <c r="O24" s="27">
        <v>25.496967012999999</v>
      </c>
      <c r="P24" s="27">
        <v>2.6952517999999999E-3</v>
      </c>
      <c r="Q24" s="71">
        <v>0.7520276964</v>
      </c>
      <c r="R24" s="27"/>
      <c r="S24" s="27" t="s">
        <v>23</v>
      </c>
      <c r="T24" s="27">
        <v>5.1370648954863595E-4</v>
      </c>
      <c r="U24" s="27">
        <v>25.496924679259301</v>
      </c>
      <c r="V24" s="27">
        <v>0</v>
      </c>
      <c r="W24" s="27">
        <v>0</v>
      </c>
      <c r="X24" s="27">
        <v>0</v>
      </c>
      <c r="Y24" s="27">
        <v>39.719155086062898</v>
      </c>
      <c r="Z24" s="27">
        <v>2.6952688216571601E-3</v>
      </c>
      <c r="AA24" s="27">
        <v>146.39757185015301</v>
      </c>
      <c r="AB24" s="27">
        <v>2.8963995649505798</v>
      </c>
      <c r="AC24" s="27">
        <v>9295.5123194695807</v>
      </c>
      <c r="AD24" s="27">
        <v>34.733692528394101</v>
      </c>
      <c r="AE24" s="27">
        <v>20.1761841167508</v>
      </c>
      <c r="AF24" s="27">
        <v>9.1898589911759407E-2</v>
      </c>
      <c r="AG24" s="27">
        <v>31.1094404018022</v>
      </c>
      <c r="AH24" s="27">
        <v>14.4357281642736</v>
      </c>
      <c r="AI24" s="27">
        <v>14.4357281642736</v>
      </c>
      <c r="AJ24" s="27">
        <v>561.42398657514502</v>
      </c>
      <c r="AK24" s="27">
        <v>0</v>
      </c>
      <c r="AL24" s="27">
        <v>6.8445297613350702</v>
      </c>
      <c r="AM24" s="27">
        <v>0</v>
      </c>
      <c r="AN24" s="27">
        <v>0</v>
      </c>
      <c r="AO24" s="27">
        <v>0</v>
      </c>
      <c r="AP24" s="27">
        <v>0</v>
      </c>
      <c r="AQ24" s="27">
        <v>442.370352044215</v>
      </c>
      <c r="AR24" s="27">
        <v>0</v>
      </c>
      <c r="AS24" s="27">
        <v>22015.2119447107</v>
      </c>
      <c r="AT24" s="27">
        <v>2446.1352282140201</v>
      </c>
      <c r="AU24" s="27">
        <v>24461.347172924699</v>
      </c>
      <c r="AV24" s="27">
        <v>0</v>
      </c>
      <c r="AW24" s="27">
        <v>15.5857016494571</v>
      </c>
      <c r="AX24" s="27">
        <v>94.690930043065094</v>
      </c>
      <c r="AY24" s="27">
        <v>134.984539763523</v>
      </c>
      <c r="AZ24" s="27">
        <v>56.3628071289885</v>
      </c>
      <c r="BA24" s="27">
        <v>7.3976641774908698</v>
      </c>
      <c r="BB24" s="27">
        <v>77.075408077738402</v>
      </c>
      <c r="BC24" s="27">
        <v>47.0842887797901</v>
      </c>
      <c r="BD24" s="27">
        <v>0</v>
      </c>
      <c r="BE24" s="27">
        <v>23.985248472944299</v>
      </c>
      <c r="BF24" s="27">
        <v>3337.00889118037</v>
      </c>
      <c r="BG24" s="27">
        <v>1810.6940476857401</v>
      </c>
      <c r="BH24" s="27">
        <v>1526.3148434946199</v>
      </c>
      <c r="BI24" s="27">
        <v>0.254151467010587</v>
      </c>
      <c r="BJ24" s="27">
        <v>0.46630844376836</v>
      </c>
      <c r="BK24" s="27">
        <v>962.65172415749805</v>
      </c>
      <c r="BL24" s="27">
        <v>0.54962974057110803</v>
      </c>
      <c r="BM24" s="27">
        <v>50.6032495697171</v>
      </c>
      <c r="BN24" s="27">
        <v>9.3741037660881599</v>
      </c>
      <c r="BO24" s="27">
        <v>1.9594185056062501</v>
      </c>
      <c r="BP24" s="27">
        <v>126.379419044462</v>
      </c>
      <c r="BQ24" s="27">
        <v>11.2157563665263</v>
      </c>
      <c r="BR24" s="27">
        <v>168.76678186239101</v>
      </c>
      <c r="BS24" s="27">
        <v>176.228930567194</v>
      </c>
      <c r="BT24" s="27">
        <v>6.8639838814173402</v>
      </c>
      <c r="BU24" s="27">
        <v>21107.025020859299</v>
      </c>
      <c r="BV24" s="27">
        <v>87.525001032019304</v>
      </c>
      <c r="BW24" s="27">
        <v>508.44691090134802</v>
      </c>
      <c r="BX24" s="27">
        <v>0</v>
      </c>
      <c r="BY24" s="27">
        <v>68.233127373444304</v>
      </c>
      <c r="BZ24" s="27">
        <v>0.42850255744846599</v>
      </c>
      <c r="CA24" s="27">
        <v>567.03661771846805</v>
      </c>
      <c r="CB24" s="27">
        <v>211.05060385458199</v>
      </c>
      <c r="CC24" s="50"/>
      <c r="CD24" s="24">
        <f t="shared" si="0"/>
        <v>-8.3043336267971869E-8</v>
      </c>
      <c r="CE24" s="24">
        <f t="shared" si="1"/>
        <v>-4.9423673162008626E-7</v>
      </c>
      <c r="CF24" s="24">
        <f t="shared" si="2"/>
        <v>2.345368643293046E-2</v>
      </c>
      <c r="CG24" s="24">
        <f t="shared" si="3"/>
        <v>4.0743480789354312E-6</v>
      </c>
      <c r="CH24" s="24">
        <f t="shared" si="4"/>
        <v>7.8200933439629824E-6</v>
      </c>
      <c r="CI24" s="24">
        <f t="shared" si="5"/>
        <v>-3.0776123843287797E-3</v>
      </c>
      <c r="CJ24" s="24">
        <f t="shared" si="6"/>
        <v>-4.1494927650457929E-7</v>
      </c>
      <c r="CK24" s="73">
        <f t="shared" si="10"/>
        <v>-1</v>
      </c>
      <c r="CL24" s="73">
        <f t="shared" si="11"/>
        <v>0.48710302104456582</v>
      </c>
      <c r="CM24" s="24">
        <f t="shared" si="7"/>
        <v>-1.5020350091301766E-7</v>
      </c>
      <c r="CN24" s="73">
        <f t="shared" si="12"/>
        <v>-0.5873986629940956</v>
      </c>
      <c r="CO24" s="24">
        <f t="shared" si="13"/>
        <v>-4.8848738832253942E-8</v>
      </c>
      <c r="CP24" s="73" t="str">
        <f t="shared" si="14"/>
        <v/>
      </c>
      <c r="CQ24" s="24">
        <f t="shared" si="8"/>
        <v>-1.660344176476262E-6</v>
      </c>
      <c r="CR24" s="24">
        <f t="shared" si="9"/>
        <v>6.3154237241082896E-6</v>
      </c>
      <c r="CS24" s="73">
        <f t="shared" si="15"/>
        <v>-1</v>
      </c>
    </row>
    <row r="25" spans="1:97" x14ac:dyDescent="0.25">
      <c r="A25" s="29" t="s">
        <v>24</v>
      </c>
      <c r="B25" s="27">
        <v>5615.4312</v>
      </c>
      <c r="C25" s="27">
        <v>636.17030950000003</v>
      </c>
      <c r="D25" s="27">
        <v>13767.562</v>
      </c>
      <c r="E25" s="27">
        <v>2173.9526688000001</v>
      </c>
      <c r="F25" s="27">
        <v>1720.1526687999999</v>
      </c>
      <c r="G25" s="27">
        <v>26134.41</v>
      </c>
      <c r="H25" s="27">
        <v>410.83440000000002</v>
      </c>
      <c r="I25" s="71">
        <v>6.0881906025000001</v>
      </c>
      <c r="J25" s="71">
        <v>8.6302409470000008</v>
      </c>
      <c r="K25" s="27"/>
      <c r="L25" s="71">
        <v>33.292250283999998</v>
      </c>
      <c r="M25" s="27">
        <v>77.287599999999998</v>
      </c>
      <c r="N25" s="71">
        <v>35.9709</v>
      </c>
      <c r="O25" s="27">
        <v>1.645918392</v>
      </c>
      <c r="P25" s="27">
        <v>0.36107228470000002</v>
      </c>
      <c r="Q25" s="71">
        <v>1.1746865314999999</v>
      </c>
      <c r="R25" s="27"/>
      <c r="S25" s="27" t="s">
        <v>24</v>
      </c>
      <c r="T25" s="27">
        <v>2.8955353776540602</v>
      </c>
      <c r="U25" s="27">
        <v>1.6459255317251</v>
      </c>
      <c r="V25" s="27">
        <v>2.7234455121518502</v>
      </c>
      <c r="W25" s="27">
        <v>2.6900243564744701</v>
      </c>
      <c r="X25" s="27">
        <v>1.0696508799748601</v>
      </c>
      <c r="Y25" s="27">
        <v>15.4900065182188</v>
      </c>
      <c r="Z25" s="27">
        <v>0.36107219645691702</v>
      </c>
      <c r="AA25" s="27">
        <v>520.16910779453497</v>
      </c>
      <c r="AB25" s="27">
        <v>0</v>
      </c>
      <c r="AC25" s="27">
        <v>5615.42574692167</v>
      </c>
      <c r="AD25" s="27">
        <v>13.4560745619904</v>
      </c>
      <c r="AE25" s="27">
        <v>26.852996929079598</v>
      </c>
      <c r="AF25" s="27">
        <v>1.02747390014583</v>
      </c>
      <c r="AG25" s="27">
        <v>11.674518513508501</v>
      </c>
      <c r="AH25" s="27">
        <v>160.13111423810801</v>
      </c>
      <c r="AI25" s="27">
        <v>160.13111423810801</v>
      </c>
      <c r="AJ25" s="27">
        <v>77.287692039404007</v>
      </c>
      <c r="AK25" s="27">
        <v>0</v>
      </c>
      <c r="AL25" s="27">
        <v>2.5762690471771501</v>
      </c>
      <c r="AM25" s="27">
        <v>0.23055319441712499</v>
      </c>
      <c r="AN25" s="27">
        <v>0.93208558244459305</v>
      </c>
      <c r="AO25" s="27">
        <v>22.4141794981212</v>
      </c>
      <c r="AP25" s="27">
        <v>0.55854853789275505</v>
      </c>
      <c r="AQ25" s="27">
        <v>636.162913261065</v>
      </c>
      <c r="AR25" s="27">
        <v>0</v>
      </c>
      <c r="AS25" s="27">
        <v>12446.86930497</v>
      </c>
      <c r="AT25" s="27">
        <v>1382.9849992501399</v>
      </c>
      <c r="AU25" s="27">
        <v>13829.8543042202</v>
      </c>
      <c r="AV25" s="27">
        <v>0.36811642678273898</v>
      </c>
      <c r="AW25" s="27">
        <v>8.3112893827146994</v>
      </c>
      <c r="AX25" s="27">
        <v>17.7136374527973</v>
      </c>
      <c r="AY25" s="27">
        <v>57.791213527445201</v>
      </c>
      <c r="AZ25" s="27">
        <v>18.0976333799853</v>
      </c>
      <c r="BA25" s="27">
        <v>38.184032511606702</v>
      </c>
      <c r="BB25" s="27">
        <v>71.701395676383498</v>
      </c>
      <c r="BC25" s="27">
        <v>16.504213748443799</v>
      </c>
      <c r="BD25" s="27">
        <v>2.3634554583684602</v>
      </c>
      <c r="BE25" s="27">
        <v>22.605424001864598</v>
      </c>
      <c r="BF25" s="27">
        <v>2173.8862047048901</v>
      </c>
      <c r="BG25" s="27">
        <v>1720.08789861848</v>
      </c>
      <c r="BH25" s="27">
        <v>453.79830608640998</v>
      </c>
      <c r="BI25" s="27">
        <v>0.16650922358725001</v>
      </c>
      <c r="BJ25" s="27">
        <v>7.6586193808759903E-2</v>
      </c>
      <c r="BK25" s="27">
        <v>312.57918573598499</v>
      </c>
      <c r="BL25" s="27">
        <v>167.95229054713201</v>
      </c>
      <c r="BM25" s="27">
        <v>144.215370073755</v>
      </c>
      <c r="BN25" s="27">
        <v>36.658329204991198</v>
      </c>
      <c r="BO25" s="27">
        <v>18.273623625578001</v>
      </c>
      <c r="BP25" s="27">
        <v>360.569216516366</v>
      </c>
      <c r="BQ25" s="27">
        <v>9.0716259046867709</v>
      </c>
      <c r="BR25" s="27">
        <v>40.711012255507903</v>
      </c>
      <c r="BS25" s="27">
        <v>450.82111188017802</v>
      </c>
      <c r="BT25" s="27">
        <v>0.89487113214063196</v>
      </c>
      <c r="BU25" s="27">
        <v>25875.057427442101</v>
      </c>
      <c r="BV25" s="27">
        <v>37.055335957805497</v>
      </c>
      <c r="BW25" s="27">
        <v>290.66301119035199</v>
      </c>
      <c r="BX25" s="27">
        <v>7.1812615889358904</v>
      </c>
      <c r="BY25" s="27">
        <v>20.844095940131499</v>
      </c>
      <c r="BZ25" s="27">
        <v>15.9880225841263</v>
      </c>
      <c r="CA25" s="27">
        <v>410.83356175870398</v>
      </c>
      <c r="CB25" s="27">
        <v>44.598394074344803</v>
      </c>
      <c r="CC25" s="50"/>
      <c r="CD25" s="24">
        <f t="shared" si="0"/>
        <v>-9.7108808491722284E-7</v>
      </c>
      <c r="CE25" s="24">
        <f t="shared" si="1"/>
        <v>-1.1626193213642802E-5</v>
      </c>
      <c r="CF25" s="24">
        <f t="shared" si="2"/>
        <v>4.5245704519217052E-3</v>
      </c>
      <c r="CG25" s="24">
        <f t="shared" si="3"/>
        <v>-3.0572926478034825E-5</v>
      </c>
      <c r="CH25" s="24">
        <f t="shared" si="4"/>
        <v>-3.7653740097991457E-5</v>
      </c>
      <c r="CI25" s="24">
        <f t="shared" si="5"/>
        <v>-9.9237967322735963E-3</v>
      </c>
      <c r="CJ25" s="24">
        <f t="shared" si="6"/>
        <v>-2.0403386280147609E-6</v>
      </c>
      <c r="CK25" s="73">
        <f t="shared" si="10"/>
        <v>-0.55815700721165618</v>
      </c>
      <c r="CL25" s="73">
        <f t="shared" si="11"/>
        <v>0.79485214993949338</v>
      </c>
      <c r="CM25" s="24" t="str">
        <f t="shared" si="7"/>
        <v/>
      </c>
      <c r="CN25" s="73">
        <f t="shared" si="12"/>
        <v>3.8098615405119012</v>
      </c>
      <c r="CO25" s="24">
        <f t="shared" si="13"/>
        <v>1.1908689622833382E-6</v>
      </c>
      <c r="CP25" s="73">
        <f t="shared" si="14"/>
        <v>-0.37688021433655539</v>
      </c>
      <c r="CQ25" s="24">
        <f t="shared" si="8"/>
        <v>4.3378366355996818E-6</v>
      </c>
      <c r="CR25" s="24">
        <f t="shared" si="9"/>
        <v>-2.4439173746244222E-7</v>
      </c>
      <c r="CS25" s="73">
        <f t="shared" si="15"/>
        <v>-0.52451269090527142</v>
      </c>
    </row>
    <row r="26" spans="1:97" x14ac:dyDescent="0.25">
      <c r="A26" s="29" t="s">
        <v>25</v>
      </c>
      <c r="B26" s="27">
        <v>21333.097300000001</v>
      </c>
      <c r="C26" s="27">
        <v>213.58349999999999</v>
      </c>
      <c r="D26" s="27">
        <v>46407.824200000003</v>
      </c>
      <c r="E26" s="27">
        <v>7373.3499615000001</v>
      </c>
      <c r="F26" s="27">
        <v>4927.5070922000004</v>
      </c>
      <c r="G26" s="27">
        <v>116894.2313</v>
      </c>
      <c r="H26" s="27">
        <v>1256.9493</v>
      </c>
      <c r="I26" s="71">
        <v>3.567012525</v>
      </c>
      <c r="J26" s="71">
        <v>1.6378941522999999</v>
      </c>
      <c r="K26" s="27">
        <v>1.298E-2</v>
      </c>
      <c r="L26" s="71">
        <v>10.236713794</v>
      </c>
      <c r="M26" s="27">
        <v>139.44204999999999</v>
      </c>
      <c r="N26" s="71"/>
      <c r="O26" s="27">
        <v>1.4791277566000001</v>
      </c>
      <c r="P26" s="27">
        <v>4.705E-3</v>
      </c>
      <c r="Q26" s="71">
        <v>0.2227839979</v>
      </c>
      <c r="R26" s="27"/>
      <c r="S26" s="27" t="s">
        <v>25</v>
      </c>
      <c r="T26" s="27">
        <v>9.1803452264609594E-5</v>
      </c>
      <c r="U26" s="27">
        <v>1.47912812487184</v>
      </c>
      <c r="V26" s="27">
        <v>9.7539661546862097E-2</v>
      </c>
      <c r="W26" s="27">
        <v>9.7539661546862097E-2</v>
      </c>
      <c r="X26" s="27">
        <v>3.93119311730755E-2</v>
      </c>
      <c r="Y26" s="27">
        <v>1.34727469043907</v>
      </c>
      <c r="Z26" s="27">
        <v>4.7050152369552704E-3</v>
      </c>
      <c r="AA26" s="27">
        <v>433.23255608903702</v>
      </c>
      <c r="AB26" s="27">
        <v>1.2979957138841499E-2</v>
      </c>
      <c r="AC26" s="27">
        <v>21333.0824778817</v>
      </c>
      <c r="AD26" s="27">
        <v>2.3250081599871</v>
      </c>
      <c r="AE26" s="27">
        <v>69.948406961720806</v>
      </c>
      <c r="AF26" s="27">
        <v>1.11736984216866</v>
      </c>
      <c r="AG26" s="27">
        <v>8.17074364790423E-2</v>
      </c>
      <c r="AH26" s="27">
        <v>78.236073523275195</v>
      </c>
      <c r="AI26" s="27">
        <v>78.236073523275195</v>
      </c>
      <c r="AJ26" s="27">
        <v>139.44117056402601</v>
      </c>
      <c r="AK26" s="27">
        <v>0</v>
      </c>
      <c r="AL26" s="27">
        <v>19.032739814502001</v>
      </c>
      <c r="AM26" s="27">
        <v>0</v>
      </c>
      <c r="AN26" s="27">
        <v>0</v>
      </c>
      <c r="AO26" s="27">
        <v>0</v>
      </c>
      <c r="AP26" s="27">
        <v>0</v>
      </c>
      <c r="AQ26" s="27">
        <v>213.58330795707801</v>
      </c>
      <c r="AR26" s="27">
        <v>0</v>
      </c>
      <c r="AS26" s="27">
        <v>41760.092471596399</v>
      </c>
      <c r="AT26" s="27">
        <v>4640.0106864650998</v>
      </c>
      <c r="AU26" s="27">
        <v>46400.103158061502</v>
      </c>
      <c r="AV26" s="27">
        <v>0</v>
      </c>
      <c r="AW26" s="27">
        <v>36.698286518339103</v>
      </c>
      <c r="AX26" s="27">
        <v>288.23534224587598</v>
      </c>
      <c r="AY26" s="27">
        <v>351.29966561568102</v>
      </c>
      <c r="AZ26" s="27">
        <v>167.23343519786101</v>
      </c>
      <c r="BA26" s="27">
        <v>6.0455151543797099</v>
      </c>
      <c r="BB26" s="27">
        <v>214.517802368595</v>
      </c>
      <c r="BC26" s="27">
        <v>142.27296992164801</v>
      </c>
      <c r="BD26" s="27">
        <v>0</v>
      </c>
      <c r="BE26" s="27">
        <v>22.786328948469301</v>
      </c>
      <c r="BF26" s="27">
        <v>7373.4300419502897</v>
      </c>
      <c r="BG26" s="27">
        <v>4927.5890008121096</v>
      </c>
      <c r="BH26" s="27">
        <v>2445.8410411381801</v>
      </c>
      <c r="BI26" s="27">
        <v>4.12609555934015E-4</v>
      </c>
      <c r="BJ26" s="27">
        <v>1.3646986390387801</v>
      </c>
      <c r="BK26" s="27">
        <v>2817.3997790796702</v>
      </c>
      <c r="BL26" s="27">
        <v>4.3689082160750002E-4</v>
      </c>
      <c r="BM26" s="27">
        <v>81.078737749700295</v>
      </c>
      <c r="BN26" s="27">
        <v>21.608091364221</v>
      </c>
      <c r="BO26" s="27">
        <v>5.3612843012908504</v>
      </c>
      <c r="BP26" s="27">
        <v>202.05387907794699</v>
      </c>
      <c r="BQ26" s="27">
        <v>31.0850019098493</v>
      </c>
      <c r="BR26" s="27">
        <v>436.44183346695002</v>
      </c>
      <c r="BS26" s="27">
        <v>500.41710104070501</v>
      </c>
      <c r="BT26" s="27">
        <v>20.771352755375801</v>
      </c>
      <c r="BU26" s="27">
        <v>117687.57828204799</v>
      </c>
      <c r="BV26" s="27">
        <v>227.44786864172201</v>
      </c>
      <c r="BW26" s="27">
        <v>2872.9516729019501</v>
      </c>
      <c r="BX26" s="27">
        <v>0</v>
      </c>
      <c r="BY26" s="27">
        <v>180.04315092667099</v>
      </c>
      <c r="BZ26" s="27">
        <v>5.5567949759992602E-2</v>
      </c>
      <c r="CA26" s="27">
        <v>1256.9483348261499</v>
      </c>
      <c r="CB26" s="27">
        <v>559.077176674528</v>
      </c>
      <c r="CC26" s="50"/>
      <c r="CD26" s="24">
        <f t="shared" si="0"/>
        <v>-6.9479448259953542E-7</v>
      </c>
      <c r="CE26" s="24">
        <f t="shared" si="1"/>
        <v>-8.9914680666263267E-7</v>
      </c>
      <c r="CF26" s="24">
        <f t="shared" si="2"/>
        <v>-1.6637371114892739E-4</v>
      </c>
      <c r="CG26" s="24">
        <f t="shared" si="3"/>
        <v>1.086079607068473E-5</v>
      </c>
      <c r="CH26" s="24">
        <f t="shared" si="4"/>
        <v>1.6622728405364079E-5</v>
      </c>
      <c r="CI26" s="24">
        <f t="shared" si="5"/>
        <v>6.7868788153619946E-3</v>
      </c>
      <c r="CJ26" s="24">
        <f t="shared" si="6"/>
        <v>-7.6787015203449365E-7</v>
      </c>
      <c r="CK26" s="73">
        <f t="shared" si="10"/>
        <v>-0.97265508296838343</v>
      </c>
      <c r="CL26" s="73">
        <f t="shared" si="11"/>
        <v>-0.17743482474299688</v>
      </c>
      <c r="CM26" s="24">
        <f t="shared" si="7"/>
        <v>-3.3020923344265392E-6</v>
      </c>
      <c r="CN26" s="73">
        <f t="shared" si="12"/>
        <v>6.6426942373959275</v>
      </c>
      <c r="CO26" s="24">
        <f t="shared" si="13"/>
        <v>-6.3068204604365028E-6</v>
      </c>
      <c r="CP26" s="73" t="str">
        <f t="shared" si="14"/>
        <v/>
      </c>
      <c r="CQ26" s="24">
        <f t="shared" si="8"/>
        <v>2.4897906098308288E-7</v>
      </c>
      <c r="CR26" s="24">
        <f t="shared" si="9"/>
        <v>3.2384602062529493E-6</v>
      </c>
      <c r="CS26" s="73">
        <f t="shared" si="15"/>
        <v>-1</v>
      </c>
    </row>
    <row r="27" spans="1:97" x14ac:dyDescent="0.25">
      <c r="A27" s="29" t="s">
        <v>26</v>
      </c>
      <c r="B27" s="27">
        <v>2571.0018</v>
      </c>
      <c r="C27" s="27">
        <v>0.35389999999999999</v>
      </c>
      <c r="D27" s="27">
        <v>17430.836899999998</v>
      </c>
      <c r="E27" s="27">
        <v>2411.3510999999999</v>
      </c>
      <c r="F27" s="27">
        <v>1947.9019000000001</v>
      </c>
      <c r="G27" s="27">
        <v>13366.5628</v>
      </c>
      <c r="H27" s="27">
        <v>365.63310000000001</v>
      </c>
      <c r="I27" s="71">
        <v>3.2438062999999998E-3</v>
      </c>
      <c r="J27" s="71">
        <v>9.7314530000000002E-4</v>
      </c>
      <c r="K27" s="27"/>
      <c r="L27" s="71">
        <v>5.7577612600000001E-2</v>
      </c>
      <c r="M27" s="27">
        <v>0.23730000000000001</v>
      </c>
      <c r="N27" s="71"/>
      <c r="O27" s="27">
        <v>5.1900630000000002E-4</v>
      </c>
      <c r="P27" s="27"/>
      <c r="Q27" s="71">
        <v>1.054157E-4</v>
      </c>
      <c r="R27" s="27"/>
      <c r="S27" s="27" t="s">
        <v>26</v>
      </c>
      <c r="T27" s="27">
        <v>0</v>
      </c>
      <c r="U27" s="27">
        <v>5.1903423348335703E-4</v>
      </c>
      <c r="V27" s="27">
        <v>0</v>
      </c>
      <c r="W27" s="27">
        <v>0</v>
      </c>
      <c r="X27" s="27">
        <v>0</v>
      </c>
      <c r="Y27" s="27">
        <v>1.3204871750996801</v>
      </c>
      <c r="Z27" s="27">
        <v>0</v>
      </c>
      <c r="AA27" s="27">
        <v>84.744423255017495</v>
      </c>
      <c r="AB27" s="27">
        <v>0</v>
      </c>
      <c r="AC27" s="27">
        <v>2571.0004698584598</v>
      </c>
      <c r="AD27" s="27">
        <v>8.1313976146761195</v>
      </c>
      <c r="AE27" s="27">
        <v>9.0753727005031095</v>
      </c>
      <c r="AF27" s="27">
        <v>0.555990582430267</v>
      </c>
      <c r="AG27" s="27">
        <v>0</v>
      </c>
      <c r="AH27" s="27">
        <v>11.657818657791699</v>
      </c>
      <c r="AI27" s="27">
        <v>11.657818657791699</v>
      </c>
      <c r="AJ27" s="27">
        <v>0.23729984348994401</v>
      </c>
      <c r="AK27" s="27">
        <v>0</v>
      </c>
      <c r="AL27" s="27">
        <v>5.4071019737000601</v>
      </c>
      <c r="AM27" s="27">
        <v>0</v>
      </c>
      <c r="AN27" s="27">
        <v>0</v>
      </c>
      <c r="AO27" s="27">
        <v>0</v>
      </c>
      <c r="AP27" s="27">
        <v>0</v>
      </c>
      <c r="AQ27" s="27">
        <v>0.353899703303515</v>
      </c>
      <c r="AR27" s="27">
        <v>0</v>
      </c>
      <c r="AS27" s="27">
        <v>16725.555058142701</v>
      </c>
      <c r="AT27" s="27">
        <v>1858.3944447418701</v>
      </c>
      <c r="AU27" s="27">
        <v>18583.949502884599</v>
      </c>
      <c r="AV27" s="27">
        <v>0</v>
      </c>
      <c r="AW27" s="27">
        <v>9.9646855709975597</v>
      </c>
      <c r="AX27" s="27">
        <v>112.36728507927199</v>
      </c>
      <c r="AY27" s="27">
        <v>101.28604488902501</v>
      </c>
      <c r="AZ27" s="27">
        <v>75.667320957555503</v>
      </c>
      <c r="BA27" s="27">
        <v>2.3177802153888099</v>
      </c>
      <c r="BB27" s="27">
        <v>81.891109321274101</v>
      </c>
      <c r="BC27" s="27">
        <v>56.208261290179998</v>
      </c>
      <c r="BD27" s="27">
        <v>0</v>
      </c>
      <c r="BE27" s="27">
        <v>8.9757774545125795</v>
      </c>
      <c r="BF27" s="27">
        <v>2411.3837366845801</v>
      </c>
      <c r="BG27" s="27">
        <v>1947.9347448967501</v>
      </c>
      <c r="BH27" s="27">
        <v>463.448991787838</v>
      </c>
      <c r="BI27" s="27">
        <v>0.84237041154781001</v>
      </c>
      <c r="BJ27" s="27">
        <v>0.53946391486908396</v>
      </c>
      <c r="BK27" s="27">
        <v>1083.9867288468099</v>
      </c>
      <c r="BL27" s="27">
        <v>0.16585324391386499</v>
      </c>
      <c r="BM27" s="27">
        <v>39.939243855320498</v>
      </c>
      <c r="BN27" s="27">
        <v>8.4522792639064797</v>
      </c>
      <c r="BO27" s="27">
        <v>2.31902993872054</v>
      </c>
      <c r="BP27" s="27">
        <v>99.570411523029904</v>
      </c>
      <c r="BQ27" s="27">
        <v>6.2495770886231101</v>
      </c>
      <c r="BR27" s="27">
        <v>170.65495438529001</v>
      </c>
      <c r="BS27" s="27">
        <v>195.587402101941</v>
      </c>
      <c r="BT27" s="27">
        <v>8.4494730932092104</v>
      </c>
      <c r="BU27" s="27">
        <v>14148.5294660503</v>
      </c>
      <c r="BV27" s="27">
        <v>66.3895802912036</v>
      </c>
      <c r="BW27" s="27">
        <v>300.34970623019501</v>
      </c>
      <c r="BX27" s="27">
        <v>0</v>
      </c>
      <c r="BY27" s="27">
        <v>53.998107753548702</v>
      </c>
      <c r="BZ27" s="27">
        <v>0</v>
      </c>
      <c r="CA27" s="27">
        <v>365.63293985283002</v>
      </c>
      <c r="CB27" s="27">
        <v>168.14017709397001</v>
      </c>
      <c r="CC27" s="50"/>
      <c r="CD27" s="24">
        <f t="shared" si="0"/>
        <v>-5.1736313065422251E-7</v>
      </c>
      <c r="CE27" s="24">
        <f t="shared" si="1"/>
        <v>-8.383624893798591E-7</v>
      </c>
      <c r="CF27" s="24">
        <f t="shared" si="2"/>
        <v>6.6153599480045691E-2</v>
      </c>
      <c r="CG27" s="24">
        <f t="shared" si="3"/>
        <v>1.3534604969061244E-5</v>
      </c>
      <c r="CH27" s="24">
        <f t="shared" si="4"/>
        <v>1.6861679096889213E-5</v>
      </c>
      <c r="CI27" s="24">
        <f t="shared" si="5"/>
        <v>5.8501701428455545E-2</v>
      </c>
      <c r="CJ27" s="24">
        <f t="shared" si="6"/>
        <v>-4.3799965044958177E-7</v>
      </c>
      <c r="CK27" s="73">
        <f t="shared" si="10"/>
        <v>-1</v>
      </c>
      <c r="CL27" s="73">
        <f t="shared" si="11"/>
        <v>1355.9270437823418</v>
      </c>
      <c r="CM27" s="24" t="str">
        <f t="shared" si="7"/>
        <v/>
      </c>
      <c r="CN27" s="73">
        <f t="shared" si="12"/>
        <v>201.47137961034008</v>
      </c>
      <c r="CO27" s="24">
        <f t="shared" si="13"/>
        <v>-6.5954511588113456E-7</v>
      </c>
      <c r="CP27" s="73" t="str">
        <f t="shared" si="14"/>
        <v/>
      </c>
      <c r="CQ27" s="24">
        <f t="shared" si="8"/>
        <v>5.3821087252718544E-5</v>
      </c>
      <c r="CR27" s="24" t="str">
        <f t="shared" si="9"/>
        <v/>
      </c>
      <c r="CS27" s="73">
        <f t="shared" si="15"/>
        <v>-1</v>
      </c>
    </row>
    <row r="28" spans="1:97" x14ac:dyDescent="0.25">
      <c r="A28" s="29" t="s">
        <v>27</v>
      </c>
      <c r="B28" s="27">
        <v>8775.8919841000006</v>
      </c>
      <c r="C28" s="27">
        <v>396.7365987</v>
      </c>
      <c r="D28" s="27">
        <v>24226.932977</v>
      </c>
      <c r="E28" s="27">
        <v>1180.0757840000001</v>
      </c>
      <c r="F28" s="27">
        <v>491.76708697999999</v>
      </c>
      <c r="G28" s="27">
        <v>64795.792223999997</v>
      </c>
      <c r="H28" s="27">
        <v>461.02215139999998</v>
      </c>
      <c r="I28" s="71">
        <v>0.23279755599999999</v>
      </c>
      <c r="J28" s="71">
        <v>0.89769999909999998</v>
      </c>
      <c r="K28" s="27"/>
      <c r="L28" s="71">
        <v>1.0132567509999999</v>
      </c>
      <c r="M28" s="27">
        <v>5.5627449999999996</v>
      </c>
      <c r="N28" s="71"/>
      <c r="O28" s="27">
        <v>0.1068559365</v>
      </c>
      <c r="P28" s="27"/>
      <c r="Q28" s="71">
        <v>0.35159908499999998</v>
      </c>
      <c r="R28" s="27"/>
      <c r="S28" s="27" t="s">
        <v>27</v>
      </c>
      <c r="T28" s="27">
        <v>7.4506800621263594E-2</v>
      </c>
      <c r="U28" s="27">
        <v>0.106855813209767</v>
      </c>
      <c r="V28" s="27">
        <v>6.4447430221383693E-5</v>
      </c>
      <c r="W28" s="27">
        <v>6.4447430221383693E-5</v>
      </c>
      <c r="X28" s="27">
        <v>2.5974176731779699E-5</v>
      </c>
      <c r="Y28" s="27">
        <v>0.35792656738135098</v>
      </c>
      <c r="Z28" s="27">
        <v>0</v>
      </c>
      <c r="AA28" s="27">
        <v>7.9940768335890597</v>
      </c>
      <c r="AB28" s="27">
        <v>0</v>
      </c>
      <c r="AC28" s="27">
        <v>8775.8915516249708</v>
      </c>
      <c r="AD28" s="27">
        <v>0.70797719659953096</v>
      </c>
      <c r="AE28" s="27">
        <v>9.8034592240523697</v>
      </c>
      <c r="AF28" s="27">
        <v>0.27890352902382798</v>
      </c>
      <c r="AG28" s="27">
        <v>0</v>
      </c>
      <c r="AH28" s="27">
        <v>2.6713506115516501</v>
      </c>
      <c r="AI28" s="27">
        <v>2.6713506115516501</v>
      </c>
      <c r="AJ28" s="27">
        <v>5.5627386834590498</v>
      </c>
      <c r="AK28" s="27">
        <v>0</v>
      </c>
      <c r="AL28" s="27">
        <v>7.3303931665297304</v>
      </c>
      <c r="AM28" s="27">
        <v>0</v>
      </c>
      <c r="AN28" s="27">
        <v>6.1734937377779095E-4</v>
      </c>
      <c r="AO28" s="27">
        <v>7.3630311094574699E-3</v>
      </c>
      <c r="AP28" s="27">
        <v>0</v>
      </c>
      <c r="AQ28" s="27">
        <v>396.73653700003001</v>
      </c>
      <c r="AR28" s="27">
        <v>0</v>
      </c>
      <c r="AS28" s="27">
        <v>21981.8634175109</v>
      </c>
      <c r="AT28" s="27">
        <v>2442.4288210610098</v>
      </c>
      <c r="AU28" s="27">
        <v>24424.292238572001</v>
      </c>
      <c r="AV28" s="27">
        <v>0</v>
      </c>
      <c r="AW28" s="27">
        <v>13.442370255108701</v>
      </c>
      <c r="AX28" s="27">
        <v>27.832154384266101</v>
      </c>
      <c r="AY28" s="27">
        <v>135.30895968080699</v>
      </c>
      <c r="AZ28" s="27">
        <v>16.110124905795701</v>
      </c>
      <c r="BA28" s="27">
        <v>0.41214929061314798</v>
      </c>
      <c r="BB28" s="27">
        <v>20.949973570435098</v>
      </c>
      <c r="BC28" s="27">
        <v>13.663309373298199</v>
      </c>
      <c r="BD28" s="27">
        <v>0.48719443494689502</v>
      </c>
      <c r="BE28" s="27">
        <v>2.1782836731178299</v>
      </c>
      <c r="BF28" s="27">
        <v>1180.0848811595499</v>
      </c>
      <c r="BG28" s="27">
        <v>491.776071874416</v>
      </c>
      <c r="BH28" s="27">
        <v>688.30880928513204</v>
      </c>
      <c r="BI28" s="27">
        <v>0</v>
      </c>
      <c r="BJ28" s="27">
        <v>0.132055998021753</v>
      </c>
      <c r="BK28" s="27">
        <v>287.82721737597001</v>
      </c>
      <c r="BL28" s="27">
        <v>0</v>
      </c>
      <c r="BM28" s="27">
        <v>7.29717551195579</v>
      </c>
      <c r="BN28" s="27">
        <v>1.8052357062922499</v>
      </c>
      <c r="BO28" s="27">
        <v>0.42450585818891801</v>
      </c>
      <c r="BP28" s="27">
        <v>18.217953049132898</v>
      </c>
      <c r="BQ28" s="27">
        <v>8.4347791292641308</v>
      </c>
      <c r="BR28" s="27">
        <v>42.0601636263969</v>
      </c>
      <c r="BS28" s="27">
        <v>50.368528167605803</v>
      </c>
      <c r="BT28" s="27">
        <v>2.0100469483783501</v>
      </c>
      <c r="BU28" s="27">
        <v>64728.1141729152</v>
      </c>
      <c r="BV28" s="27">
        <v>88.700062324329295</v>
      </c>
      <c r="BW28" s="27">
        <v>1572.5344895528301</v>
      </c>
      <c r="BX28" s="27">
        <v>0</v>
      </c>
      <c r="BY28" s="27">
        <v>71.525014939806994</v>
      </c>
      <c r="BZ28" s="27">
        <v>8.7205774858425504E-3</v>
      </c>
      <c r="CA28" s="27">
        <v>461.02231949924999</v>
      </c>
      <c r="CB28" s="27">
        <v>222.37773158095999</v>
      </c>
      <c r="CC28" s="50"/>
      <c r="CD28" s="24">
        <f t="shared" si="0"/>
        <v>-4.9279894350862627E-8</v>
      </c>
      <c r="CE28" s="24">
        <f t="shared" si="1"/>
        <v>-1.5551872499848321E-7</v>
      </c>
      <c r="CF28" s="24">
        <f t="shared" si="2"/>
        <v>8.1462751293927774E-3</v>
      </c>
      <c r="CG28" s="24">
        <f t="shared" si="3"/>
        <v>7.7089621473076384E-6</v>
      </c>
      <c r="CH28" s="24">
        <f t="shared" si="4"/>
        <v>1.8270629844697393E-5</v>
      </c>
      <c r="CI28" s="24">
        <f t="shared" si="5"/>
        <v>-1.0444821918502455E-3</v>
      </c>
      <c r="CJ28" s="24">
        <f t="shared" si="6"/>
        <v>3.6462293513161796E-7</v>
      </c>
      <c r="CK28" s="73">
        <f t="shared" si="10"/>
        <v>-0.99972316105319692</v>
      </c>
      <c r="CL28" s="73">
        <f t="shared" si="11"/>
        <v>-0.6012848749691494</v>
      </c>
      <c r="CM28" s="24" t="str">
        <f t="shared" si="7"/>
        <v/>
      </c>
      <c r="CN28" s="73">
        <f t="shared" si="12"/>
        <v>1.6364005065006968</v>
      </c>
      <c r="CO28" s="24">
        <f t="shared" si="13"/>
        <v>-1.1355079101858315E-6</v>
      </c>
      <c r="CP28" s="73" t="str">
        <f t="shared" si="14"/>
        <v/>
      </c>
      <c r="CQ28" s="24">
        <f t="shared" si="8"/>
        <v>-1.1537986286336634E-6</v>
      </c>
      <c r="CR28" s="24" t="str">
        <f t="shared" si="9"/>
        <v/>
      </c>
      <c r="CS28" s="73">
        <f t="shared" si="15"/>
        <v>-1</v>
      </c>
    </row>
    <row r="29" spans="1:97" x14ac:dyDescent="0.25">
      <c r="A29" s="29" t="s">
        <v>28</v>
      </c>
      <c r="B29" s="27">
        <v>20946.732400000001</v>
      </c>
      <c r="C29" s="27">
        <v>218.54</v>
      </c>
      <c r="D29" s="27">
        <v>4630.9301599999999</v>
      </c>
      <c r="E29" s="27">
        <v>1606.9399900000001</v>
      </c>
      <c r="F29" s="27">
        <v>1379.7376899999999</v>
      </c>
      <c r="G29" s="27">
        <v>5850.9340338000002</v>
      </c>
      <c r="H29" s="27">
        <v>493.5318504</v>
      </c>
      <c r="I29" s="71">
        <v>6.8276256138999996</v>
      </c>
      <c r="J29" s="71">
        <v>2.0168904942000001</v>
      </c>
      <c r="K29" s="27"/>
      <c r="L29" s="71">
        <v>107.13235118999999</v>
      </c>
      <c r="M29" s="27"/>
      <c r="N29" s="71"/>
      <c r="O29" s="27">
        <v>1.2153352139</v>
      </c>
      <c r="P29" s="27">
        <v>4.0000000000000001E-3</v>
      </c>
      <c r="Q29" s="71">
        <v>0.2263270496</v>
      </c>
      <c r="R29" s="27"/>
      <c r="S29" s="27" t="s">
        <v>28</v>
      </c>
      <c r="T29" s="27">
        <v>0</v>
      </c>
      <c r="U29" s="27">
        <v>1.2153362974772499</v>
      </c>
      <c r="V29" s="27">
        <v>0</v>
      </c>
      <c r="W29" s="27">
        <v>0</v>
      </c>
      <c r="X29" s="27">
        <v>0</v>
      </c>
      <c r="Y29" s="27">
        <v>7.7385951212832396</v>
      </c>
      <c r="Z29" s="27">
        <v>3.9999663668686698E-3</v>
      </c>
      <c r="AA29" s="27">
        <v>1051.21215085423</v>
      </c>
      <c r="AB29" s="27">
        <v>0</v>
      </c>
      <c r="AC29" s="27">
        <v>20946.691941859299</v>
      </c>
      <c r="AD29" s="27">
        <v>0</v>
      </c>
      <c r="AE29" s="27">
        <v>9.1907246506410398E-2</v>
      </c>
      <c r="AF29" s="27">
        <v>0</v>
      </c>
      <c r="AG29" s="27">
        <v>0</v>
      </c>
      <c r="AH29" s="27">
        <v>419.57928756656298</v>
      </c>
      <c r="AI29" s="27">
        <v>419.57928756656298</v>
      </c>
      <c r="AJ29" s="27">
        <v>0</v>
      </c>
      <c r="AK29" s="27">
        <v>0</v>
      </c>
      <c r="AL29" s="27">
        <v>6.7723823066243305E-2</v>
      </c>
      <c r="AM29" s="27">
        <v>0</v>
      </c>
      <c r="AN29" s="27">
        <v>0</v>
      </c>
      <c r="AO29" s="27">
        <v>0</v>
      </c>
      <c r="AP29" s="27">
        <v>0</v>
      </c>
      <c r="AQ29" s="27">
        <v>218.53966092913799</v>
      </c>
      <c r="AR29" s="27">
        <v>0</v>
      </c>
      <c r="AS29" s="27">
        <v>4235.9218035659696</v>
      </c>
      <c r="AT29" s="27">
        <v>470.658068067263</v>
      </c>
      <c r="AU29" s="27">
        <v>4706.5798716332301</v>
      </c>
      <c r="AV29" s="27">
        <v>0</v>
      </c>
      <c r="AW29" s="27">
        <v>0.12309157014352</v>
      </c>
      <c r="AX29" s="27">
        <v>19.534734954245199</v>
      </c>
      <c r="AY29" s="27">
        <v>51.454843616908597</v>
      </c>
      <c r="AZ29" s="27">
        <v>18.591829588382701</v>
      </c>
      <c r="BA29" s="27">
        <v>33.3623851539718</v>
      </c>
      <c r="BB29" s="27">
        <v>87.802660351626201</v>
      </c>
      <c r="BC29" s="27">
        <v>23.790995563345898</v>
      </c>
      <c r="BD29" s="27">
        <v>0</v>
      </c>
      <c r="BE29" s="27">
        <v>5.2208180586771098</v>
      </c>
      <c r="BF29" s="27">
        <v>1606.9449678698199</v>
      </c>
      <c r="BG29" s="27">
        <v>1379.7430722807201</v>
      </c>
      <c r="BH29" s="27">
        <v>227.20189558910201</v>
      </c>
      <c r="BI29" s="27">
        <v>0</v>
      </c>
      <c r="BJ29" s="27">
        <v>4.8020493625886597E-2</v>
      </c>
      <c r="BK29" s="27">
        <v>167.23227305112999</v>
      </c>
      <c r="BL29" s="27">
        <v>0</v>
      </c>
      <c r="BM29" s="27">
        <v>218.325901707909</v>
      </c>
      <c r="BN29" s="27">
        <v>54.352360048700099</v>
      </c>
      <c r="BO29" s="27">
        <v>28.918369517843601</v>
      </c>
      <c r="BP29" s="27">
        <v>545.78960546713097</v>
      </c>
      <c r="BQ29" s="27">
        <v>7.8169335968008804</v>
      </c>
      <c r="BR29" s="27">
        <v>44.637506241495402</v>
      </c>
      <c r="BS29" s="27">
        <v>131.40471918174299</v>
      </c>
      <c r="BT29" s="27">
        <v>0.73089290089672998</v>
      </c>
      <c r="BU29" s="27">
        <v>5351.9545314880597</v>
      </c>
      <c r="BV29" s="27">
        <v>42.061175674358203</v>
      </c>
      <c r="BW29" s="27">
        <v>119.321559607533</v>
      </c>
      <c r="BX29" s="27">
        <v>0</v>
      </c>
      <c r="BY29" s="27">
        <v>4.54560579892145</v>
      </c>
      <c r="BZ29" s="27">
        <v>0.107984249656324</v>
      </c>
      <c r="CA29" s="27">
        <v>493.532274859967</v>
      </c>
      <c r="CB29" s="27">
        <v>2.10595056165644</v>
      </c>
      <c r="CC29" s="50"/>
      <c r="CD29" s="24">
        <f t="shared" si="0"/>
        <v>-1.9314774223189936E-6</v>
      </c>
      <c r="CE29" s="24">
        <f t="shared" si="1"/>
        <v>-1.5515276928592948E-6</v>
      </c>
      <c r="CF29" s="24">
        <f t="shared" si="2"/>
        <v>1.633574876310168E-2</v>
      </c>
      <c r="CG29" s="24">
        <f t="shared" si="3"/>
        <v>3.0977322431735111E-6</v>
      </c>
      <c r="CH29" s="24">
        <f t="shared" si="4"/>
        <v>3.9009449108702339E-6</v>
      </c>
      <c r="CI29" s="24">
        <f t="shared" si="5"/>
        <v>-8.5282024960358124E-2</v>
      </c>
      <c r="CJ29" s="24">
        <f t="shared" si="6"/>
        <v>8.6004574307277828E-7</v>
      </c>
      <c r="CK29" s="73">
        <f t="shared" si="10"/>
        <v>-1</v>
      </c>
      <c r="CL29" s="73">
        <f t="shared" si="11"/>
        <v>2.8368940423573936</v>
      </c>
      <c r="CM29" s="24" t="str">
        <f t="shared" si="7"/>
        <v/>
      </c>
      <c r="CN29" s="73">
        <f t="shared" si="12"/>
        <v>2.916457381042969</v>
      </c>
      <c r="CO29" s="24" t="str">
        <f t="shared" si="13"/>
        <v/>
      </c>
      <c r="CP29" s="73" t="str">
        <f t="shared" si="14"/>
        <v/>
      </c>
      <c r="CQ29" s="24">
        <f t="shared" si="8"/>
        <v>8.9158714199530925E-7</v>
      </c>
      <c r="CR29" s="24">
        <f t="shared" si="9"/>
        <v>-8.4082828325816872E-6</v>
      </c>
      <c r="CS29" s="73">
        <f t="shared" si="15"/>
        <v>-1</v>
      </c>
    </row>
    <row r="30" spans="1:97" x14ac:dyDescent="0.25">
      <c r="A30" s="29" t="s">
        <v>29</v>
      </c>
      <c r="B30" s="27">
        <v>2211.7359369999999</v>
      </c>
      <c r="C30" s="27">
        <v>166.65862799999999</v>
      </c>
      <c r="D30" s="27">
        <v>3001.2514940000001</v>
      </c>
      <c r="E30" s="27">
        <v>303.71185731000003</v>
      </c>
      <c r="F30" s="27">
        <v>284.33078731000001</v>
      </c>
      <c r="G30" s="27">
        <v>1932.1379480000001</v>
      </c>
      <c r="H30" s="27">
        <v>87.809578999999999</v>
      </c>
      <c r="I30" s="71">
        <v>2.2515685350000001</v>
      </c>
      <c r="J30" s="71">
        <v>13.245125647</v>
      </c>
      <c r="K30" s="27">
        <v>0.17116870000000001</v>
      </c>
      <c r="L30" s="71">
        <v>17.251596639999999</v>
      </c>
      <c r="M30" s="27">
        <v>43.106529250000001</v>
      </c>
      <c r="N30" s="71"/>
      <c r="O30" s="27">
        <v>0.81566344999999996</v>
      </c>
      <c r="P30" s="27">
        <v>2.7909100000000002E-3</v>
      </c>
      <c r="Q30" s="71">
        <v>0.2319411703</v>
      </c>
      <c r="R30" s="27"/>
      <c r="S30" s="27" t="s">
        <v>29</v>
      </c>
      <c r="T30" s="27">
        <v>1.4275118393777</v>
      </c>
      <c r="U30" s="27">
        <v>0.81566460511777095</v>
      </c>
      <c r="V30" s="27">
        <v>6.60068991274127E-4</v>
      </c>
      <c r="W30" s="27">
        <v>6.4290026998885404E-4</v>
      </c>
      <c r="X30" s="27">
        <v>1.06179375487359E-3</v>
      </c>
      <c r="Y30" s="27">
        <v>17.7291991661331</v>
      </c>
      <c r="Z30" s="27">
        <v>2.7909337643483899E-3</v>
      </c>
      <c r="AA30" s="27">
        <v>70.472301656164504</v>
      </c>
      <c r="AB30" s="27">
        <v>0.17116902590871699</v>
      </c>
      <c r="AC30" s="27">
        <v>2211.7378826722202</v>
      </c>
      <c r="AD30" s="27">
        <v>15.448166370387501</v>
      </c>
      <c r="AE30" s="27">
        <v>5.3846535011800896</v>
      </c>
      <c r="AF30" s="27">
        <v>2.4073255096446699E-3</v>
      </c>
      <c r="AG30" s="27">
        <v>14.860087802920299</v>
      </c>
      <c r="AH30" s="27">
        <v>14.191466094700401</v>
      </c>
      <c r="AI30" s="27">
        <v>14.191466094700401</v>
      </c>
      <c r="AJ30" s="27">
        <v>43.106585378171403</v>
      </c>
      <c r="AK30" s="27">
        <v>0</v>
      </c>
      <c r="AL30" s="27">
        <v>0.31239815790766901</v>
      </c>
      <c r="AM30" s="27">
        <v>1.18172154441706E-4</v>
      </c>
      <c r="AN30" s="27">
        <v>2.83884267067907E-4</v>
      </c>
      <c r="AO30" s="27">
        <v>5.2898818898019801E-4</v>
      </c>
      <c r="AP30" s="27">
        <v>8.7656023727888905E-5</v>
      </c>
      <c r="AQ30" s="27">
        <v>166.65866863252899</v>
      </c>
      <c r="AR30" s="27">
        <v>0</v>
      </c>
      <c r="AS30" s="27">
        <v>2680.35729455401</v>
      </c>
      <c r="AT30" s="27">
        <v>297.81742890590198</v>
      </c>
      <c r="AU30" s="27">
        <v>2978.1747234599102</v>
      </c>
      <c r="AV30" s="27">
        <v>1.12253655500256E-4</v>
      </c>
      <c r="AW30" s="27">
        <v>2.0158754449621599</v>
      </c>
      <c r="AX30" s="27">
        <v>6.4473451368683499</v>
      </c>
      <c r="AY30" s="27">
        <v>8.5902286050585399</v>
      </c>
      <c r="AZ30" s="27">
        <v>4.8161040527125296</v>
      </c>
      <c r="BA30" s="27">
        <v>2.3417955318595398</v>
      </c>
      <c r="BB30" s="27">
        <v>15.5339658911908</v>
      </c>
      <c r="BC30" s="27">
        <v>3.7080207625456598</v>
      </c>
      <c r="BD30" s="27">
        <v>0</v>
      </c>
      <c r="BE30" s="27">
        <v>11.757641590295201</v>
      </c>
      <c r="BF30" s="27">
        <v>303.70561092211699</v>
      </c>
      <c r="BG30" s="27">
        <v>284.32455344244102</v>
      </c>
      <c r="BH30" s="27">
        <v>19.381057479676102</v>
      </c>
      <c r="BI30" s="27">
        <v>0.17744357837265801</v>
      </c>
      <c r="BJ30" s="27">
        <v>3.0709619537613302E-2</v>
      </c>
      <c r="BK30" s="27">
        <v>87.500687397719602</v>
      </c>
      <c r="BL30" s="27">
        <v>0.210836537611402</v>
      </c>
      <c r="BM30" s="27">
        <v>26.9037570304844</v>
      </c>
      <c r="BN30" s="27">
        <v>2.5162532623114302</v>
      </c>
      <c r="BO30" s="27">
        <v>1.13835748511053</v>
      </c>
      <c r="BP30" s="27">
        <v>67.559857547247702</v>
      </c>
      <c r="BQ30" s="27">
        <v>1.6855203445271401</v>
      </c>
      <c r="BR30" s="27">
        <v>27.289971935602999</v>
      </c>
      <c r="BS30" s="27">
        <v>25.9429017737287</v>
      </c>
      <c r="BT30" s="27">
        <v>0.448904309242108</v>
      </c>
      <c r="BU30" s="27">
        <v>1931.11868874375</v>
      </c>
      <c r="BV30" s="27">
        <v>4.5106371538163499</v>
      </c>
      <c r="BW30" s="27">
        <v>38.198917539685901</v>
      </c>
      <c r="BX30" s="27">
        <v>1.95132196736278E-4</v>
      </c>
      <c r="BY30" s="27">
        <v>3.1751995120989802</v>
      </c>
      <c r="BZ30" s="27">
        <v>0.20403689092614599</v>
      </c>
      <c r="CA30" s="27">
        <v>87.809705401544505</v>
      </c>
      <c r="CB30" s="27">
        <v>9.6676381194086591</v>
      </c>
      <c r="CC30" s="50"/>
      <c r="CD30" s="24">
        <f t="shared" si="0"/>
        <v>8.7970366972650375E-7</v>
      </c>
      <c r="CE30" s="24">
        <f t="shared" si="1"/>
        <v>2.4380693325401047E-7</v>
      </c>
      <c r="CF30" s="24">
        <f t="shared" si="2"/>
        <v>-7.6890492470305157E-3</v>
      </c>
      <c r="CG30" s="24">
        <f t="shared" si="3"/>
        <v>-2.0566822574407544E-5</v>
      </c>
      <c r="CH30" s="24">
        <f t="shared" si="4"/>
        <v>-2.1924701218490478E-5</v>
      </c>
      <c r="CI30" s="24">
        <f t="shared" si="5"/>
        <v>-5.2752923635970752E-4</v>
      </c>
      <c r="CJ30" s="24">
        <f t="shared" si="6"/>
        <v>1.4394960771414079E-6</v>
      </c>
      <c r="CK30" s="73">
        <f t="shared" si="10"/>
        <v>-0.99971446560031596</v>
      </c>
      <c r="CL30" s="73">
        <f t="shared" si="11"/>
        <v>0.33854518549990009</v>
      </c>
      <c r="CM30" s="24">
        <f t="shared" si="7"/>
        <v>1.9040205188566131E-6</v>
      </c>
      <c r="CN30" s="73">
        <f t="shared" si="12"/>
        <v>-0.17738245387701104</v>
      </c>
      <c r="CO30" s="24">
        <f t="shared" si="13"/>
        <v>1.3020805056191388E-6</v>
      </c>
      <c r="CP30" s="73" t="str">
        <f t="shared" si="14"/>
        <v/>
      </c>
      <c r="CQ30" s="24">
        <f t="shared" si="8"/>
        <v>1.4161695868437999E-6</v>
      </c>
      <c r="CR30" s="24">
        <f t="shared" si="9"/>
        <v>8.5149103302291008E-6</v>
      </c>
      <c r="CS30" s="73">
        <f t="shared" si="15"/>
        <v>-0.9996220764790722</v>
      </c>
    </row>
    <row r="31" spans="1:97" x14ac:dyDescent="0.25">
      <c r="A31" s="29" t="s">
        <v>30</v>
      </c>
      <c r="B31" s="27">
        <v>1434.0069000000001</v>
      </c>
      <c r="C31" s="27">
        <v>535.83489999999995</v>
      </c>
      <c r="D31" s="27">
        <v>6594.4255000000003</v>
      </c>
      <c r="E31" s="27">
        <v>1014.6878</v>
      </c>
      <c r="F31" s="27">
        <v>963.95280000000002</v>
      </c>
      <c r="G31" s="27">
        <v>1929.4619</v>
      </c>
      <c r="H31" s="27">
        <v>196.87119999999999</v>
      </c>
      <c r="I31" s="71">
        <v>2.5399065502</v>
      </c>
      <c r="J31" s="71">
        <v>2.5869873502999998</v>
      </c>
      <c r="K31" s="27"/>
      <c r="L31" s="71">
        <v>49.291825170999999</v>
      </c>
      <c r="M31" s="27">
        <v>38.99926215</v>
      </c>
      <c r="N31" s="71"/>
      <c r="O31" s="27">
        <v>0.48640248819999998</v>
      </c>
      <c r="P31" s="27">
        <v>2.6200049999999999E-2</v>
      </c>
      <c r="Q31" s="71">
        <v>0.21289196930000001</v>
      </c>
      <c r="R31" s="27"/>
      <c r="S31" s="27" t="s">
        <v>30</v>
      </c>
      <c r="T31" s="27">
        <v>0.32720969382695497</v>
      </c>
      <c r="U31" s="27">
        <v>0.48640230049260103</v>
      </c>
      <c r="V31" s="27">
        <v>0.19198324932816799</v>
      </c>
      <c r="W31" s="27">
        <v>0.17998697733961</v>
      </c>
      <c r="X31" s="27">
        <v>0.34811592715155598</v>
      </c>
      <c r="Y31" s="27">
        <v>3.8610516256167</v>
      </c>
      <c r="Z31" s="27">
        <v>2.6199477903367501E-2</v>
      </c>
      <c r="AA31" s="27">
        <v>366.68137619649099</v>
      </c>
      <c r="AB31" s="27">
        <v>0</v>
      </c>
      <c r="AC31" s="27">
        <v>1433.9948544066699</v>
      </c>
      <c r="AD31" s="27">
        <v>5.5520571289360197</v>
      </c>
      <c r="AE31" s="27">
        <v>5.9124705215960196</v>
      </c>
      <c r="AF31" s="27">
        <v>1.12563469873373</v>
      </c>
      <c r="AG31" s="27">
        <v>0.31113787442605401</v>
      </c>
      <c r="AH31" s="27">
        <v>140.04351127606699</v>
      </c>
      <c r="AI31" s="27">
        <v>140.04351127606699</v>
      </c>
      <c r="AJ31" s="27">
        <v>38.998124022198198</v>
      </c>
      <c r="AK31" s="27">
        <v>0</v>
      </c>
      <c r="AL31" s="27">
        <v>1.1547026115935</v>
      </c>
      <c r="AM31" s="27">
        <v>8.2757283788091704E-2</v>
      </c>
      <c r="AN31" s="27">
        <v>0.19881022955185501</v>
      </c>
      <c r="AO31" s="27">
        <v>0.290213517396892</v>
      </c>
      <c r="AP31" s="27">
        <v>3.7396007341153101E-2</v>
      </c>
      <c r="AQ31" s="27">
        <v>535.83462317312296</v>
      </c>
      <c r="AR31" s="27">
        <v>0</v>
      </c>
      <c r="AS31" s="27">
        <v>6284.0029697416903</v>
      </c>
      <c r="AT31" s="27">
        <v>698.22270879720804</v>
      </c>
      <c r="AU31" s="27">
        <v>6982.2256785389</v>
      </c>
      <c r="AV31" s="27">
        <v>7.8623356735175301E-2</v>
      </c>
      <c r="AW31" s="27">
        <v>4.14643537299371</v>
      </c>
      <c r="AX31" s="27">
        <v>16.281801405646</v>
      </c>
      <c r="AY31" s="27">
        <v>19.038216604839299</v>
      </c>
      <c r="AZ31" s="27">
        <v>14.587126867255</v>
      </c>
      <c r="BA31" s="27">
        <v>35.746149718214802</v>
      </c>
      <c r="BB31" s="27">
        <v>85.534210690619801</v>
      </c>
      <c r="BC31" s="27">
        <v>17.184931664413401</v>
      </c>
      <c r="BD31" s="27">
        <v>0.28094198867926601</v>
      </c>
      <c r="BE31" s="27">
        <v>5.8589994818694304</v>
      </c>
      <c r="BF31" s="27">
        <v>1014.67032926206</v>
      </c>
      <c r="BG31" s="27">
        <v>963.93532536046496</v>
      </c>
      <c r="BH31" s="27">
        <v>50.735003901596698</v>
      </c>
      <c r="BI31" s="27">
        <v>0</v>
      </c>
      <c r="BJ31" s="27">
        <v>0.122106952572033</v>
      </c>
      <c r="BK31" s="27">
        <v>184.60279776647999</v>
      </c>
      <c r="BL31" s="27">
        <v>1.08388386602512</v>
      </c>
      <c r="BM31" s="27">
        <v>119.97978803954901</v>
      </c>
      <c r="BN31" s="27">
        <v>39.181801564297203</v>
      </c>
      <c r="BO31" s="27">
        <v>16.901315150868498</v>
      </c>
      <c r="BP31" s="27">
        <v>302.98392357448103</v>
      </c>
      <c r="BQ31" s="27">
        <v>3.3969976558847299</v>
      </c>
      <c r="BR31" s="27">
        <v>37.551236715477003</v>
      </c>
      <c r="BS31" s="27">
        <v>85.097400757297095</v>
      </c>
      <c r="BT31" s="27">
        <v>0.95690915671926502</v>
      </c>
      <c r="BU31" s="27">
        <v>2101.0982547792801</v>
      </c>
      <c r="BV31" s="27">
        <v>10.511079253270699</v>
      </c>
      <c r="BW31" s="27">
        <v>28.893890519133301</v>
      </c>
      <c r="BX31" s="27">
        <v>0.13665280033201599</v>
      </c>
      <c r="BY31" s="27">
        <v>4.0816002878628304</v>
      </c>
      <c r="BZ31" s="27">
        <v>2.5322724563873802</v>
      </c>
      <c r="CA31" s="27">
        <v>196.87080814623101</v>
      </c>
      <c r="CB31" s="27">
        <v>9.1958776348106799</v>
      </c>
      <c r="CC31" s="50"/>
      <c r="CD31" s="24">
        <f t="shared" si="0"/>
        <v>-8.3999549306112196E-6</v>
      </c>
      <c r="CE31" s="24">
        <f t="shared" si="1"/>
        <v>-5.1662718681474415E-7</v>
      </c>
      <c r="CF31" s="24">
        <f t="shared" si="2"/>
        <v>5.880727267885575E-2</v>
      </c>
      <c r="CG31" s="24">
        <f t="shared" si="3"/>
        <v>-1.7217845666436591E-5</v>
      </c>
      <c r="CH31" s="24">
        <f t="shared" si="4"/>
        <v>-1.8128107034977927E-5</v>
      </c>
      <c r="CI31" s="24">
        <f t="shared" si="5"/>
        <v>8.8955555317925719E-2</v>
      </c>
      <c r="CJ31" s="24">
        <f t="shared" si="6"/>
        <v>-1.9904067683552253E-6</v>
      </c>
      <c r="CK31" s="73">
        <f t="shared" si="10"/>
        <v>-0.92913637813744077</v>
      </c>
      <c r="CL31" s="73">
        <f t="shared" si="11"/>
        <v>0.49248956519596176</v>
      </c>
      <c r="CM31" s="24" t="str">
        <f t="shared" si="7"/>
        <v/>
      </c>
      <c r="CN31" s="73">
        <f t="shared" si="12"/>
        <v>1.8411102812735609</v>
      </c>
      <c r="CO31" s="24">
        <f t="shared" si="13"/>
        <v>-2.9183316274667353E-5</v>
      </c>
      <c r="CP31" s="73" t="str">
        <f t="shared" si="14"/>
        <v/>
      </c>
      <c r="CQ31" s="24">
        <f t="shared" si="8"/>
        <v>-3.8590961911442503E-7</v>
      </c>
      <c r="CR31" s="24">
        <f t="shared" si="9"/>
        <v>-2.1835707660783447E-5</v>
      </c>
      <c r="CS31" s="73">
        <f t="shared" si="15"/>
        <v>-0.82434279947659306</v>
      </c>
    </row>
    <row r="32" spans="1:97" x14ac:dyDescent="0.25">
      <c r="A32" s="29" t="s">
        <v>31</v>
      </c>
      <c r="B32" s="27">
        <v>14441.182000000001</v>
      </c>
      <c r="C32" s="27">
        <v>198.15199999999999</v>
      </c>
      <c r="D32" s="27">
        <v>18569.673999999999</v>
      </c>
      <c r="E32" s="27">
        <v>379.05200000000002</v>
      </c>
      <c r="F32" s="27">
        <v>367.28</v>
      </c>
      <c r="G32" s="27">
        <v>4377.42</v>
      </c>
      <c r="H32" s="27">
        <v>263.07150000000001</v>
      </c>
      <c r="I32" s="71">
        <v>1.5034569719999999</v>
      </c>
      <c r="J32" s="71">
        <v>0.13326385809999999</v>
      </c>
      <c r="K32" s="27"/>
      <c r="L32" s="71">
        <v>4.6050579126000004</v>
      </c>
      <c r="M32" s="27">
        <v>17.71</v>
      </c>
      <c r="N32" s="71">
        <v>0.76800000000000002</v>
      </c>
      <c r="O32" s="27">
        <v>1.259473002</v>
      </c>
      <c r="P32" s="27"/>
      <c r="Q32" s="71">
        <v>5.3479697100000001E-2</v>
      </c>
      <c r="R32" s="27"/>
      <c r="S32" s="27" t="s">
        <v>31</v>
      </c>
      <c r="T32" s="27">
        <v>0</v>
      </c>
      <c r="U32" s="27">
        <v>1.2594802882509399</v>
      </c>
      <c r="V32" s="27">
        <v>4.05694737682342E-2</v>
      </c>
      <c r="W32" s="27">
        <v>4.05694737682342E-2</v>
      </c>
      <c r="X32" s="27">
        <v>1.6350822164536399E-2</v>
      </c>
      <c r="Y32" s="27">
        <v>6.0025440256220399</v>
      </c>
      <c r="Z32" s="27">
        <v>0</v>
      </c>
      <c r="AA32" s="27">
        <v>238.281470451779</v>
      </c>
      <c r="AB32" s="27">
        <v>0</v>
      </c>
      <c r="AC32" s="27">
        <v>14441.1797103602</v>
      </c>
      <c r="AD32" s="27">
        <v>1.0162256412952499</v>
      </c>
      <c r="AE32" s="27">
        <v>22.434278071099001</v>
      </c>
      <c r="AF32" s="27">
        <v>0.49742025700666298</v>
      </c>
      <c r="AG32" s="27">
        <v>0</v>
      </c>
      <c r="AH32" s="27">
        <v>35.509599370151399</v>
      </c>
      <c r="AI32" s="27">
        <v>35.509599370151399</v>
      </c>
      <c r="AJ32" s="27">
        <v>17.710003757176299</v>
      </c>
      <c r="AK32" s="27">
        <v>0</v>
      </c>
      <c r="AL32" s="27">
        <v>3.0322847675561202</v>
      </c>
      <c r="AM32" s="27">
        <v>0</v>
      </c>
      <c r="AN32" s="27">
        <v>0</v>
      </c>
      <c r="AO32" s="27">
        <v>0</v>
      </c>
      <c r="AP32" s="27">
        <v>0</v>
      </c>
      <c r="AQ32" s="27">
        <v>198.15195475811399</v>
      </c>
      <c r="AR32" s="27">
        <v>0</v>
      </c>
      <c r="AS32" s="27">
        <v>17289.6521061536</v>
      </c>
      <c r="AT32" s="27">
        <v>1921.0725323674801</v>
      </c>
      <c r="AU32" s="27">
        <v>19210.7246385211</v>
      </c>
      <c r="AV32" s="27">
        <v>0</v>
      </c>
      <c r="AW32" s="27">
        <v>6.39753701981404</v>
      </c>
      <c r="AX32" s="27">
        <v>12.898011254485001</v>
      </c>
      <c r="AY32" s="27">
        <v>89.618264120736399</v>
      </c>
      <c r="AZ32" s="27">
        <v>8.4931661665481606</v>
      </c>
      <c r="BA32" s="27">
        <v>4.8518290398320003</v>
      </c>
      <c r="BB32" s="27">
        <v>20.930202704740399</v>
      </c>
      <c r="BC32" s="27">
        <v>8.3337073074400401</v>
      </c>
      <c r="BD32" s="27">
        <v>0</v>
      </c>
      <c r="BE32" s="27">
        <v>1.52986600481709</v>
      </c>
      <c r="BF32" s="27">
        <v>379.05568449104499</v>
      </c>
      <c r="BG32" s="27">
        <v>367.28368156551102</v>
      </c>
      <c r="BH32" s="27">
        <v>11.7720029255333</v>
      </c>
      <c r="BI32" s="27">
        <v>0</v>
      </c>
      <c r="BJ32" s="27">
        <v>5.48855834256518E-2</v>
      </c>
      <c r="BK32" s="27">
        <v>122.750294590408</v>
      </c>
      <c r="BL32" s="27">
        <v>0</v>
      </c>
      <c r="BM32" s="27">
        <v>33.271301253217302</v>
      </c>
      <c r="BN32" s="27">
        <v>8.3193617999636196</v>
      </c>
      <c r="BO32" s="27">
        <v>4.2113121044770301</v>
      </c>
      <c r="BP32" s="27">
        <v>83.250629548107597</v>
      </c>
      <c r="BQ32" s="27">
        <v>12.712736748700801</v>
      </c>
      <c r="BR32" s="27">
        <v>21.6212948711674</v>
      </c>
      <c r="BS32" s="27">
        <v>35.932428762380297</v>
      </c>
      <c r="BT32" s="27">
        <v>0.835390574501232</v>
      </c>
      <c r="BU32" s="27">
        <v>4338.2129358713801</v>
      </c>
      <c r="BV32" s="27">
        <v>63.373919010626203</v>
      </c>
      <c r="BW32" s="27">
        <v>84.607364517711403</v>
      </c>
      <c r="BX32" s="27">
        <v>0</v>
      </c>
      <c r="BY32" s="27">
        <v>28.630555583217301</v>
      </c>
      <c r="BZ32" s="27">
        <v>9.7132429673731993E-2</v>
      </c>
      <c r="CA32" s="27">
        <v>263.07159460517897</v>
      </c>
      <c r="CB32" s="27">
        <v>80.010234391446104</v>
      </c>
      <c r="CC32" s="50"/>
      <c r="CD32" s="24">
        <f t="shared" si="0"/>
        <v>-1.5854933484237828E-7</v>
      </c>
      <c r="CE32" s="24">
        <f t="shared" si="1"/>
        <v>-2.2831909846634466E-7</v>
      </c>
      <c r="CF32" s="24">
        <f t="shared" si="2"/>
        <v>3.4521372778062831E-2</v>
      </c>
      <c r="CG32" s="24">
        <f t="shared" si="3"/>
        <v>9.72027860284206E-6</v>
      </c>
      <c r="CH32" s="24">
        <f t="shared" si="4"/>
        <v>1.0023866017873236E-5</v>
      </c>
      <c r="CI32" s="24">
        <f t="shared" si="5"/>
        <v>-8.9566603452764428E-3</v>
      </c>
      <c r="CJ32" s="24">
        <f t="shared" si="6"/>
        <v>3.5961774254648639E-7</v>
      </c>
      <c r="CK32" s="73">
        <f t="shared" si="10"/>
        <v>-0.97301587306867454</v>
      </c>
      <c r="CL32" s="73">
        <f t="shared" si="11"/>
        <v>44.042550254831923</v>
      </c>
      <c r="CM32" s="24" t="str">
        <f t="shared" si="7"/>
        <v/>
      </c>
      <c r="CN32" s="73">
        <f t="shared" si="12"/>
        <v>6.7109995235874891</v>
      </c>
      <c r="CO32" s="24">
        <f t="shared" si="13"/>
        <v>2.1214998859855262E-7</v>
      </c>
      <c r="CP32" s="73">
        <f t="shared" si="14"/>
        <v>-1</v>
      </c>
      <c r="CQ32" s="24">
        <f t="shared" si="8"/>
        <v>5.7851584975306507E-6</v>
      </c>
      <c r="CR32" s="24" t="str">
        <f t="shared" si="9"/>
        <v/>
      </c>
      <c r="CS32" s="73">
        <f t="shared" si="15"/>
        <v>-1</v>
      </c>
    </row>
    <row r="33" spans="1:97" x14ac:dyDescent="0.25">
      <c r="A33" s="29" t="s">
        <v>32</v>
      </c>
      <c r="B33" s="27">
        <v>13910.910301</v>
      </c>
      <c r="C33" s="27">
        <v>942.40299970000001</v>
      </c>
      <c r="D33" s="27">
        <v>19037.734635000001</v>
      </c>
      <c r="E33" s="27">
        <v>2199.9954318</v>
      </c>
      <c r="F33" s="27">
        <v>1522.9910073000001</v>
      </c>
      <c r="G33" s="27">
        <v>18404.630706</v>
      </c>
      <c r="H33" s="27">
        <v>1026.8902359000001</v>
      </c>
      <c r="I33" s="71">
        <v>5.8260697780999999</v>
      </c>
      <c r="J33" s="71">
        <v>8.8415193667</v>
      </c>
      <c r="K33" s="27">
        <v>4.1024894500000002</v>
      </c>
      <c r="L33" s="71">
        <v>88.03742149</v>
      </c>
      <c r="M33" s="27">
        <v>419.55544300000003</v>
      </c>
      <c r="N33" s="71"/>
      <c r="O33" s="27">
        <v>3.2574628730000001</v>
      </c>
      <c r="P33" s="27">
        <v>0.12665553600000001</v>
      </c>
      <c r="Q33" s="71">
        <v>0.56005122839999999</v>
      </c>
      <c r="R33" s="27"/>
      <c r="S33" s="27" t="s">
        <v>32</v>
      </c>
      <c r="T33" s="27">
        <v>17.7555842516044</v>
      </c>
      <c r="U33" s="27">
        <v>3.25745539471166</v>
      </c>
      <c r="V33" s="27">
        <v>4.3432720168944602E-2</v>
      </c>
      <c r="W33" s="27">
        <v>4.3029313502479002E-2</v>
      </c>
      <c r="X33" s="27">
        <v>7.4874917446724407E-2</v>
      </c>
      <c r="Y33" s="27">
        <v>89.429548745763796</v>
      </c>
      <c r="Z33" s="27">
        <v>0.12665552655550899</v>
      </c>
      <c r="AA33" s="27">
        <v>1673.49528476721</v>
      </c>
      <c r="AB33" s="27">
        <v>4.10205346876951</v>
      </c>
      <c r="AC33" s="27">
        <v>13910.8990936347</v>
      </c>
      <c r="AD33" s="27">
        <v>48.810188505269302</v>
      </c>
      <c r="AE33" s="27">
        <v>20.1375353192497</v>
      </c>
      <c r="AF33" s="27">
        <v>5.48581895591429</v>
      </c>
      <c r="AG33" s="27">
        <v>3.4595751018271801</v>
      </c>
      <c r="AH33" s="27">
        <v>383.74486982436702</v>
      </c>
      <c r="AI33" s="27">
        <v>383.74486982436702</v>
      </c>
      <c r="AJ33" s="27">
        <v>419.525617282822</v>
      </c>
      <c r="AK33" s="27">
        <v>0</v>
      </c>
      <c r="AL33" s="27">
        <v>2.9746424816642998</v>
      </c>
      <c r="AM33" s="27">
        <v>2.77874986651003E-3</v>
      </c>
      <c r="AN33" s="27">
        <v>6.67565569136976E-3</v>
      </c>
      <c r="AO33" s="27">
        <v>2.3270836381858898E-2</v>
      </c>
      <c r="AP33" s="27">
        <v>5.29860469205973E-3</v>
      </c>
      <c r="AQ33" s="27">
        <v>942.40297182018696</v>
      </c>
      <c r="AR33" s="27">
        <v>0</v>
      </c>
      <c r="AS33" s="27">
        <v>17102.811721208702</v>
      </c>
      <c r="AT33" s="27">
        <v>1900.31161504288</v>
      </c>
      <c r="AU33" s="27">
        <v>19003.1233362516</v>
      </c>
      <c r="AV33" s="27">
        <v>2.6398279968147501E-3</v>
      </c>
      <c r="AW33" s="27">
        <v>9.0737889051392795</v>
      </c>
      <c r="AX33" s="27">
        <v>25.844547997684</v>
      </c>
      <c r="AY33" s="27">
        <v>361.07463536880903</v>
      </c>
      <c r="AZ33" s="27">
        <v>21.772615354751199</v>
      </c>
      <c r="BA33" s="27">
        <v>32.694068604408102</v>
      </c>
      <c r="BB33" s="27">
        <v>133.06219215770699</v>
      </c>
      <c r="BC33" s="27">
        <v>25.7897333614202</v>
      </c>
      <c r="BD33" s="27">
        <v>6.40342395293481E-2</v>
      </c>
      <c r="BE33" s="27">
        <v>5.7143494357931397</v>
      </c>
      <c r="BF33" s="27">
        <v>2200.7416506823201</v>
      </c>
      <c r="BG33" s="27">
        <v>1522.9662618683601</v>
      </c>
      <c r="BH33" s="27">
        <v>677.77538881395799</v>
      </c>
      <c r="BI33" s="27">
        <v>5.0764599015636199E-4</v>
      </c>
      <c r="BJ33" s="27">
        <v>9.2513045447629297E-2</v>
      </c>
      <c r="BK33" s="27">
        <v>269.86931440129598</v>
      </c>
      <c r="BL33" s="27">
        <v>0.128889471276531</v>
      </c>
      <c r="BM33" s="27">
        <v>203.02133340090501</v>
      </c>
      <c r="BN33" s="27">
        <v>50.976764097708802</v>
      </c>
      <c r="BO33" s="27">
        <v>26.563314928763099</v>
      </c>
      <c r="BP33" s="27">
        <v>511.52213746302999</v>
      </c>
      <c r="BQ33" s="27">
        <v>52.295139296618899</v>
      </c>
      <c r="BR33" s="27">
        <v>53.395785959357703</v>
      </c>
      <c r="BS33" s="27">
        <v>161.14773406125499</v>
      </c>
      <c r="BT33" s="27">
        <v>1.3064262420422801</v>
      </c>
      <c r="BU33" s="27">
        <v>17951.541974609099</v>
      </c>
      <c r="BV33" s="27">
        <v>281.851231344886</v>
      </c>
      <c r="BW33" s="27">
        <v>360.89570709690599</v>
      </c>
      <c r="BX33" s="27">
        <v>4.58802199204612E-3</v>
      </c>
      <c r="BY33" s="27">
        <v>36.754285586057399</v>
      </c>
      <c r="BZ33" s="27">
        <v>0.83768645412360598</v>
      </c>
      <c r="CA33" s="27">
        <v>1026.8886067486701</v>
      </c>
      <c r="CB33" s="27">
        <v>32.983696894242001</v>
      </c>
      <c r="CC33" s="50"/>
      <c r="CD33" s="24">
        <f t="shared" si="0"/>
        <v>-8.0565290533996358E-7</v>
      </c>
      <c r="CE33" s="24">
        <f t="shared" si="1"/>
        <v>-2.9583748200624966E-8</v>
      </c>
      <c r="CF33" s="24">
        <f t="shared" si="2"/>
        <v>-1.8180366210573124E-3</v>
      </c>
      <c r="CG33" s="24">
        <f t="shared" si="3"/>
        <v>3.3919110536951972E-4</v>
      </c>
      <c r="CH33" s="24">
        <f t="shared" si="4"/>
        <v>-1.6247917106125731E-5</v>
      </c>
      <c r="CI33" s="24">
        <f t="shared" si="5"/>
        <v>-2.4618191944660507E-2</v>
      </c>
      <c r="CJ33" s="24">
        <f t="shared" si="6"/>
        <v>-1.5864902333789115E-6</v>
      </c>
      <c r="CK33" s="73">
        <f t="shared" si="10"/>
        <v>-0.9926143497861587</v>
      </c>
      <c r="CL33" s="73">
        <f t="shared" si="11"/>
        <v>9.1147263311534648</v>
      </c>
      <c r="CM33" s="24">
        <f t="shared" si="7"/>
        <v>-1.0627235872359323E-4</v>
      </c>
      <c r="CN33" s="73">
        <f t="shared" si="12"/>
        <v>3.3588835671198738</v>
      </c>
      <c r="CO33" s="24">
        <f t="shared" si="13"/>
        <v>-7.1088857684126962E-5</v>
      </c>
      <c r="CP33" s="73" t="str">
        <f t="shared" si="14"/>
        <v/>
      </c>
      <c r="CQ33" s="24">
        <f t="shared" si="8"/>
        <v>-2.2957401608840232E-6</v>
      </c>
      <c r="CR33" s="24">
        <f t="shared" si="9"/>
        <v>-7.4568323824242841E-8</v>
      </c>
      <c r="CS33" s="73">
        <f t="shared" si="15"/>
        <v>-0.99053907138602793</v>
      </c>
    </row>
    <row r="34" spans="1:97" x14ac:dyDescent="0.25">
      <c r="A34" s="29" t="s">
        <v>33</v>
      </c>
      <c r="B34" s="27">
        <v>17514.195586000002</v>
      </c>
      <c r="C34" s="27">
        <v>170.69017553</v>
      </c>
      <c r="D34" s="27">
        <v>39253.444000000003</v>
      </c>
      <c r="E34" s="27">
        <v>4869.6280180000003</v>
      </c>
      <c r="F34" s="27">
        <v>4492.5413179999996</v>
      </c>
      <c r="G34" s="27">
        <v>35198.231</v>
      </c>
      <c r="H34" s="27">
        <v>835.20925799999998</v>
      </c>
      <c r="I34" s="71">
        <v>11.00104649</v>
      </c>
      <c r="J34" s="71">
        <v>16.195430245000001</v>
      </c>
      <c r="K34" s="27">
        <v>4.0172699999999999</v>
      </c>
      <c r="L34" s="71">
        <v>73.849309198</v>
      </c>
      <c r="M34" s="27">
        <v>313.9774109</v>
      </c>
      <c r="N34" s="71">
        <v>17.438849999999999</v>
      </c>
      <c r="O34" s="27">
        <v>14.040821135</v>
      </c>
      <c r="P34" s="27">
        <v>0.21372161449999999</v>
      </c>
      <c r="Q34" s="71">
        <v>1.005131459</v>
      </c>
      <c r="R34" s="27"/>
      <c r="S34" s="27" t="s">
        <v>33</v>
      </c>
      <c r="T34" s="27">
        <v>0.81354448065278795</v>
      </c>
      <c r="U34" s="27">
        <v>14.0408223637733</v>
      </c>
      <c r="V34" s="27">
        <v>0.17949996235552099</v>
      </c>
      <c r="W34" s="27">
        <v>0.17949996235552099</v>
      </c>
      <c r="X34" s="27">
        <v>8.5182097294267303E-2</v>
      </c>
      <c r="Y34" s="27">
        <v>45.478073780858601</v>
      </c>
      <c r="Z34" s="27">
        <v>0.21372113172875201</v>
      </c>
      <c r="AA34" s="27">
        <v>555.14091961741599</v>
      </c>
      <c r="AB34" s="27">
        <v>4.0173335687945997</v>
      </c>
      <c r="AC34" s="27">
        <v>17514.201763584799</v>
      </c>
      <c r="AD34" s="27">
        <v>39.797627440411802</v>
      </c>
      <c r="AE34" s="27">
        <v>29.624894871223599</v>
      </c>
      <c r="AF34" s="27">
        <v>1.28168511134649</v>
      </c>
      <c r="AG34" s="27">
        <v>39.494735113268298</v>
      </c>
      <c r="AH34" s="27">
        <v>178.218504361664</v>
      </c>
      <c r="AI34" s="27">
        <v>178.218504361664</v>
      </c>
      <c r="AJ34" s="27">
        <v>313.977164373069</v>
      </c>
      <c r="AK34" s="27">
        <v>0</v>
      </c>
      <c r="AL34" s="27">
        <v>7.7753190488676296</v>
      </c>
      <c r="AM34" s="27">
        <v>0</v>
      </c>
      <c r="AN34" s="27">
        <v>0.149271610862172</v>
      </c>
      <c r="AO34" s="27">
        <v>17.049497391821902</v>
      </c>
      <c r="AP34" s="27">
        <v>0.100742604978918</v>
      </c>
      <c r="AQ34" s="27">
        <v>170.69012979468499</v>
      </c>
      <c r="AR34" s="27">
        <v>0</v>
      </c>
      <c r="AS34" s="27">
        <v>35497.984156101498</v>
      </c>
      <c r="AT34" s="27">
        <v>3944.2207277154598</v>
      </c>
      <c r="AU34" s="27">
        <v>39442.204883817001</v>
      </c>
      <c r="AV34" s="27">
        <v>0</v>
      </c>
      <c r="AW34" s="27">
        <v>18.5362633229017</v>
      </c>
      <c r="AX34" s="27">
        <v>198.68499966008099</v>
      </c>
      <c r="AY34" s="27">
        <v>153.78654251907099</v>
      </c>
      <c r="AZ34" s="27">
        <v>122.422816915341</v>
      </c>
      <c r="BA34" s="27">
        <v>30.513690955409199</v>
      </c>
      <c r="BB34" s="27">
        <v>222.08911566953901</v>
      </c>
      <c r="BC34" s="27">
        <v>107.347118804481</v>
      </c>
      <c r="BD34" s="27">
        <v>0</v>
      </c>
      <c r="BE34" s="27">
        <v>45.601718015867398</v>
      </c>
      <c r="BF34" s="27">
        <v>4869.6580006545801</v>
      </c>
      <c r="BG34" s="27">
        <v>4492.5710018428699</v>
      </c>
      <c r="BH34" s="27">
        <v>377.08699881170799</v>
      </c>
      <c r="BI34" s="27">
        <v>0.417338821629547</v>
      </c>
      <c r="BJ34" s="27">
        <v>0.91445451051329096</v>
      </c>
      <c r="BK34" s="27">
        <v>1978.1430977847699</v>
      </c>
      <c r="BL34" s="27">
        <v>28.5138816177518</v>
      </c>
      <c r="BM34" s="27">
        <v>238.027342750039</v>
      </c>
      <c r="BN34" s="27">
        <v>50.579780026389301</v>
      </c>
      <c r="BO34" s="27">
        <v>22.7439975301095</v>
      </c>
      <c r="BP34" s="27">
        <v>595.82527953623503</v>
      </c>
      <c r="BQ34" s="27">
        <v>14.5175888158552</v>
      </c>
      <c r="BR34" s="27">
        <v>348.79815312504002</v>
      </c>
      <c r="BS34" s="27">
        <v>488.07503645693703</v>
      </c>
      <c r="BT34" s="27">
        <v>13.873179662734399</v>
      </c>
      <c r="BU34" s="27">
        <v>35245.462244381903</v>
      </c>
      <c r="BV34" s="27">
        <v>100.20725637926201</v>
      </c>
      <c r="BW34" s="27">
        <v>771.17644927188599</v>
      </c>
      <c r="BX34" s="27">
        <v>1.8494988840578199</v>
      </c>
      <c r="BY34" s="27">
        <v>90.472461672924695</v>
      </c>
      <c r="BZ34" s="27">
        <v>9.0870172039152095</v>
      </c>
      <c r="CA34" s="27">
        <v>835.20938431686795</v>
      </c>
      <c r="CB34" s="27">
        <v>219.24140032421101</v>
      </c>
      <c r="CC34" s="50"/>
      <c r="CD34" s="24">
        <f t="shared" si="0"/>
        <v>3.5271872846120858E-7</v>
      </c>
      <c r="CE34" s="24">
        <f t="shared" si="1"/>
        <v>-2.6794345292866001E-7</v>
      </c>
      <c r="CF34" s="24">
        <f t="shared" si="2"/>
        <v>4.8087725453338078E-3</v>
      </c>
      <c r="CG34" s="24">
        <f t="shared" si="3"/>
        <v>6.1570728747449735E-6</v>
      </c>
      <c r="CH34" s="24">
        <f t="shared" si="4"/>
        <v>6.6073611279643154E-6</v>
      </c>
      <c r="CI34" s="24">
        <f t="shared" si="5"/>
        <v>1.3418641516928166E-3</v>
      </c>
      <c r="CJ34" s="24">
        <f t="shared" si="6"/>
        <v>1.5123978424223692E-7</v>
      </c>
      <c r="CK34" s="73">
        <f t="shared" si="10"/>
        <v>-0.98368337389368476</v>
      </c>
      <c r="CL34" s="73">
        <f t="shared" si="11"/>
        <v>1.8080806185991263</v>
      </c>
      <c r="CM34" s="24">
        <f t="shared" si="7"/>
        <v>1.5823879052139562E-5</v>
      </c>
      <c r="CN34" s="73">
        <f t="shared" si="12"/>
        <v>1.4132724638471033</v>
      </c>
      <c r="CO34" s="24">
        <f t="shared" si="13"/>
        <v>-7.8517409990431808E-7</v>
      </c>
      <c r="CP34" s="73">
        <f t="shared" si="14"/>
        <v>-2.2326736463591176E-2</v>
      </c>
      <c r="CQ34" s="24">
        <f t="shared" si="8"/>
        <v>8.7514347500401734E-8</v>
      </c>
      <c r="CR34" s="24">
        <f t="shared" si="9"/>
        <v>-2.2588789117454567E-6</v>
      </c>
      <c r="CS34" s="73">
        <f t="shared" si="15"/>
        <v>-0.89977171236969711</v>
      </c>
    </row>
    <row r="35" spans="1:97" x14ac:dyDescent="0.25">
      <c r="A35" s="29" t="s">
        <v>34</v>
      </c>
      <c r="B35" s="27">
        <v>5887.2</v>
      </c>
      <c r="C35" s="27">
        <v>12.54</v>
      </c>
      <c r="D35" s="27">
        <v>44761.2</v>
      </c>
      <c r="E35" s="27">
        <v>3300.5</v>
      </c>
      <c r="F35" s="27">
        <v>2658.3</v>
      </c>
      <c r="G35" s="27">
        <v>46960.6</v>
      </c>
      <c r="H35" s="27">
        <v>568.20000000000005</v>
      </c>
      <c r="I35" s="71">
        <v>3.8095199999999998E-3</v>
      </c>
      <c r="J35" s="71">
        <v>0.20114286000000001</v>
      </c>
      <c r="K35" s="27"/>
      <c r="L35" s="71">
        <v>6.7619040000000005E-2</v>
      </c>
      <c r="M35" s="27">
        <v>87.61</v>
      </c>
      <c r="N35" s="71"/>
      <c r="O35" s="27">
        <v>6.0952000000000001E-4</v>
      </c>
      <c r="P35" s="27"/>
      <c r="Q35" s="71">
        <v>1.238E-4</v>
      </c>
      <c r="R35" s="27"/>
      <c r="S35" s="27" t="s">
        <v>34</v>
      </c>
      <c r="T35" s="27">
        <v>0</v>
      </c>
      <c r="U35" s="27">
        <v>6.0952049891432002E-4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0.46665235485086698</v>
      </c>
      <c r="AB35" s="27">
        <v>0</v>
      </c>
      <c r="AC35" s="27">
        <v>5887.1994468162502</v>
      </c>
      <c r="AD35" s="27">
        <v>0</v>
      </c>
      <c r="AE35" s="27">
        <v>12.1245916258592</v>
      </c>
      <c r="AF35" s="27">
        <v>0</v>
      </c>
      <c r="AG35" s="27">
        <v>0</v>
      </c>
      <c r="AH35" s="27">
        <v>0.199999751219686</v>
      </c>
      <c r="AI35" s="27">
        <v>0.199999751219686</v>
      </c>
      <c r="AJ35" s="27">
        <v>87.609921588033302</v>
      </c>
      <c r="AK35" s="27">
        <v>0</v>
      </c>
      <c r="AL35" s="27">
        <v>8.9342649156952501</v>
      </c>
      <c r="AM35" s="27">
        <v>0</v>
      </c>
      <c r="AN35" s="27">
        <v>0</v>
      </c>
      <c r="AO35" s="27">
        <v>0</v>
      </c>
      <c r="AP35" s="27">
        <v>0</v>
      </c>
      <c r="AQ35" s="27">
        <v>12.5399411414397</v>
      </c>
      <c r="AR35" s="27">
        <v>0</v>
      </c>
      <c r="AS35" s="27">
        <v>40448.789627566599</v>
      </c>
      <c r="AT35" s="27">
        <v>4494.3102177716701</v>
      </c>
      <c r="AU35" s="27">
        <v>44943.099845338198</v>
      </c>
      <c r="AV35" s="27">
        <v>0</v>
      </c>
      <c r="AW35" s="27">
        <v>16.238493648395799</v>
      </c>
      <c r="AX35" s="27">
        <v>100.749534141327</v>
      </c>
      <c r="AY35" s="27">
        <v>167.23881043644801</v>
      </c>
      <c r="AZ35" s="27">
        <v>385.98496767473</v>
      </c>
      <c r="BA35" s="27">
        <v>2.4026229071247802</v>
      </c>
      <c r="BB35" s="27">
        <v>38.0136731096744</v>
      </c>
      <c r="BC35" s="27">
        <v>73.634876028593894</v>
      </c>
      <c r="BD35" s="27">
        <v>0</v>
      </c>
      <c r="BE35" s="27">
        <v>11.3410997183595</v>
      </c>
      <c r="BF35" s="27">
        <v>3300.4983241721302</v>
      </c>
      <c r="BG35" s="27">
        <v>2658.2995682403198</v>
      </c>
      <c r="BH35" s="27">
        <v>642.19875593181098</v>
      </c>
      <c r="BI35" s="27">
        <v>26.317157900538401</v>
      </c>
      <c r="BJ35" s="27">
        <v>0.70750628162943596</v>
      </c>
      <c r="BK35" s="27">
        <v>546.01458313353896</v>
      </c>
      <c r="BL35" s="27">
        <v>5.18155686436614</v>
      </c>
      <c r="BM35" s="27">
        <v>302.24857719208302</v>
      </c>
      <c r="BN35" s="27">
        <v>10.8280490969317</v>
      </c>
      <c r="BO35" s="27">
        <v>10.331478286126799</v>
      </c>
      <c r="BP35" s="27">
        <v>755.48857079867901</v>
      </c>
      <c r="BQ35" s="27">
        <v>10.3263005409445</v>
      </c>
      <c r="BR35" s="27">
        <v>169.86529534769599</v>
      </c>
      <c r="BS35" s="27">
        <v>200.96738088702901</v>
      </c>
      <c r="BT35" s="27">
        <v>18.222638871894901</v>
      </c>
      <c r="BU35" s="27">
        <v>46957.941764098803</v>
      </c>
      <c r="BV35" s="27">
        <v>109.697028796404</v>
      </c>
      <c r="BW35" s="27">
        <v>1342.9911080253701</v>
      </c>
      <c r="BX35" s="27">
        <v>0</v>
      </c>
      <c r="BY35" s="27">
        <v>89.222117610562407</v>
      </c>
      <c r="BZ35" s="27">
        <v>0</v>
      </c>
      <c r="CA35" s="27">
        <v>568.19939450056995</v>
      </c>
      <c r="CB35" s="27">
        <v>277.82133075732003</v>
      </c>
      <c r="CC35" s="50"/>
      <c r="CD35" s="24">
        <f t="shared" ref="CD35:CD61" si="16">+IF(B35=0,"",(AC35-B35)/B35)</f>
        <v>-9.3963811254320752E-8</v>
      </c>
      <c r="CE35" s="24">
        <f t="shared" ref="CE35:CE61" si="17">IF(C35=0,"",(AQ35-C35)/C35)</f>
        <v>-4.6936650956469652E-6</v>
      </c>
      <c r="CF35" s="24">
        <f t="shared" ref="CF35:CF61" si="18">IF(D35=0,"",(AU35-D35)/D35)</f>
        <v>4.0637839320259734E-3</v>
      </c>
      <c r="CG35" s="24">
        <f t="shared" ref="CG35:CG61" si="19">IF(E35=0,"",(BF35-E35)/E35)</f>
        <v>-5.0774969544113622E-7</v>
      </c>
      <c r="CH35" s="24">
        <f t="shared" ref="CH35:CH61" si="20">IF(F35=0,"",(BG35-F35)/F35)</f>
        <v>-1.6241947123942793E-7</v>
      </c>
      <c r="CI35" s="24">
        <f t="shared" ref="CI35:CI61" si="21">IF(G35=0,"",(BU35-G35)/G35)</f>
        <v>-5.6605663070647303E-5</v>
      </c>
      <c r="CJ35" s="24">
        <f t="shared" ref="CJ35:CJ61" si="22">IF(H35=0,"",(CA35-H35)/H35)</f>
        <v>-1.0656448963286065E-6</v>
      </c>
      <c r="CK35" s="73">
        <f t="shared" si="10"/>
        <v>-1</v>
      </c>
      <c r="CL35" s="73">
        <f t="shared" si="11"/>
        <v>-1</v>
      </c>
      <c r="CM35" s="24" t="str">
        <f t="shared" ref="CM35:CM54" si="23">IF(K35=0,"",(AB35-K35)/K35)</f>
        <v/>
      </c>
      <c r="CN35" s="73">
        <f t="shared" si="12"/>
        <v>1.957743132994582</v>
      </c>
      <c r="CO35" s="24">
        <f t="shared" si="13"/>
        <v>-8.9501160481046417E-7</v>
      </c>
      <c r="CP35" s="73" t="str">
        <f t="shared" si="14"/>
        <v/>
      </c>
      <c r="CQ35" s="24">
        <f t="shared" ref="CQ35:CQ61" si="24">IF(O35=0,"",(U35-O35)/O35)</f>
        <v>8.1853642212497692E-7</v>
      </c>
      <c r="CR35" s="24" t="str">
        <f t="shared" ref="CR35:CR61" si="25">IF(P35=0,"",(Z35-P35)/P35)</f>
        <v/>
      </c>
      <c r="CS35" s="73">
        <f t="shared" si="15"/>
        <v>-1</v>
      </c>
    </row>
    <row r="36" spans="1:97" x14ac:dyDescent="0.25">
      <c r="A36" s="29" t="s">
        <v>35</v>
      </c>
      <c r="B36" s="27">
        <v>17319.177810000001</v>
      </c>
      <c r="C36" s="27">
        <v>1716.0603235000001</v>
      </c>
      <c r="D36" s="27">
        <v>76009.721030000001</v>
      </c>
      <c r="E36" s="27">
        <v>15342.364255</v>
      </c>
      <c r="F36" s="27">
        <v>14126.608448999999</v>
      </c>
      <c r="G36" s="27">
        <v>221681.19317000001</v>
      </c>
      <c r="H36" s="27">
        <v>1057.1673727</v>
      </c>
      <c r="I36" s="71">
        <v>4.8905332750000001</v>
      </c>
      <c r="J36" s="71">
        <v>4.1973339569999997</v>
      </c>
      <c r="K36" s="27">
        <v>0.3548</v>
      </c>
      <c r="L36" s="71">
        <v>61.991539490000001</v>
      </c>
      <c r="M36" s="27">
        <v>3947.9515500000002</v>
      </c>
      <c r="N36" s="71"/>
      <c r="O36" s="27">
        <v>2.6398724900000001</v>
      </c>
      <c r="P36" s="27">
        <v>2.3876238000000001E-2</v>
      </c>
      <c r="Q36" s="71">
        <v>0.23595207949999999</v>
      </c>
      <c r="R36" s="27"/>
      <c r="S36" s="27" t="s">
        <v>35</v>
      </c>
      <c r="T36" s="27">
        <v>0</v>
      </c>
      <c r="U36" s="27">
        <v>2.6398725719734402</v>
      </c>
      <c r="V36" s="27">
        <v>0</v>
      </c>
      <c r="W36" s="27">
        <v>0</v>
      </c>
      <c r="X36" s="27">
        <v>0</v>
      </c>
      <c r="Y36" s="27">
        <v>8.9124199091290492</v>
      </c>
      <c r="Z36" s="27">
        <v>2.3876237936634501E-2</v>
      </c>
      <c r="AA36" s="27">
        <v>310.15328219291399</v>
      </c>
      <c r="AB36" s="27">
        <v>0.35480333235227801</v>
      </c>
      <c r="AC36" s="27">
        <v>17319.1539423373</v>
      </c>
      <c r="AD36" s="27">
        <v>15.7643753558361</v>
      </c>
      <c r="AE36" s="27">
        <v>23.737872468288899</v>
      </c>
      <c r="AF36" s="27">
        <v>0.66760075032598698</v>
      </c>
      <c r="AG36" s="27">
        <v>6.3427531312488101</v>
      </c>
      <c r="AH36" s="27">
        <v>98.320259041139906</v>
      </c>
      <c r="AI36" s="27">
        <v>98.320259041139906</v>
      </c>
      <c r="AJ36" s="27">
        <v>3947.8714125566198</v>
      </c>
      <c r="AK36" s="27">
        <v>0</v>
      </c>
      <c r="AL36" s="27">
        <v>14.5464185729292</v>
      </c>
      <c r="AM36" s="27">
        <v>0</v>
      </c>
      <c r="AN36" s="27">
        <v>0</v>
      </c>
      <c r="AO36" s="27">
        <v>0</v>
      </c>
      <c r="AP36" s="27">
        <v>0</v>
      </c>
      <c r="AQ36" s="27">
        <v>1716.05883541661</v>
      </c>
      <c r="AR36" s="27">
        <v>0</v>
      </c>
      <c r="AS36" s="27">
        <v>62749.846312139904</v>
      </c>
      <c r="AT36" s="27">
        <v>6972.2055468601502</v>
      </c>
      <c r="AU36" s="27">
        <v>69722.051859000101</v>
      </c>
      <c r="AV36" s="27">
        <v>0</v>
      </c>
      <c r="AW36" s="27">
        <v>27.213814893328902</v>
      </c>
      <c r="AX36" s="27">
        <v>803.32148085721406</v>
      </c>
      <c r="AY36" s="27">
        <v>273.788034290148</v>
      </c>
      <c r="AZ36" s="27">
        <v>468.807917737026</v>
      </c>
      <c r="BA36" s="27">
        <v>29.0507159789274</v>
      </c>
      <c r="BB36" s="27">
        <v>624.53574762887501</v>
      </c>
      <c r="BC36" s="27">
        <v>401.74408909721899</v>
      </c>
      <c r="BD36" s="27">
        <v>0</v>
      </c>
      <c r="BE36" s="27">
        <v>65.471815565724398</v>
      </c>
      <c r="BF36" s="27">
        <v>15342.549387110501</v>
      </c>
      <c r="BG36" s="27">
        <v>14126.7964253382</v>
      </c>
      <c r="BH36" s="27">
        <v>1215.7529617723101</v>
      </c>
      <c r="BI36" s="27">
        <v>1.0883442737699501E-2</v>
      </c>
      <c r="BJ36" s="27">
        <v>3.7870452725739501</v>
      </c>
      <c r="BK36" s="27">
        <v>7845.0992502214704</v>
      </c>
      <c r="BL36" s="27">
        <v>1.1523937234411899E-2</v>
      </c>
      <c r="BM36" s="27">
        <v>305.62050085159598</v>
      </c>
      <c r="BN36" s="27">
        <v>79.747622633509494</v>
      </c>
      <c r="BO36" s="27">
        <v>25.482832314728299</v>
      </c>
      <c r="BP36" s="27">
        <v>762.19883115375501</v>
      </c>
      <c r="BQ36" s="27">
        <v>17.422539189245299</v>
      </c>
      <c r="BR36" s="27">
        <v>1222.8784432016</v>
      </c>
      <c r="BS36" s="27">
        <v>1431.3872053328801</v>
      </c>
      <c r="BT36" s="27">
        <v>57.640520111155503</v>
      </c>
      <c r="BU36" s="27">
        <v>219117.15733500099</v>
      </c>
      <c r="BV36" s="27">
        <v>179.29606148653201</v>
      </c>
      <c r="BW36" s="27">
        <v>4790.3182238995496</v>
      </c>
      <c r="BX36" s="27">
        <v>0</v>
      </c>
      <c r="BY36" s="27">
        <v>145.16418873877899</v>
      </c>
      <c r="BZ36" s="27">
        <v>9.4783101091434993E-2</v>
      </c>
      <c r="CA36" s="27">
        <v>1057.1650135361699</v>
      </c>
      <c r="CB36" s="27">
        <v>451.83974982186299</v>
      </c>
      <c r="CC36" s="50"/>
      <c r="CD36" s="24">
        <f t="shared" si="16"/>
        <v>-1.3781059911283058E-6</v>
      </c>
      <c r="CE36" s="24">
        <f t="shared" si="17"/>
        <v>-8.6715097931468691E-7</v>
      </c>
      <c r="CF36" s="24">
        <f t="shared" si="18"/>
        <v>-8.2721908274314568E-2</v>
      </c>
      <c r="CG36" s="24">
        <f t="shared" si="19"/>
        <v>1.2066726315675649E-5</v>
      </c>
      <c r="CH36" s="24">
        <f t="shared" si="20"/>
        <v>1.3306544092231943E-5</v>
      </c>
      <c r="CI36" s="24">
        <f t="shared" si="21"/>
        <v>-1.1566320978039633E-2</v>
      </c>
      <c r="CJ36" s="24">
        <f t="shared" si="22"/>
        <v>-2.2315897094452719E-6</v>
      </c>
      <c r="CK36" s="73">
        <f t="shared" si="10"/>
        <v>-1</v>
      </c>
      <c r="CL36" s="73">
        <f t="shared" si="11"/>
        <v>1.1233525853394586</v>
      </c>
      <c r="CM36" s="24">
        <f t="shared" si="23"/>
        <v>9.3921992052060323E-6</v>
      </c>
      <c r="CN36" s="73">
        <f t="shared" si="12"/>
        <v>0.58602705869242322</v>
      </c>
      <c r="CO36" s="24">
        <f t="shared" ref="CO36:CO54" si="26">IF(M36=0,"",(AJ36-M36)/M36)</f>
        <v>-2.0298487042073377E-5</v>
      </c>
      <c r="CP36" s="73" t="str">
        <f t="shared" si="14"/>
        <v/>
      </c>
      <c r="CQ36" s="24">
        <f t="shared" si="24"/>
        <v>3.1052045258409261E-8</v>
      </c>
      <c r="CR36" s="24">
        <f t="shared" si="25"/>
        <v>-2.6539147560349094E-9</v>
      </c>
      <c r="CS36" s="73">
        <f t="shared" si="15"/>
        <v>-1</v>
      </c>
    </row>
    <row r="37" spans="1:97" x14ac:dyDescent="0.25">
      <c r="A37" s="29" t="s">
        <v>36</v>
      </c>
      <c r="B37" s="27">
        <v>13970.343999999999</v>
      </c>
      <c r="C37" s="27">
        <v>204.0421</v>
      </c>
      <c r="D37" s="27">
        <v>28587.735000000001</v>
      </c>
      <c r="E37" s="27">
        <v>3895.4479999999999</v>
      </c>
      <c r="F37" s="27">
        <v>2905.7217897</v>
      </c>
      <c r="G37" s="27">
        <v>65379.271999999997</v>
      </c>
      <c r="H37" s="27">
        <v>674.85199999999998</v>
      </c>
      <c r="I37" s="71">
        <v>6.4262188964</v>
      </c>
      <c r="J37" s="71">
        <v>7.9541072111000002</v>
      </c>
      <c r="K37" s="27"/>
      <c r="L37" s="71">
        <v>42.603717355999997</v>
      </c>
      <c r="M37" s="27">
        <v>146.172</v>
      </c>
      <c r="N37" s="71"/>
      <c r="O37" s="27">
        <v>2.3582900871999999</v>
      </c>
      <c r="P37" s="27">
        <v>2.9443295000000001E-2</v>
      </c>
      <c r="Q37" s="71">
        <v>1.1210411667</v>
      </c>
      <c r="R37" s="27"/>
      <c r="S37" s="27" t="s">
        <v>36</v>
      </c>
      <c r="T37" s="27">
        <v>0</v>
      </c>
      <c r="U37" s="27">
        <v>2.36043088618674</v>
      </c>
      <c r="V37" s="27">
        <v>0</v>
      </c>
      <c r="W37" s="27">
        <v>0</v>
      </c>
      <c r="X37" s="27">
        <v>0</v>
      </c>
      <c r="Y37" s="27">
        <v>10.994911066201899</v>
      </c>
      <c r="Z37" s="27">
        <v>2.9443336639589601E-2</v>
      </c>
      <c r="AA37" s="27">
        <v>428.97941638175598</v>
      </c>
      <c r="AB37" s="27">
        <v>0</v>
      </c>
      <c r="AC37" s="27">
        <v>13973.643618545901</v>
      </c>
      <c r="AD37" s="27">
        <v>1.00580697445394E-3</v>
      </c>
      <c r="AE37" s="27">
        <v>9.31785125365721</v>
      </c>
      <c r="AF37" s="27">
        <v>3.9601089214437999E-4</v>
      </c>
      <c r="AG37" s="27">
        <v>0</v>
      </c>
      <c r="AH37" s="27">
        <v>139.98107881055401</v>
      </c>
      <c r="AI37" s="27">
        <v>139.98107881055401</v>
      </c>
      <c r="AJ37" s="27">
        <v>146.171855878803</v>
      </c>
      <c r="AK37" s="27">
        <v>0</v>
      </c>
      <c r="AL37" s="27">
        <v>6.8662355343299302</v>
      </c>
      <c r="AM37" s="27">
        <v>0</v>
      </c>
      <c r="AN37" s="27">
        <v>0</v>
      </c>
      <c r="AO37" s="27">
        <v>0</v>
      </c>
      <c r="AP37" s="27">
        <v>0</v>
      </c>
      <c r="AQ37" s="27">
        <v>204.04203144217601</v>
      </c>
      <c r="AR37" s="27">
        <v>0</v>
      </c>
      <c r="AS37" s="27">
        <v>25609.871050265301</v>
      </c>
      <c r="AT37" s="27">
        <v>2845.5415331325798</v>
      </c>
      <c r="AU37" s="27">
        <v>28455.412583397901</v>
      </c>
      <c r="AV37" s="27">
        <v>0</v>
      </c>
      <c r="AW37" s="27">
        <v>12.4799107665233</v>
      </c>
      <c r="AX37" s="27">
        <v>142.96990164216399</v>
      </c>
      <c r="AY37" s="27">
        <v>199.93511360848299</v>
      </c>
      <c r="AZ37" s="27">
        <v>86.178331121373205</v>
      </c>
      <c r="BA37" s="27">
        <v>17.658145249177299</v>
      </c>
      <c r="BB37" s="27">
        <v>138.460886326956</v>
      </c>
      <c r="BC37" s="27">
        <v>76.863442679580203</v>
      </c>
      <c r="BD37" s="27">
        <v>0</v>
      </c>
      <c r="BE37" s="27">
        <v>12.9256297409128</v>
      </c>
      <c r="BF37" s="27">
        <v>3897.3754324198599</v>
      </c>
      <c r="BG37" s="27">
        <v>2907.6490276877498</v>
      </c>
      <c r="BH37" s="27">
        <v>989.72640473211095</v>
      </c>
      <c r="BI37" s="27">
        <v>0</v>
      </c>
      <c r="BJ37" s="27">
        <v>0.65713020735572103</v>
      </c>
      <c r="BK37" s="27">
        <v>1386.51938186504</v>
      </c>
      <c r="BL37" s="27">
        <v>0</v>
      </c>
      <c r="BM37" s="27">
        <v>134.75153947431801</v>
      </c>
      <c r="BN37" s="27">
        <v>34.2473643867215</v>
      </c>
      <c r="BO37" s="27">
        <v>15.3625303784906</v>
      </c>
      <c r="BP37" s="27">
        <v>336.53175803720302</v>
      </c>
      <c r="BQ37" s="27">
        <v>18.933104977533301</v>
      </c>
      <c r="BR37" s="27">
        <v>223.15530493309501</v>
      </c>
      <c r="BS37" s="27">
        <v>291.36585469485198</v>
      </c>
      <c r="BT37" s="27">
        <v>10.0018269505057</v>
      </c>
      <c r="BU37" s="27">
        <v>65369.5810196323</v>
      </c>
      <c r="BV37" s="27">
        <v>142.958671593199</v>
      </c>
      <c r="BW37" s="27">
        <v>1375.87751249796</v>
      </c>
      <c r="BX37" s="27">
        <v>0</v>
      </c>
      <c r="BY37" s="27">
        <v>74.064573988667703</v>
      </c>
      <c r="BZ37" s="27">
        <v>0.155002880149781</v>
      </c>
      <c r="CA37" s="27">
        <v>675.55479243175296</v>
      </c>
      <c r="CB37" s="27">
        <v>213.50563589246701</v>
      </c>
      <c r="CC37" s="50"/>
      <c r="CD37" s="24">
        <f t="shared" si="16"/>
        <v>2.3618735128508412E-4</v>
      </c>
      <c r="CE37" s="24">
        <f t="shared" si="17"/>
        <v>-3.3599842382450604E-7</v>
      </c>
      <c r="CF37" s="24">
        <f t="shared" si="18"/>
        <v>-4.6286428988550196E-3</v>
      </c>
      <c r="CG37" s="24">
        <f t="shared" si="19"/>
        <v>4.94790950838003E-4</v>
      </c>
      <c r="CH37" s="24">
        <f t="shared" si="20"/>
        <v>6.6325619836741275E-4</v>
      </c>
      <c r="CI37" s="24">
        <f t="shared" si="21"/>
        <v>-1.4822710732687868E-4</v>
      </c>
      <c r="CJ37" s="24">
        <f t="shared" si="22"/>
        <v>1.0414023100664774E-3</v>
      </c>
      <c r="CK37" s="73">
        <f t="shared" si="10"/>
        <v>-1</v>
      </c>
      <c r="CL37" s="73">
        <f t="shared" si="11"/>
        <v>0.38229354651625019</v>
      </c>
      <c r="CM37" s="24" t="str">
        <f t="shared" si="23"/>
        <v/>
      </c>
      <c r="CN37" s="73">
        <f t="shared" si="12"/>
        <v>2.2856541048017278</v>
      </c>
      <c r="CO37" s="24">
        <f t="shared" si="26"/>
        <v>-9.8596993265562949E-7</v>
      </c>
      <c r="CP37" s="73" t="str">
        <f t="shared" si="14"/>
        <v/>
      </c>
      <c r="CQ37" s="24">
        <f t="shared" si="24"/>
        <v>9.0777593408023275E-4</v>
      </c>
      <c r="CR37" s="24">
        <f t="shared" si="25"/>
        <v>1.4142299494424206E-6</v>
      </c>
      <c r="CS37" s="73">
        <f t="shared" si="15"/>
        <v>-1</v>
      </c>
    </row>
    <row r="38" spans="1:97" x14ac:dyDescent="0.25">
      <c r="A38" s="29" t="s">
        <v>37</v>
      </c>
      <c r="B38" s="27">
        <v>3375.12</v>
      </c>
      <c r="C38" s="27">
        <v>56.7637</v>
      </c>
      <c r="D38" s="27">
        <v>3817.4920000000002</v>
      </c>
      <c r="E38" s="27">
        <v>823.93499999999995</v>
      </c>
      <c r="F38" s="27">
        <v>720.99748999999997</v>
      </c>
      <c r="G38" s="27">
        <v>4675.8549999999996</v>
      </c>
      <c r="H38" s="27">
        <v>177.47499999999999</v>
      </c>
      <c r="I38" s="71">
        <v>0.60073600000000005</v>
      </c>
      <c r="J38" s="71">
        <v>12.589869835</v>
      </c>
      <c r="K38" s="27">
        <v>0.79821600000000004</v>
      </c>
      <c r="L38" s="71">
        <v>7.5901149999999999</v>
      </c>
      <c r="M38" s="27">
        <v>71.409599999999998</v>
      </c>
      <c r="N38" s="71"/>
      <c r="O38" s="27">
        <v>11.945531219999999</v>
      </c>
      <c r="P38" s="27">
        <v>3.7960149999999998E-3</v>
      </c>
      <c r="Q38" s="71">
        <v>0.29998158749999998</v>
      </c>
      <c r="R38" s="27"/>
      <c r="S38" s="27" t="s">
        <v>37</v>
      </c>
      <c r="T38" s="27">
        <v>0</v>
      </c>
      <c r="U38" s="27">
        <v>11.9455298262684</v>
      </c>
      <c r="V38" s="27">
        <v>0</v>
      </c>
      <c r="W38" s="27">
        <v>0</v>
      </c>
      <c r="X38" s="27">
        <v>0</v>
      </c>
      <c r="Y38" s="27">
        <v>17.176037829120599</v>
      </c>
      <c r="Z38" s="27">
        <v>3.7960157794407899E-3</v>
      </c>
      <c r="AA38" s="27">
        <v>230.62471546527999</v>
      </c>
      <c r="AB38" s="27">
        <v>0.79821272288452605</v>
      </c>
      <c r="AC38" s="27">
        <v>3375.11877309699</v>
      </c>
      <c r="AD38" s="27">
        <v>14.785287133881001</v>
      </c>
      <c r="AE38" s="27">
        <v>5.5994067373290104</v>
      </c>
      <c r="AF38" s="27">
        <v>0</v>
      </c>
      <c r="AG38" s="27">
        <v>14.8667248656817</v>
      </c>
      <c r="AH38" s="27">
        <v>83.583138328056094</v>
      </c>
      <c r="AI38" s="27">
        <v>83.583138328056094</v>
      </c>
      <c r="AJ38" s="27">
        <v>71.410618656613593</v>
      </c>
      <c r="AK38" s="27">
        <v>0</v>
      </c>
      <c r="AL38" s="27">
        <v>0.66103738582536098</v>
      </c>
      <c r="AM38" s="27">
        <v>0</v>
      </c>
      <c r="AN38" s="27">
        <v>0</v>
      </c>
      <c r="AO38" s="27">
        <v>0</v>
      </c>
      <c r="AP38" s="27">
        <v>0</v>
      </c>
      <c r="AQ38" s="27">
        <v>56.763721181456901</v>
      </c>
      <c r="AR38" s="27">
        <v>0</v>
      </c>
      <c r="AS38" s="27">
        <v>3503.5773102906101</v>
      </c>
      <c r="AT38" s="27">
        <v>389.286734432998</v>
      </c>
      <c r="AU38" s="27">
        <v>3892.8640447236098</v>
      </c>
      <c r="AV38" s="27">
        <v>0</v>
      </c>
      <c r="AW38" s="27">
        <v>2.6218267068679402</v>
      </c>
      <c r="AX38" s="27">
        <v>22.1077307650589</v>
      </c>
      <c r="AY38" s="27">
        <v>14.3525181286397</v>
      </c>
      <c r="AZ38" s="27">
        <v>15.041083269344099</v>
      </c>
      <c r="BA38" s="27">
        <v>3.7342698964378802</v>
      </c>
      <c r="BB38" s="27">
        <v>30.916446096441099</v>
      </c>
      <c r="BC38" s="27">
        <v>11.6533901795113</v>
      </c>
      <c r="BD38" s="27">
        <v>0</v>
      </c>
      <c r="BE38" s="27">
        <v>27.526054762038601</v>
      </c>
      <c r="BF38" s="27">
        <v>823.92406282742695</v>
      </c>
      <c r="BG38" s="27">
        <v>720.98668335135596</v>
      </c>
      <c r="BH38" s="27">
        <v>102.937379476071</v>
      </c>
      <c r="BI38" s="27">
        <v>0.41029311331205898</v>
      </c>
      <c r="BJ38" s="27">
        <v>0.102343426092803</v>
      </c>
      <c r="BK38" s="27">
        <v>263.05111082083499</v>
      </c>
      <c r="BL38" s="27">
        <v>0.43445637879814802</v>
      </c>
      <c r="BM38" s="27">
        <v>57.853384238055099</v>
      </c>
      <c r="BN38" s="27">
        <v>4.4276437441095204</v>
      </c>
      <c r="BO38" s="27">
        <v>1.90683814326735</v>
      </c>
      <c r="BP38" s="27">
        <v>144.60803959501001</v>
      </c>
      <c r="BQ38" s="27">
        <v>2.1075137981761101</v>
      </c>
      <c r="BR38" s="27">
        <v>73.3486796463785</v>
      </c>
      <c r="BS38" s="27">
        <v>62.307206605047497</v>
      </c>
      <c r="BT38" s="27">
        <v>1.5577126716160401</v>
      </c>
      <c r="BU38" s="27">
        <v>4676.8488597496598</v>
      </c>
      <c r="BV38" s="27">
        <v>8.6951259855043794</v>
      </c>
      <c r="BW38" s="27">
        <v>111.987005371561</v>
      </c>
      <c r="BX38" s="27">
        <v>0</v>
      </c>
      <c r="BY38" s="27">
        <v>6.6918283026196397</v>
      </c>
      <c r="BZ38" s="27">
        <v>0.20094615489819501</v>
      </c>
      <c r="CA38" s="27">
        <v>177.47493608249599</v>
      </c>
      <c r="CB38" s="27">
        <v>20.578758598556799</v>
      </c>
      <c r="CC38" s="50"/>
      <c r="CD38" s="24">
        <f t="shared" si="16"/>
        <v>-3.6351389279938331E-7</v>
      </c>
      <c r="CE38" s="24">
        <f t="shared" si="17"/>
        <v>3.7315144892477642E-7</v>
      </c>
      <c r="CF38" s="24">
        <f t="shared" si="18"/>
        <v>1.9743864485795813E-2</v>
      </c>
      <c r="CG38" s="24">
        <f t="shared" si="19"/>
        <v>-1.327431481002059E-5</v>
      </c>
      <c r="CH38" s="24">
        <f t="shared" si="20"/>
        <v>-1.4988469160976691E-5</v>
      </c>
      <c r="CI38" s="24">
        <f t="shared" si="21"/>
        <v>2.1255144773742123E-4</v>
      </c>
      <c r="CJ38" s="24">
        <f t="shared" si="22"/>
        <v>-3.6014933938754409E-7</v>
      </c>
      <c r="CK38" s="73">
        <f t="shared" si="10"/>
        <v>-1</v>
      </c>
      <c r="CL38" s="73">
        <f t="shared" si="11"/>
        <v>0.3642744567041506</v>
      </c>
      <c r="CM38" s="24">
        <f t="shared" si="23"/>
        <v>-4.1055497183562562E-6</v>
      </c>
      <c r="CN38" s="73">
        <f t="shared" si="12"/>
        <v>10.012104339401459</v>
      </c>
      <c r="CO38" s="24">
        <f t="shared" si="26"/>
        <v>1.4264981369391244E-5</v>
      </c>
      <c r="CP38" s="73" t="str">
        <f t="shared" si="14"/>
        <v/>
      </c>
      <c r="CQ38" s="24">
        <f t="shared" si="24"/>
        <v>-1.1667389032732164E-7</v>
      </c>
      <c r="CR38" s="24">
        <f t="shared" si="25"/>
        <v>2.0533132511924092E-7</v>
      </c>
      <c r="CS38" s="73">
        <f t="shared" si="15"/>
        <v>-1</v>
      </c>
    </row>
    <row r="39" spans="1:97" x14ac:dyDescent="0.25">
      <c r="A39" s="29" t="s">
        <v>130</v>
      </c>
      <c r="B39" s="27">
        <v>17414.577399999998</v>
      </c>
      <c r="C39" s="27">
        <v>559.97721899999999</v>
      </c>
      <c r="D39" s="27">
        <v>103848.18309999999</v>
      </c>
      <c r="E39" s="27">
        <v>10217.731146</v>
      </c>
      <c r="F39" s="27">
        <v>7942.6710911999999</v>
      </c>
      <c r="G39" s="27">
        <v>208592.83290000001</v>
      </c>
      <c r="H39" s="27">
        <v>936.19290000000001</v>
      </c>
      <c r="I39" s="71">
        <v>8.3248772278000001</v>
      </c>
      <c r="J39" s="71">
        <v>5.4372152499000004</v>
      </c>
      <c r="K39" s="27">
        <v>4.9000000000000004</v>
      </c>
      <c r="L39" s="71">
        <v>57.813781986999999</v>
      </c>
      <c r="M39" s="27">
        <v>106.5108</v>
      </c>
      <c r="N39" s="71">
        <v>0.11</v>
      </c>
      <c r="O39" s="27">
        <v>2.7478154293000001</v>
      </c>
      <c r="P39" s="27">
        <v>4.5386006E-2</v>
      </c>
      <c r="Q39" s="71">
        <v>0.52100369489999998</v>
      </c>
      <c r="R39" s="27"/>
      <c r="S39" s="27" t="s">
        <v>130</v>
      </c>
      <c r="T39" s="27">
        <v>1.60676056124053</v>
      </c>
      <c r="U39" s="27">
        <v>2.7478015075004998</v>
      </c>
      <c r="V39" s="27">
        <v>4.8433009591263003E-2</v>
      </c>
      <c r="W39" s="27">
        <v>4.7870887761272497E-2</v>
      </c>
      <c r="X39" s="27">
        <v>3.2241683711701503E-2</v>
      </c>
      <c r="Y39" s="27">
        <v>34.544185924367397</v>
      </c>
      <c r="Z39" s="27">
        <v>4.5386006736190102E-2</v>
      </c>
      <c r="AA39" s="27">
        <v>1008.24961979355</v>
      </c>
      <c r="AB39" s="27">
        <v>4.9000019765550498</v>
      </c>
      <c r="AC39" s="27">
        <v>17414.5699908356</v>
      </c>
      <c r="AD39" s="27">
        <v>21.0709061257561</v>
      </c>
      <c r="AE39" s="27">
        <v>36.438962861840103</v>
      </c>
      <c r="AF39" s="27">
        <v>3.1860218529891098</v>
      </c>
      <c r="AG39" s="27">
        <v>0.846316724570357</v>
      </c>
      <c r="AH39" s="27">
        <v>255.81496298424301</v>
      </c>
      <c r="AI39" s="27">
        <v>255.81496298424301</v>
      </c>
      <c r="AJ39" s="27">
        <v>106.510461378439</v>
      </c>
      <c r="AK39" s="27">
        <v>0</v>
      </c>
      <c r="AL39" s="27">
        <v>7.87949727979887</v>
      </c>
      <c r="AM39" s="27">
        <v>3.8749467681895001E-3</v>
      </c>
      <c r="AN39" s="27">
        <v>1.0878039800040699E-2</v>
      </c>
      <c r="AO39" s="27">
        <v>0.192654626113307</v>
      </c>
      <c r="AP39" s="27">
        <v>2.80188001828734E-3</v>
      </c>
      <c r="AQ39" s="27">
        <v>559.97693519815095</v>
      </c>
      <c r="AR39" s="27">
        <v>0</v>
      </c>
      <c r="AS39" s="27">
        <v>93605.863849361107</v>
      </c>
      <c r="AT39" s="27">
        <v>10400.6517779109</v>
      </c>
      <c r="AU39" s="27">
        <v>104006.51562727201</v>
      </c>
      <c r="AV39" s="27">
        <v>3.6817133948643501E-3</v>
      </c>
      <c r="AW39" s="27">
        <v>17.250630762658002</v>
      </c>
      <c r="AX39" s="27">
        <v>227.59207298731701</v>
      </c>
      <c r="AY39" s="27">
        <v>263.39786008542399</v>
      </c>
      <c r="AZ39" s="27">
        <v>146.183945733142</v>
      </c>
      <c r="BA39" s="27">
        <v>76.354690511867204</v>
      </c>
      <c r="BB39" s="27">
        <v>600.26991842416896</v>
      </c>
      <c r="BC39" s="27">
        <v>133.806798943171</v>
      </c>
      <c r="BD39" s="27">
        <v>0</v>
      </c>
      <c r="BE39" s="27">
        <v>65.526748856584504</v>
      </c>
      <c r="BF39" s="27">
        <v>10217.729553597999</v>
      </c>
      <c r="BG39" s="27">
        <v>7942.6708493934902</v>
      </c>
      <c r="BH39" s="27">
        <v>2275.0587042045399</v>
      </c>
      <c r="BI39" s="27">
        <v>0.61114930575968496</v>
      </c>
      <c r="BJ39" s="27">
        <v>1.14102490331023</v>
      </c>
      <c r="BK39" s="27">
        <v>3074.7778320085299</v>
      </c>
      <c r="BL39" s="27">
        <v>5.1208720113714303</v>
      </c>
      <c r="BM39" s="27">
        <v>570.35736470024801</v>
      </c>
      <c r="BN39" s="27">
        <v>96.930185943214397</v>
      </c>
      <c r="BO39" s="27">
        <v>41.299091011033298</v>
      </c>
      <c r="BP39" s="27">
        <v>1438.04647970881</v>
      </c>
      <c r="BQ39" s="27">
        <v>31.7459195059321</v>
      </c>
      <c r="BR39" s="27">
        <v>442.86872831274701</v>
      </c>
      <c r="BS39" s="27">
        <v>1005.81455263481</v>
      </c>
      <c r="BT39" s="27">
        <v>15.969393397392899</v>
      </c>
      <c r="BU39" s="27">
        <v>208021.137597742</v>
      </c>
      <c r="BV39" s="27">
        <v>188.180592158889</v>
      </c>
      <c r="BW39" s="27">
        <v>4476.9116272390202</v>
      </c>
      <c r="BX39" s="27">
        <v>2.5827402058896502E-2</v>
      </c>
      <c r="BY39" s="27">
        <v>81.033824141176694</v>
      </c>
      <c r="BZ39" s="27">
        <v>0.53911319398406499</v>
      </c>
      <c r="CA39" s="27">
        <v>936.19242520963905</v>
      </c>
      <c r="CB39" s="27">
        <v>219.951907653636</v>
      </c>
      <c r="CC39" s="50"/>
      <c r="CD39" s="24">
        <f t="shared" si="16"/>
        <v>-4.2545760532026072E-7</v>
      </c>
      <c r="CE39" s="24">
        <f t="shared" si="17"/>
        <v>-5.0680963333355836E-7</v>
      </c>
      <c r="CF39" s="24">
        <f t="shared" si="18"/>
        <v>1.5246538027492013E-3</v>
      </c>
      <c r="CG39" s="24">
        <f t="shared" si="19"/>
        <v>-1.5584692707907175E-7</v>
      </c>
      <c r="CH39" s="24">
        <f t="shared" si="20"/>
        <v>-3.0443978712489821E-8</v>
      </c>
      <c r="CI39" s="24">
        <f t="shared" si="21"/>
        <v>-2.7407236112090443E-3</v>
      </c>
      <c r="CJ39" s="24">
        <f t="shared" si="22"/>
        <v>-5.0715014069654088E-7</v>
      </c>
      <c r="CK39" s="73">
        <f t="shared" si="10"/>
        <v>-0.99424965840920598</v>
      </c>
      <c r="CL39" s="73">
        <f t="shared" si="11"/>
        <v>5.35328644106976</v>
      </c>
      <c r="CM39" s="24">
        <f t="shared" si="23"/>
        <v>4.0337858151223814E-7</v>
      </c>
      <c r="CN39" s="73">
        <f t="shared" si="12"/>
        <v>3.4248093480852981</v>
      </c>
      <c r="CO39" s="24">
        <f t="shared" si="26"/>
        <v>-3.1792227736462966E-6</v>
      </c>
      <c r="CP39" s="73">
        <f t="shared" si="14"/>
        <v>0.75140569193915452</v>
      </c>
      <c r="CQ39" s="24">
        <f t="shared" si="24"/>
        <v>-5.0664973170609474E-6</v>
      </c>
      <c r="CR39" s="24">
        <f t="shared" si="25"/>
        <v>1.6220640827822006E-8</v>
      </c>
      <c r="CS39" s="73">
        <f t="shared" si="15"/>
        <v>-0.99462214942866178</v>
      </c>
    </row>
    <row r="40" spans="1:97" x14ac:dyDescent="0.25">
      <c r="A40" s="29" t="s">
        <v>39</v>
      </c>
      <c r="B40" s="27">
        <v>1000.6975</v>
      </c>
      <c r="C40" s="27">
        <v>75.132000000000005</v>
      </c>
      <c r="D40" s="27">
        <v>528.98149999999998</v>
      </c>
      <c r="E40" s="27">
        <v>46.415500000000002</v>
      </c>
      <c r="F40" s="27">
        <v>46.415500000000002</v>
      </c>
      <c r="G40" s="27">
        <v>12.803000000000001</v>
      </c>
      <c r="H40" s="27">
        <v>35.515149999999998</v>
      </c>
      <c r="I40" s="71">
        <v>0.8095</v>
      </c>
      <c r="J40" s="71">
        <v>0.2514512169</v>
      </c>
      <c r="K40" s="27"/>
      <c r="L40" s="71">
        <v>11.906024388000001</v>
      </c>
      <c r="M40" s="27"/>
      <c r="N40" s="71"/>
      <c r="O40" s="27">
        <v>0.1295</v>
      </c>
      <c r="P40" s="27">
        <v>8.7500000000000008E-3</v>
      </c>
      <c r="Q40" s="71">
        <v>3.1778051699999997E-2</v>
      </c>
      <c r="R40" s="27"/>
      <c r="S40" s="27" t="s">
        <v>39</v>
      </c>
      <c r="T40" s="27">
        <v>0</v>
      </c>
      <c r="U40" s="27">
        <v>0.129500145049466</v>
      </c>
      <c r="V40" s="27">
        <v>0</v>
      </c>
      <c r="W40" s="27">
        <v>0</v>
      </c>
      <c r="X40" s="27">
        <v>0</v>
      </c>
      <c r="Y40" s="27">
        <v>5.8142647076252297E-3</v>
      </c>
      <c r="Z40" s="27">
        <v>8.7500372116029301E-3</v>
      </c>
      <c r="AA40" s="27">
        <v>82.727583312532701</v>
      </c>
      <c r="AB40" s="27">
        <v>0</v>
      </c>
      <c r="AC40" s="27">
        <v>1000.69719777112</v>
      </c>
      <c r="AD40" s="27">
        <v>2.1122554103043999E-2</v>
      </c>
      <c r="AE40" s="27">
        <v>2.0607527972618502E-3</v>
      </c>
      <c r="AF40" s="27">
        <v>8.3165256455463802E-3</v>
      </c>
      <c r="AG40" s="27">
        <v>0</v>
      </c>
      <c r="AH40" s="27">
        <v>35.4521404056945</v>
      </c>
      <c r="AI40" s="27">
        <v>35.4521404056945</v>
      </c>
      <c r="AJ40" s="27">
        <v>0</v>
      </c>
      <c r="AK40" s="27">
        <v>0</v>
      </c>
      <c r="AL40" s="27">
        <v>5.3442364524766096E-3</v>
      </c>
      <c r="AM40" s="27">
        <v>0</v>
      </c>
      <c r="AN40" s="27">
        <v>0</v>
      </c>
      <c r="AO40" s="27">
        <v>0</v>
      </c>
      <c r="AP40" s="27">
        <v>0</v>
      </c>
      <c r="AQ40" s="27">
        <v>75.131996131990704</v>
      </c>
      <c r="AR40" s="27">
        <v>0</v>
      </c>
      <c r="AS40" s="27">
        <v>488.42579883926601</v>
      </c>
      <c r="AT40" s="27">
        <v>54.269570118553503</v>
      </c>
      <c r="AU40" s="27">
        <v>542.69536895782005</v>
      </c>
      <c r="AV40" s="27">
        <v>0</v>
      </c>
      <c r="AW40" s="27">
        <v>1.3224101191047E-2</v>
      </c>
      <c r="AX40" s="27">
        <v>0.36090687368067098</v>
      </c>
      <c r="AY40" s="27">
        <v>9.4416839574067001E-3</v>
      </c>
      <c r="AZ40" s="27">
        <v>0.48831907934985602</v>
      </c>
      <c r="BA40" s="27">
        <v>1.2738022961138</v>
      </c>
      <c r="BB40" s="27">
        <v>3.12820703274414</v>
      </c>
      <c r="BC40" s="27">
        <v>0.72183048330825506</v>
      </c>
      <c r="BD40" s="27">
        <v>0</v>
      </c>
      <c r="BE40" s="27">
        <v>0.16984100178023201</v>
      </c>
      <c r="BF40" s="27">
        <v>46.4155042155624</v>
      </c>
      <c r="BG40" s="27">
        <v>46.4155042155624</v>
      </c>
      <c r="BH40" s="27">
        <v>0</v>
      </c>
      <c r="BI40" s="27">
        <v>0</v>
      </c>
      <c r="BJ40" s="27">
        <v>0</v>
      </c>
      <c r="BK40" s="27">
        <v>2.6180576486604101</v>
      </c>
      <c r="BL40" s="27">
        <v>0</v>
      </c>
      <c r="BM40" s="27">
        <v>8.2825350948263008</v>
      </c>
      <c r="BN40" s="27">
        <v>2.05929665393497</v>
      </c>
      <c r="BO40" s="27">
        <v>1.10401582257202</v>
      </c>
      <c r="BP40" s="27">
        <v>20.709995326201302</v>
      </c>
      <c r="BQ40" s="27">
        <v>0</v>
      </c>
      <c r="BR40" s="27">
        <v>1.12518295386277</v>
      </c>
      <c r="BS40" s="27">
        <v>4.3735137265276602</v>
      </c>
      <c r="BT40" s="27">
        <v>2.21999918428986E-7</v>
      </c>
      <c r="BU40" s="27">
        <v>18.988614924629399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35.515130871872898</v>
      </c>
      <c r="CB40" s="27">
        <v>0</v>
      </c>
      <c r="CC40" s="50"/>
      <c r="CD40" s="24">
        <f t="shared" si="16"/>
        <v>-3.0201822223567798E-7</v>
      </c>
      <c r="CE40" s="24">
        <f t="shared" si="17"/>
        <v>-5.148284753899716E-8</v>
      </c>
      <c r="CF40" s="24">
        <f t="shared" si="18"/>
        <v>2.5925044557928906E-2</v>
      </c>
      <c r="CG40" s="24">
        <f t="shared" si="19"/>
        <v>9.0822298557869478E-8</v>
      </c>
      <c r="CH40" s="24">
        <f t="shared" si="20"/>
        <v>9.0822298557869478E-8</v>
      </c>
      <c r="CI40" s="24">
        <f t="shared" si="21"/>
        <v>0.48313793053420273</v>
      </c>
      <c r="CJ40" s="24">
        <f t="shared" si="22"/>
        <v>-5.3859063244930939E-7</v>
      </c>
      <c r="CK40" s="73">
        <f t="shared" si="10"/>
        <v>-1</v>
      </c>
      <c r="CL40" s="73">
        <f t="shared" si="11"/>
        <v>-0.97687716615848585</v>
      </c>
      <c r="CM40" s="24" t="str">
        <f t="shared" si="23"/>
        <v/>
      </c>
      <c r="CN40" s="73">
        <f t="shared" si="12"/>
        <v>1.977664017001886</v>
      </c>
      <c r="CO40" s="24" t="str">
        <f t="shared" si="26"/>
        <v/>
      </c>
      <c r="CP40" s="73" t="str">
        <f t="shared" si="14"/>
        <v/>
      </c>
      <c r="CQ40" s="24">
        <f t="shared" si="24"/>
        <v>1.1200730964772765E-6</v>
      </c>
      <c r="CR40" s="24">
        <f t="shared" si="25"/>
        <v>4.2527546204833876E-6</v>
      </c>
      <c r="CS40" s="73">
        <f t="shared" si="15"/>
        <v>-1</v>
      </c>
    </row>
    <row r="41" spans="1:97" x14ac:dyDescent="0.25">
      <c r="A41" s="29" t="s">
        <v>40</v>
      </c>
      <c r="B41" s="27">
        <v>8292.1855649999998</v>
      </c>
      <c r="C41" s="27">
        <v>1271.7355742</v>
      </c>
      <c r="D41" s="27">
        <v>14726.414561</v>
      </c>
      <c r="E41" s="27">
        <v>2447.3933443999999</v>
      </c>
      <c r="F41" s="27">
        <v>2173.6514797</v>
      </c>
      <c r="G41" s="27">
        <v>13072.98554</v>
      </c>
      <c r="H41" s="27">
        <v>537.14509691000001</v>
      </c>
      <c r="I41" s="71">
        <v>12.925163884</v>
      </c>
      <c r="J41" s="71">
        <v>35.377841955999997</v>
      </c>
      <c r="K41" s="27">
        <v>110.84836</v>
      </c>
      <c r="L41" s="71">
        <v>58.644620701999997</v>
      </c>
      <c r="M41" s="27">
        <v>172.03051300000001</v>
      </c>
      <c r="N41" s="71">
        <v>18.407788</v>
      </c>
      <c r="O41" s="27">
        <v>30.349343377</v>
      </c>
      <c r="P41" s="27">
        <v>7.6187670999999998E-3</v>
      </c>
      <c r="Q41" s="71">
        <v>0.38129461580000001</v>
      </c>
      <c r="R41" s="27"/>
      <c r="S41" s="27" t="s">
        <v>40</v>
      </c>
      <c r="T41" s="27">
        <v>2.7410996341528202</v>
      </c>
      <c r="U41" s="27">
        <v>30.349901530141299</v>
      </c>
      <c r="V41" s="27">
        <v>1.59357724440615</v>
      </c>
      <c r="W41" s="27">
        <v>1.59357724440615</v>
      </c>
      <c r="X41" s="27">
        <v>0.29324698730137699</v>
      </c>
      <c r="Y41" s="27">
        <v>52.948067768707901</v>
      </c>
      <c r="Z41" s="27">
        <v>7.6187670635640501E-3</v>
      </c>
      <c r="AA41" s="27">
        <v>372.243264117568</v>
      </c>
      <c r="AB41" s="27">
        <v>110.848466710335</v>
      </c>
      <c r="AC41" s="27">
        <v>8292.1664788769194</v>
      </c>
      <c r="AD41" s="27">
        <v>43.563224911535002</v>
      </c>
      <c r="AE41" s="27">
        <v>18.908188103049401</v>
      </c>
      <c r="AF41" s="27">
        <v>1.2627015111025599</v>
      </c>
      <c r="AG41" s="27">
        <v>44.756676597284901</v>
      </c>
      <c r="AH41" s="27">
        <v>107.686173859726</v>
      </c>
      <c r="AI41" s="27">
        <v>107.686173859726</v>
      </c>
      <c r="AJ41" s="27">
        <v>172.030134083088</v>
      </c>
      <c r="AK41" s="27">
        <v>0</v>
      </c>
      <c r="AL41" s="27">
        <v>2.9393371458046902</v>
      </c>
      <c r="AM41" s="27">
        <v>2.00964240645513E-2</v>
      </c>
      <c r="AN41" s="27">
        <v>0.39798990889399599</v>
      </c>
      <c r="AO41" s="27">
        <v>19.370229180420701</v>
      </c>
      <c r="AP41" s="27">
        <v>0.19117755717968199</v>
      </c>
      <c r="AQ41" s="27">
        <v>1271.73521984126</v>
      </c>
      <c r="AR41" s="27">
        <v>0</v>
      </c>
      <c r="AS41" s="27">
        <v>13298.49646572</v>
      </c>
      <c r="AT41" s="27">
        <v>1477.61076365857</v>
      </c>
      <c r="AU41" s="27">
        <v>14776.1072293785</v>
      </c>
      <c r="AV41" s="27">
        <v>7.4606498688690695E-2</v>
      </c>
      <c r="AW41" s="27">
        <v>9.7517457088317698</v>
      </c>
      <c r="AX41" s="27">
        <v>96.185911119672298</v>
      </c>
      <c r="AY41" s="27">
        <v>89.335094761229598</v>
      </c>
      <c r="AZ41" s="27">
        <v>59.234215717664</v>
      </c>
      <c r="BA41" s="27">
        <v>13.127763435177799</v>
      </c>
      <c r="BB41" s="27">
        <v>102.80065399328601</v>
      </c>
      <c r="BC41" s="27">
        <v>51.0961582376476</v>
      </c>
      <c r="BD41" s="27">
        <v>2.36669319929231E-2</v>
      </c>
      <c r="BE41" s="27">
        <v>27.8988524018242</v>
      </c>
      <c r="BF41" s="27">
        <v>2447.4023992366901</v>
      </c>
      <c r="BG41" s="27">
        <v>2173.6608173507502</v>
      </c>
      <c r="BH41" s="27">
        <v>273.74158188594299</v>
      </c>
      <c r="BI41" s="27">
        <v>0.29976209152488198</v>
      </c>
      <c r="BJ41" s="27">
        <v>0.44623803412754798</v>
      </c>
      <c r="BK41" s="27">
        <v>972.885461437294</v>
      </c>
      <c r="BL41" s="27">
        <v>12.5394101588981</v>
      </c>
      <c r="BM41" s="27">
        <v>111.436552025705</v>
      </c>
      <c r="BN41" s="27">
        <v>21.222071775459199</v>
      </c>
      <c r="BO41" s="27">
        <v>9.2095801441657397</v>
      </c>
      <c r="BP41" s="27">
        <v>278.73053398369598</v>
      </c>
      <c r="BQ41" s="27">
        <v>9.9446517315513994</v>
      </c>
      <c r="BR41" s="27">
        <v>177.36849194684601</v>
      </c>
      <c r="BS41" s="27">
        <v>232.394270776729</v>
      </c>
      <c r="BT41" s="27">
        <v>6.76122313903804</v>
      </c>
      <c r="BU41" s="27">
        <v>13047.4723975044</v>
      </c>
      <c r="BV41" s="27">
        <v>63.911023318080701</v>
      </c>
      <c r="BW41" s="27">
        <v>267.40877254997702</v>
      </c>
      <c r="BX41" s="27">
        <v>4.2091882676785799</v>
      </c>
      <c r="BY41" s="27">
        <v>42.306603066113802</v>
      </c>
      <c r="BZ41" s="27">
        <v>8.2436592863402396</v>
      </c>
      <c r="CA41" s="27">
        <v>537.15211416187401</v>
      </c>
      <c r="CB41" s="27">
        <v>89.826124243467802</v>
      </c>
      <c r="CC41" s="50"/>
      <c r="CD41" s="24">
        <f t="shared" si="16"/>
        <v>-2.3016999475869877E-6</v>
      </c>
      <c r="CE41" s="24">
        <f t="shared" si="17"/>
        <v>-2.7864183967012404E-7</v>
      </c>
      <c r="CF41" s="24">
        <f t="shared" si="18"/>
        <v>3.3743901594419103E-3</v>
      </c>
      <c r="CG41" s="24">
        <f t="shared" si="19"/>
        <v>3.6997880667323238E-6</v>
      </c>
      <c r="CH41" s="24">
        <f t="shared" si="20"/>
        <v>4.2958362172801485E-6</v>
      </c>
      <c r="CI41" s="24">
        <f t="shared" si="21"/>
        <v>-1.9515926501667211E-3</v>
      </c>
      <c r="CJ41" s="24">
        <f t="shared" si="22"/>
        <v>1.306397827025025E-5</v>
      </c>
      <c r="CK41" s="73">
        <f t="shared" si="10"/>
        <v>-0.87670738578573604</v>
      </c>
      <c r="CL41" s="73">
        <f t="shared" si="11"/>
        <v>0.49664492917799458</v>
      </c>
      <c r="CM41" s="24">
        <f t="shared" si="23"/>
        <v>9.626694973553766E-7</v>
      </c>
      <c r="CN41" s="73">
        <f t="shared" si="12"/>
        <v>0.83624981406101073</v>
      </c>
      <c r="CO41" s="24">
        <f t="shared" si="26"/>
        <v>-2.2026145560150015E-6</v>
      </c>
      <c r="CP41" s="73">
        <f t="shared" si="14"/>
        <v>5.2284455928148496E-2</v>
      </c>
      <c r="CQ41" s="24">
        <f t="shared" si="24"/>
        <v>1.8390946201543897E-5</v>
      </c>
      <c r="CR41" s="24">
        <f t="shared" si="25"/>
        <v>-4.7823944826259202E-9</v>
      </c>
      <c r="CS41" s="73">
        <f t="shared" si="15"/>
        <v>-0.49860934495870218</v>
      </c>
    </row>
    <row r="42" spans="1:97" x14ac:dyDescent="0.25">
      <c r="A42" s="29" t="s">
        <v>41</v>
      </c>
      <c r="B42" s="27">
        <v>266.04000000000002</v>
      </c>
      <c r="C42" s="27"/>
      <c r="D42" s="27">
        <v>3153.9</v>
      </c>
      <c r="E42" s="27">
        <v>101.01540199999999</v>
      </c>
      <c r="F42" s="27">
        <v>65.515401999999995</v>
      </c>
      <c r="G42" s="27">
        <v>4814.8</v>
      </c>
      <c r="H42" s="27">
        <v>58.17</v>
      </c>
      <c r="I42" s="71">
        <v>1.5238079999999999E-2</v>
      </c>
      <c r="J42" s="71">
        <v>4.5714400000000004E-3</v>
      </c>
      <c r="K42" s="27"/>
      <c r="L42" s="71">
        <v>0.27047650000000001</v>
      </c>
      <c r="M42" s="27"/>
      <c r="N42" s="71"/>
      <c r="O42" s="27">
        <v>2.43808E-3</v>
      </c>
      <c r="P42" s="27"/>
      <c r="Q42" s="71">
        <v>4.952E-4</v>
      </c>
      <c r="R42" s="27"/>
      <c r="S42" s="27" t="s">
        <v>41</v>
      </c>
      <c r="T42" s="27">
        <v>0</v>
      </c>
      <c r="U42" s="27">
        <v>2.4380921935869002E-3</v>
      </c>
      <c r="V42" s="27">
        <v>0</v>
      </c>
      <c r="W42" s="27">
        <v>0</v>
      </c>
      <c r="X42" s="27">
        <v>0</v>
      </c>
      <c r="Y42" s="27">
        <v>2.7686956007152399E-2</v>
      </c>
      <c r="Z42" s="27">
        <v>0</v>
      </c>
      <c r="AA42" s="27">
        <v>8.5337155453198594</v>
      </c>
      <c r="AB42" s="27">
        <v>0</v>
      </c>
      <c r="AC42" s="27">
        <v>266.04043726459298</v>
      </c>
      <c r="AD42" s="27">
        <v>0.10058371554291499</v>
      </c>
      <c r="AE42" s="27">
        <v>1.1674130854150599</v>
      </c>
      <c r="AF42" s="27">
        <v>3.9602389650920097E-2</v>
      </c>
      <c r="AG42" s="27">
        <v>0</v>
      </c>
      <c r="AH42" s="27">
        <v>3.6400004434508402</v>
      </c>
      <c r="AI42" s="27">
        <v>3.6400004434508402</v>
      </c>
      <c r="AJ42" s="27">
        <v>0</v>
      </c>
      <c r="AK42" s="27">
        <v>0</v>
      </c>
      <c r="AL42" s="27">
        <v>0.87845148396238903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2914.87447969708</v>
      </c>
      <c r="AT42" s="27">
        <v>323.87498574359103</v>
      </c>
      <c r="AU42" s="27">
        <v>3238.7494654406701</v>
      </c>
      <c r="AV42" s="27">
        <v>0</v>
      </c>
      <c r="AW42" s="27">
        <v>1.6133499979750501</v>
      </c>
      <c r="AX42" s="27">
        <v>3.2362487778126798</v>
      </c>
      <c r="AY42" s="27">
        <v>16.012161821666702</v>
      </c>
      <c r="AZ42" s="27">
        <v>1.9322428104190399</v>
      </c>
      <c r="BA42" s="27">
        <v>0.30950754658641799</v>
      </c>
      <c r="BB42" s="27">
        <v>4.9227134518317603</v>
      </c>
      <c r="BC42" s="27">
        <v>1.70159081418894</v>
      </c>
      <c r="BD42" s="27">
        <v>0</v>
      </c>
      <c r="BE42" s="27">
        <v>0.28255325907284601</v>
      </c>
      <c r="BF42" s="27">
        <v>101.01670052185401</v>
      </c>
      <c r="BG42" s="27">
        <v>65.516677687481902</v>
      </c>
      <c r="BH42" s="27">
        <v>35.500022834372203</v>
      </c>
      <c r="BI42" s="27">
        <v>0</v>
      </c>
      <c r="BJ42" s="27">
        <v>1.49971756157784E-2</v>
      </c>
      <c r="BK42" s="27">
        <v>31.460216985730501</v>
      </c>
      <c r="BL42" s="27">
        <v>0</v>
      </c>
      <c r="BM42" s="27">
        <v>2.57732819039115</v>
      </c>
      <c r="BN42" s="27">
        <v>0.62960204741039505</v>
      </c>
      <c r="BO42" s="27">
        <v>0.27206836921906702</v>
      </c>
      <c r="BP42" s="27">
        <v>6.6053701063178902</v>
      </c>
      <c r="BQ42" s="27">
        <v>0.98590717081927004</v>
      </c>
      <c r="BR42" s="27">
        <v>5.0098317716893401</v>
      </c>
      <c r="BS42" s="27">
        <v>6.3341323026725496</v>
      </c>
      <c r="BT42" s="27">
        <v>0.22827407852345399</v>
      </c>
      <c r="BU42" s="27">
        <v>4810.6797193492903</v>
      </c>
      <c r="BV42" s="27">
        <v>10.473372335577899</v>
      </c>
      <c r="BW42" s="27">
        <v>117.714292337285</v>
      </c>
      <c r="BX42" s="27">
        <v>0</v>
      </c>
      <c r="BY42" s="27">
        <v>8.5185356546977005</v>
      </c>
      <c r="BZ42" s="27">
        <v>0</v>
      </c>
      <c r="CA42" s="27">
        <v>58.170034989665801</v>
      </c>
      <c r="CB42" s="27">
        <v>26.5251640279645</v>
      </c>
      <c r="CC42" s="50"/>
      <c r="CD42" s="24">
        <f t="shared" si="16"/>
        <v>1.643604694634917E-6</v>
      </c>
      <c r="CE42" s="24" t="str">
        <f t="shared" si="17"/>
        <v/>
      </c>
      <c r="CF42" s="24">
        <f t="shared" si="18"/>
        <v>2.6903029722144003E-2</v>
      </c>
      <c r="CG42" s="24">
        <f t="shared" si="19"/>
        <v>1.2854691743056317E-5</v>
      </c>
      <c r="CH42" s="24">
        <f t="shared" si="20"/>
        <v>1.9471566119788736E-5</v>
      </c>
      <c r="CI42" s="24">
        <f t="shared" si="21"/>
        <v>-8.5575322977276332E-4</v>
      </c>
      <c r="CJ42" s="24">
        <f t="shared" si="22"/>
        <v>6.0150706204918135E-7</v>
      </c>
      <c r="CK42" s="73">
        <f t="shared" si="10"/>
        <v>-1</v>
      </c>
      <c r="CL42" s="73">
        <f t="shared" si="11"/>
        <v>5.0565064852983737</v>
      </c>
      <c r="CM42" s="24" t="str">
        <f t="shared" si="23"/>
        <v/>
      </c>
      <c r="CN42" s="73">
        <f t="shared" si="12"/>
        <v>12.457732717817777</v>
      </c>
      <c r="CO42" s="24" t="str">
        <f t="shared" si="26"/>
        <v/>
      </c>
      <c r="CP42" s="73" t="str">
        <f t="shared" si="14"/>
        <v/>
      </c>
      <c r="CQ42" s="24">
        <f t="shared" si="24"/>
        <v>5.0013071351930388E-6</v>
      </c>
      <c r="CR42" s="24" t="str">
        <f t="shared" si="25"/>
        <v/>
      </c>
      <c r="CS42" s="73">
        <f t="shared" si="15"/>
        <v>-1</v>
      </c>
    </row>
    <row r="43" spans="1:97" x14ac:dyDescent="0.25">
      <c r="A43" s="29" t="s">
        <v>42</v>
      </c>
      <c r="B43" s="27">
        <v>3692.8172221</v>
      </c>
      <c r="C43" s="27">
        <v>80.461614061000006</v>
      </c>
      <c r="D43" s="27">
        <v>18080.090082999999</v>
      </c>
      <c r="E43" s="27">
        <v>3648.6116916999999</v>
      </c>
      <c r="F43" s="27">
        <v>3220.9022525999999</v>
      </c>
      <c r="G43" s="27">
        <v>59668.902393999997</v>
      </c>
      <c r="H43" s="27">
        <v>550.60827987000005</v>
      </c>
      <c r="I43" s="71">
        <v>1.5632771554</v>
      </c>
      <c r="J43" s="71">
        <v>0.64221749370000003</v>
      </c>
      <c r="K43" s="27"/>
      <c r="L43" s="71">
        <v>4.2060035987999997</v>
      </c>
      <c r="M43" s="27">
        <v>1054.1348109999999</v>
      </c>
      <c r="N43" s="71"/>
      <c r="O43" s="27">
        <v>0.69476015749999998</v>
      </c>
      <c r="P43" s="27">
        <v>1.52597576E-2</v>
      </c>
      <c r="Q43" s="71">
        <v>8.8868275199999999E-2</v>
      </c>
      <c r="R43" s="27"/>
      <c r="S43" s="27" t="s">
        <v>42</v>
      </c>
      <c r="T43" s="27">
        <v>7.0442668414414898E-3</v>
      </c>
      <c r="U43" s="27">
        <v>0.69476009200658095</v>
      </c>
      <c r="V43" s="27">
        <v>0</v>
      </c>
      <c r="W43" s="27">
        <v>0</v>
      </c>
      <c r="X43" s="27">
        <v>0</v>
      </c>
      <c r="Y43" s="27">
        <v>0.42465767763650297</v>
      </c>
      <c r="Z43" s="27">
        <v>1.5259765927552901E-2</v>
      </c>
      <c r="AA43" s="27">
        <v>206.68562287831401</v>
      </c>
      <c r="AB43" s="27">
        <v>0</v>
      </c>
      <c r="AC43" s="27">
        <v>3692.8152754410298</v>
      </c>
      <c r="AD43" s="27">
        <v>0.340798928603256</v>
      </c>
      <c r="AE43" s="27">
        <v>9.8241051001390591</v>
      </c>
      <c r="AF43" s="27">
        <v>0.13418143186314099</v>
      </c>
      <c r="AG43" s="27">
        <v>0</v>
      </c>
      <c r="AH43" s="27">
        <v>87.564160852760395</v>
      </c>
      <c r="AI43" s="27">
        <v>87.564160852760395</v>
      </c>
      <c r="AJ43" s="27">
        <v>1054.1338004747399</v>
      </c>
      <c r="AK43" s="27">
        <v>0</v>
      </c>
      <c r="AL43" s="27">
        <v>7.3008307897118403</v>
      </c>
      <c r="AM43" s="27">
        <v>0</v>
      </c>
      <c r="AN43" s="27">
        <v>0</v>
      </c>
      <c r="AO43" s="27">
        <v>0</v>
      </c>
      <c r="AP43" s="27">
        <v>0</v>
      </c>
      <c r="AQ43" s="27">
        <v>80.461573731953095</v>
      </c>
      <c r="AR43" s="27">
        <v>0</v>
      </c>
      <c r="AS43" s="27">
        <v>15736.7116136853</v>
      </c>
      <c r="AT43" s="27">
        <v>1748.5237502764201</v>
      </c>
      <c r="AU43" s="27">
        <v>17485.235363961699</v>
      </c>
      <c r="AV43" s="27">
        <v>0</v>
      </c>
      <c r="AW43" s="27">
        <v>13.3262788404232</v>
      </c>
      <c r="AX43" s="27">
        <v>184.904924771477</v>
      </c>
      <c r="AY43" s="27">
        <v>137.714247225836</v>
      </c>
      <c r="AZ43" s="27">
        <v>107.701710647971</v>
      </c>
      <c r="BA43" s="27">
        <v>6.2138006655643503</v>
      </c>
      <c r="BB43" s="27">
        <v>143.78309335095699</v>
      </c>
      <c r="BC43" s="27">
        <v>92.058856809225801</v>
      </c>
      <c r="BD43" s="27">
        <v>0</v>
      </c>
      <c r="BE43" s="27">
        <v>14.884121336889899</v>
      </c>
      <c r="BF43" s="27">
        <v>3648.66500651044</v>
      </c>
      <c r="BG43" s="27">
        <v>3220.9559996595999</v>
      </c>
      <c r="BH43" s="27">
        <v>427.70900685083899</v>
      </c>
      <c r="BI43" s="27">
        <v>0</v>
      </c>
      <c r="BJ43" s="27">
        <v>0.87559141132183504</v>
      </c>
      <c r="BK43" s="27">
        <v>1807.2670369442101</v>
      </c>
      <c r="BL43" s="27">
        <v>3.8353324404614197E-2</v>
      </c>
      <c r="BM43" s="27">
        <v>63.1671554776457</v>
      </c>
      <c r="BN43" s="27">
        <v>16.944399723683699</v>
      </c>
      <c r="BO43" s="27">
        <v>4.9661889789403402</v>
      </c>
      <c r="BP43" s="27">
        <v>157.71084193143801</v>
      </c>
      <c r="BQ43" s="27">
        <v>8.6782880147456591</v>
      </c>
      <c r="BR43" s="27">
        <v>280.91074486999901</v>
      </c>
      <c r="BS43" s="27">
        <v>326.23418825158399</v>
      </c>
      <c r="BT43" s="27">
        <v>13.294991164289501</v>
      </c>
      <c r="BU43" s="27">
        <v>59364.857961107497</v>
      </c>
      <c r="BV43" s="27">
        <v>90.613189240588895</v>
      </c>
      <c r="BW43" s="27">
        <v>1367.8244696847501</v>
      </c>
      <c r="BX43" s="27">
        <v>0</v>
      </c>
      <c r="BY43" s="27">
        <v>72.214149468503294</v>
      </c>
      <c r="BZ43" s="27">
        <v>9.9346735035607103E-3</v>
      </c>
      <c r="CA43" s="27">
        <v>550.60804940511002</v>
      </c>
      <c r="CB43" s="27">
        <v>224.346484956886</v>
      </c>
      <c r="CC43" s="50"/>
      <c r="CD43" s="24">
        <f t="shared" si="16"/>
        <v>-5.2714739264785587E-7</v>
      </c>
      <c r="CE43" s="24">
        <f t="shared" si="17"/>
        <v>-5.0122095338896891E-7</v>
      </c>
      <c r="CF43" s="24">
        <f t="shared" si="18"/>
        <v>-3.2901092655374449E-2</v>
      </c>
      <c r="CG43" s="24">
        <f t="shared" si="19"/>
        <v>1.4612355313481301E-5</v>
      </c>
      <c r="CH43" s="24">
        <f t="shared" si="20"/>
        <v>1.668695768604635E-5</v>
      </c>
      <c r="CI43" s="24">
        <f t="shared" si="21"/>
        <v>-5.0955258215554782E-3</v>
      </c>
      <c r="CJ43" s="24">
        <f t="shared" si="22"/>
        <v>-4.1856415613283906E-7</v>
      </c>
      <c r="CK43" s="73">
        <f t="shared" si="10"/>
        <v>-1</v>
      </c>
      <c r="CL43" s="73">
        <f t="shared" si="11"/>
        <v>-0.33876345349933129</v>
      </c>
      <c r="CM43" s="24" t="str">
        <f t="shared" si="23"/>
        <v/>
      </c>
      <c r="CN43" s="73">
        <f t="shared" si="12"/>
        <v>19.818850672819924</v>
      </c>
      <c r="CO43" s="24">
        <f t="shared" si="26"/>
        <v>-9.5863000578914875E-7</v>
      </c>
      <c r="CP43" s="73" t="str">
        <f t="shared" si="14"/>
        <v/>
      </c>
      <c r="CQ43" s="24">
        <f t="shared" si="24"/>
        <v>-9.4267666783123954E-8</v>
      </c>
      <c r="CR43" s="24">
        <f t="shared" si="25"/>
        <v>5.4571986783902911E-7</v>
      </c>
      <c r="CS43" s="73">
        <f t="shared" si="15"/>
        <v>-1</v>
      </c>
    </row>
    <row r="44" spans="1:97" x14ac:dyDescent="0.25">
      <c r="A44" s="29" t="s">
        <v>43</v>
      </c>
      <c r="B44" s="27">
        <v>136218.7653</v>
      </c>
      <c r="C44" s="27">
        <v>1684.4762000000001</v>
      </c>
      <c r="D44" s="27">
        <v>111677.05959999999</v>
      </c>
      <c r="E44" s="27">
        <v>18363.638800000001</v>
      </c>
      <c r="F44" s="27">
        <v>14125.347005</v>
      </c>
      <c r="G44" s="27">
        <v>262745.33069999999</v>
      </c>
      <c r="H44" s="27">
        <v>3188.7455</v>
      </c>
      <c r="I44" s="71">
        <v>29.671708083999999</v>
      </c>
      <c r="J44" s="71">
        <v>43.632581045000002</v>
      </c>
      <c r="K44" s="27">
        <v>2.4188000000000001</v>
      </c>
      <c r="L44" s="71">
        <v>360.27149939999998</v>
      </c>
      <c r="M44" s="27">
        <v>533.31135200000006</v>
      </c>
      <c r="N44" s="71">
        <v>0.32669999999999999</v>
      </c>
      <c r="O44" s="27">
        <v>9.9960763981999996</v>
      </c>
      <c r="P44" s="27">
        <v>0.67430000000000001</v>
      </c>
      <c r="Q44" s="71">
        <v>10.904126661999999</v>
      </c>
      <c r="R44" s="27"/>
      <c r="S44" s="27" t="s">
        <v>43</v>
      </c>
      <c r="T44" s="27">
        <v>0.47453277771628799</v>
      </c>
      <c r="U44" s="27">
        <v>9.9960886844816308</v>
      </c>
      <c r="V44" s="27">
        <v>0.79697194100968904</v>
      </c>
      <c r="W44" s="27">
        <v>0.77826094465927897</v>
      </c>
      <c r="X44" s="27">
        <v>0.74322587345822499</v>
      </c>
      <c r="Y44" s="27">
        <v>66.248763280623095</v>
      </c>
      <c r="Z44" s="27">
        <v>0.67429588253332895</v>
      </c>
      <c r="AA44" s="27">
        <v>4735.1799299083996</v>
      </c>
      <c r="AB44" s="27">
        <v>2.41879977028213</v>
      </c>
      <c r="AC44" s="27">
        <v>136218.68890907499</v>
      </c>
      <c r="AD44" s="27">
        <v>27.750061977819101</v>
      </c>
      <c r="AE44" s="27">
        <v>276.093423095925</v>
      </c>
      <c r="AF44" s="27">
        <v>9.1373455300690498</v>
      </c>
      <c r="AG44" s="27">
        <v>5.1272764290024098</v>
      </c>
      <c r="AH44" s="27">
        <v>1253.647449218</v>
      </c>
      <c r="AI44" s="27">
        <v>1253.647449218</v>
      </c>
      <c r="AJ44" s="27">
        <v>533.31080502222801</v>
      </c>
      <c r="AK44" s="27">
        <v>0</v>
      </c>
      <c r="AL44" s="27">
        <v>26.413023918412499</v>
      </c>
      <c r="AM44" s="27">
        <v>0.129074718757093</v>
      </c>
      <c r="AN44" s="27">
        <v>0.31008011596103102</v>
      </c>
      <c r="AO44" s="27">
        <v>0.45257132221464302</v>
      </c>
      <c r="AP44" s="27">
        <v>5.8305165658863102E-2</v>
      </c>
      <c r="AQ44" s="27">
        <v>1684.4753553718499</v>
      </c>
      <c r="AR44" s="27">
        <v>0</v>
      </c>
      <c r="AS44" s="27">
        <v>101492.430483342</v>
      </c>
      <c r="AT44" s="27">
        <v>11276.937030974301</v>
      </c>
      <c r="AU44" s="27">
        <v>112769.36751431601</v>
      </c>
      <c r="AV44" s="27">
        <v>0.122627075428935</v>
      </c>
      <c r="AW44" s="27">
        <v>67.513847779875704</v>
      </c>
      <c r="AX44" s="27">
        <v>437.63126049145399</v>
      </c>
      <c r="AY44" s="27">
        <v>789.06779048835006</v>
      </c>
      <c r="AZ44" s="27">
        <v>995.49790367367495</v>
      </c>
      <c r="BA44" s="27">
        <v>138.848704445945</v>
      </c>
      <c r="BB44" s="27">
        <v>624.82857791497804</v>
      </c>
      <c r="BC44" s="27">
        <v>324.14862941818501</v>
      </c>
      <c r="BD44" s="27">
        <v>4.1068997999305497</v>
      </c>
      <c r="BE44" s="27">
        <v>61.704057845108203</v>
      </c>
      <c r="BF44" s="27">
        <v>18363.6959213433</v>
      </c>
      <c r="BG44" s="27">
        <v>14125.4055199181</v>
      </c>
      <c r="BH44" s="27">
        <v>4238.2904014252599</v>
      </c>
      <c r="BI44" s="27">
        <v>57.433515537624601</v>
      </c>
      <c r="BJ44" s="27">
        <v>2.4172984301878802</v>
      </c>
      <c r="BK44" s="27">
        <v>3474.5306294194202</v>
      </c>
      <c r="BL44" s="27">
        <v>11.425851470648199</v>
      </c>
      <c r="BM44" s="27">
        <v>1583.4604099616099</v>
      </c>
      <c r="BN44" s="27">
        <v>253.641635780706</v>
      </c>
      <c r="BO44" s="27">
        <v>140.83196977718001</v>
      </c>
      <c r="BP44" s="27">
        <v>3963.4520168515801</v>
      </c>
      <c r="BQ44" s="27">
        <v>137.495704462362</v>
      </c>
      <c r="BR44" s="27">
        <v>766.99382716054595</v>
      </c>
      <c r="BS44" s="27">
        <v>1231.81409674931</v>
      </c>
      <c r="BT44" s="27">
        <v>52.6382351900033</v>
      </c>
      <c r="BU44" s="27">
        <v>262755.196877815</v>
      </c>
      <c r="BV44" s="27">
        <v>543.29706193579602</v>
      </c>
      <c r="BW44" s="27">
        <v>6722.4765932699402</v>
      </c>
      <c r="BX44" s="27">
        <v>0.21313406229158499</v>
      </c>
      <c r="BY44" s="27">
        <v>216.946646156361</v>
      </c>
      <c r="BZ44" s="27">
        <v>4.9729120977637704</v>
      </c>
      <c r="CA44" s="27">
        <v>3188.7447372602001</v>
      </c>
      <c r="CB44" s="27">
        <v>583.51846280106497</v>
      </c>
      <c r="CC44" s="50"/>
      <c r="CD44" s="24">
        <f t="shared" si="16"/>
        <v>-5.6079589945480465E-7</v>
      </c>
      <c r="CE44" s="24">
        <f t="shared" si="17"/>
        <v>-5.0141886846602664E-7</v>
      </c>
      <c r="CF44" s="24">
        <f t="shared" si="18"/>
        <v>9.7809515958639549E-3</v>
      </c>
      <c r="CG44" s="24">
        <f t="shared" si="19"/>
        <v>3.110567786789276E-6</v>
      </c>
      <c r="CH44" s="24">
        <f t="shared" si="20"/>
        <v>4.1425473002478823E-6</v>
      </c>
      <c r="CI44" s="24">
        <f t="shared" si="21"/>
        <v>3.7550345000336992E-5</v>
      </c>
      <c r="CJ44" s="24">
        <f t="shared" si="22"/>
        <v>-2.3919745239580023E-7</v>
      </c>
      <c r="CK44" s="73">
        <f t="shared" si="10"/>
        <v>-0.97377094225731664</v>
      </c>
      <c r="CL44" s="73">
        <f t="shared" si="11"/>
        <v>0.51833244089544306</v>
      </c>
      <c r="CM44" s="24">
        <f t="shared" si="23"/>
        <v>-9.4971833164970878E-8</v>
      </c>
      <c r="CN44" s="73">
        <f t="shared" si="12"/>
        <v>2.4797297352297862</v>
      </c>
      <c r="CO44" s="24">
        <f t="shared" si="26"/>
        <v>-1.0256255937457998E-6</v>
      </c>
      <c r="CP44" s="73">
        <f t="shared" si="14"/>
        <v>0.38528105973260801</v>
      </c>
      <c r="CQ44" s="24">
        <f t="shared" si="24"/>
        <v>1.2291104171035779E-6</v>
      </c>
      <c r="CR44" s="24">
        <f t="shared" si="25"/>
        <v>-6.1062830654913716E-6</v>
      </c>
      <c r="CS44" s="73">
        <f t="shared" si="15"/>
        <v>-0.99465292659685878</v>
      </c>
    </row>
    <row r="45" spans="1:97" x14ac:dyDescent="0.25">
      <c r="A45" s="29" t="s">
        <v>44</v>
      </c>
      <c r="B45" s="27">
        <v>13019.890600000001</v>
      </c>
      <c r="C45" s="27">
        <v>237.96860000000001</v>
      </c>
      <c r="D45" s="27">
        <v>41664.344899999996</v>
      </c>
      <c r="E45" s="27">
        <v>2767.8688999999999</v>
      </c>
      <c r="F45" s="27">
        <v>2301.1939000000002</v>
      </c>
      <c r="G45" s="27">
        <v>15854.6656</v>
      </c>
      <c r="H45" s="27">
        <v>310.55309999999997</v>
      </c>
      <c r="I45" s="71">
        <v>1.2332141825</v>
      </c>
      <c r="J45" s="71">
        <v>0.33635194410000002</v>
      </c>
      <c r="K45" s="27"/>
      <c r="L45" s="71">
        <v>19.980108705999999</v>
      </c>
      <c r="M45" s="27"/>
      <c r="N45" s="71">
        <v>5.2499899199999998E-2</v>
      </c>
      <c r="O45" s="27">
        <v>0.27719890930000002</v>
      </c>
      <c r="P45" s="27">
        <v>5.6069706000000004E-3</v>
      </c>
      <c r="Q45" s="71">
        <v>3.792355E-2</v>
      </c>
      <c r="R45" s="27"/>
      <c r="S45" s="27" t="s">
        <v>44</v>
      </c>
      <c r="T45" s="27">
        <v>0</v>
      </c>
      <c r="U45" s="27">
        <v>0.27720081728941398</v>
      </c>
      <c r="V45" s="27">
        <v>8.0978828255652297E-3</v>
      </c>
      <c r="W45" s="27">
        <v>8.0978828255652297E-3</v>
      </c>
      <c r="X45" s="27">
        <v>3.2637505107557998E-3</v>
      </c>
      <c r="Y45" s="27">
        <v>1.0096418875906199</v>
      </c>
      <c r="Z45" s="27">
        <v>5.6070742388200897E-3</v>
      </c>
      <c r="AA45" s="27">
        <v>161.61578336598001</v>
      </c>
      <c r="AB45" s="27">
        <v>0</v>
      </c>
      <c r="AC45" s="27">
        <v>13019.898338606101</v>
      </c>
      <c r="AD45" s="27">
        <v>0.56514557944245203</v>
      </c>
      <c r="AE45" s="27">
        <v>10.197990913813699</v>
      </c>
      <c r="AF45" s="27">
        <v>1.3784733735646999</v>
      </c>
      <c r="AG45" s="27">
        <v>0</v>
      </c>
      <c r="AH45" s="27">
        <v>58.207124180649998</v>
      </c>
      <c r="AI45" s="27">
        <v>58.207124180649998</v>
      </c>
      <c r="AJ45" s="27">
        <v>0</v>
      </c>
      <c r="AK45" s="27">
        <v>0</v>
      </c>
      <c r="AL45" s="27">
        <v>3.9191345728644098</v>
      </c>
      <c r="AM45" s="27">
        <v>0</v>
      </c>
      <c r="AN45" s="27">
        <v>0</v>
      </c>
      <c r="AO45" s="27">
        <v>0</v>
      </c>
      <c r="AP45" s="27">
        <v>0</v>
      </c>
      <c r="AQ45" s="27">
        <v>237.96853085688099</v>
      </c>
      <c r="AR45" s="27">
        <v>0</v>
      </c>
      <c r="AS45" s="27">
        <v>37857.164039956697</v>
      </c>
      <c r="AT45" s="27">
        <v>4206.3514656183697</v>
      </c>
      <c r="AU45" s="27">
        <v>42063.515505575102</v>
      </c>
      <c r="AV45" s="27">
        <v>0</v>
      </c>
      <c r="AW45" s="27">
        <v>7.61879947757624</v>
      </c>
      <c r="AX45" s="27">
        <v>127.65018131770201</v>
      </c>
      <c r="AY45" s="27">
        <v>76.694110424663194</v>
      </c>
      <c r="AZ45" s="27">
        <v>74.887351383786097</v>
      </c>
      <c r="BA45" s="27">
        <v>6.4253567533634302</v>
      </c>
      <c r="BB45" s="27">
        <v>103.733761660631</v>
      </c>
      <c r="BC45" s="27">
        <v>64.617243464342906</v>
      </c>
      <c r="BD45" s="27">
        <v>0</v>
      </c>
      <c r="BE45" s="27">
        <v>10.4981525759134</v>
      </c>
      <c r="BF45" s="27">
        <v>2767.9099362177699</v>
      </c>
      <c r="BG45" s="27">
        <v>2301.2347405226201</v>
      </c>
      <c r="BH45" s="27">
        <v>466.67519569514502</v>
      </c>
      <c r="BI45" s="27">
        <v>0</v>
      </c>
      <c r="BJ45" s="27">
        <v>0.59932593903558795</v>
      </c>
      <c r="BK45" s="27">
        <v>1244.8722216594099</v>
      </c>
      <c r="BL45" s="27">
        <v>0</v>
      </c>
      <c r="BM45" s="27">
        <v>60.073008773403402</v>
      </c>
      <c r="BN45" s="27">
        <v>15.5855038720878</v>
      </c>
      <c r="BO45" s="27">
        <v>5.6231287778126804</v>
      </c>
      <c r="BP45" s="27">
        <v>149.938516014594</v>
      </c>
      <c r="BQ45" s="27">
        <v>6.0789867067943097</v>
      </c>
      <c r="BR45" s="27">
        <v>194.977688923648</v>
      </c>
      <c r="BS45" s="27">
        <v>232.63128189013199</v>
      </c>
      <c r="BT45" s="27">
        <v>9.1220175167534698</v>
      </c>
      <c r="BU45" s="27">
        <v>15850.295979881401</v>
      </c>
      <c r="BV45" s="27">
        <v>50.294574431542003</v>
      </c>
      <c r="BW45" s="27">
        <v>317.78508811763697</v>
      </c>
      <c r="BX45" s="27">
        <v>0</v>
      </c>
      <c r="BY45" s="27">
        <v>38.590477275515298</v>
      </c>
      <c r="BZ45" s="27">
        <v>1.19868660266869E-2</v>
      </c>
      <c r="CA45" s="27">
        <v>310.55332632924899</v>
      </c>
      <c r="CB45" s="27">
        <v>117.226619059683</v>
      </c>
      <c r="CC45" s="50"/>
      <c r="CD45" s="24">
        <f t="shared" si="16"/>
        <v>5.9436798188205392E-7</v>
      </c>
      <c r="CE45" s="24">
        <f t="shared" si="17"/>
        <v>-2.9055564062027258E-7</v>
      </c>
      <c r="CF45" s="24">
        <f t="shared" si="18"/>
        <v>9.5806283894099009E-3</v>
      </c>
      <c r="CG45" s="24">
        <f t="shared" si="19"/>
        <v>1.48259253788872E-5</v>
      </c>
      <c r="CH45" s="24">
        <f t="shared" si="20"/>
        <v>1.7747536450480684E-5</v>
      </c>
      <c r="CI45" s="24">
        <f t="shared" si="21"/>
        <v>-2.7560468500826749E-4</v>
      </c>
      <c r="CJ45" s="24">
        <f t="shared" si="22"/>
        <v>7.287940420398277E-7</v>
      </c>
      <c r="CK45" s="73">
        <f t="shared" si="10"/>
        <v>-0.99343351468019192</v>
      </c>
      <c r="CL45" s="73">
        <f t="shared" si="11"/>
        <v>2.0017423871064222</v>
      </c>
      <c r="CM45" s="24" t="str">
        <f t="shared" si="23"/>
        <v/>
      </c>
      <c r="CN45" s="73">
        <f t="shared" si="12"/>
        <v>1.9132536282533079</v>
      </c>
      <c r="CO45" s="24" t="str">
        <f t="shared" si="26"/>
        <v/>
      </c>
      <c r="CP45" s="73">
        <f t="shared" si="14"/>
        <v>-1</v>
      </c>
      <c r="CQ45" s="24">
        <f t="shared" si="24"/>
        <v>6.8831057769348254E-6</v>
      </c>
      <c r="CR45" s="24">
        <f t="shared" si="25"/>
        <v>1.8483924294033295E-5</v>
      </c>
      <c r="CS45" s="73">
        <f t="shared" si="15"/>
        <v>-1</v>
      </c>
    </row>
    <row r="46" spans="1:97" x14ac:dyDescent="0.25">
      <c r="A46" s="29" t="s">
        <v>45</v>
      </c>
      <c r="B46" s="27">
        <v>933.49</v>
      </c>
      <c r="C46" s="27">
        <v>16.616599999999998</v>
      </c>
      <c r="D46" s="27">
        <v>279.01900000000001</v>
      </c>
      <c r="E46" s="27">
        <v>3.1840000000000002</v>
      </c>
      <c r="F46" s="27">
        <v>2.1139999999999999</v>
      </c>
      <c r="G46" s="27">
        <v>2.3639999999999999</v>
      </c>
      <c r="H46" s="27">
        <v>23.22</v>
      </c>
      <c r="I46" s="71">
        <v>2.1270669999999998</v>
      </c>
      <c r="J46" s="71">
        <v>10.76347</v>
      </c>
      <c r="K46" s="27">
        <v>1.856757</v>
      </c>
      <c r="L46" s="71">
        <v>11.276009999999999</v>
      </c>
      <c r="M46" s="27">
        <v>44.656149999999997</v>
      </c>
      <c r="N46" s="71"/>
      <c r="O46" s="27">
        <v>10.250928</v>
      </c>
      <c r="P46" s="27"/>
      <c r="Q46" s="71">
        <v>0.248585</v>
      </c>
      <c r="R46" s="27"/>
      <c r="S46" s="27" t="s">
        <v>45</v>
      </c>
      <c r="T46" s="27">
        <v>0</v>
      </c>
      <c r="U46" s="27">
        <v>10.2509338176555</v>
      </c>
      <c r="V46" s="27">
        <v>0</v>
      </c>
      <c r="W46" s="27">
        <v>0</v>
      </c>
      <c r="X46" s="27">
        <v>0</v>
      </c>
      <c r="Y46" s="27">
        <v>7.7803960973001303</v>
      </c>
      <c r="Z46" s="27">
        <v>0</v>
      </c>
      <c r="AA46" s="27">
        <v>15.816592077913301</v>
      </c>
      <c r="AB46" s="27">
        <v>1.8567549103088099</v>
      </c>
      <c r="AC46" s="27">
        <v>933.48929995535605</v>
      </c>
      <c r="AD46" s="27">
        <v>6.7378457778855498</v>
      </c>
      <c r="AE46" s="27">
        <v>2.1431176972561299</v>
      </c>
      <c r="AF46" s="27">
        <v>0</v>
      </c>
      <c r="AG46" s="27">
        <v>6.7748857885821199</v>
      </c>
      <c r="AH46" s="27">
        <v>3.6361484841570201E-3</v>
      </c>
      <c r="AI46" s="27">
        <v>3.6361484841570201E-3</v>
      </c>
      <c r="AJ46" s="27">
        <v>44.656133041148102</v>
      </c>
      <c r="AK46" s="27">
        <v>0</v>
      </c>
      <c r="AL46" s="27">
        <v>1.84644454869028E-4</v>
      </c>
      <c r="AM46" s="27">
        <v>0</v>
      </c>
      <c r="AN46" s="27">
        <v>0</v>
      </c>
      <c r="AO46" s="27">
        <v>0</v>
      </c>
      <c r="AP46" s="27">
        <v>0</v>
      </c>
      <c r="AQ46" s="27">
        <v>16.616588965205501</v>
      </c>
      <c r="AR46" s="27">
        <v>0</v>
      </c>
      <c r="AS46" s="27">
        <v>251.116900575626</v>
      </c>
      <c r="AT46" s="27">
        <v>27.901919385942101</v>
      </c>
      <c r="AU46" s="27">
        <v>279.018819961568</v>
      </c>
      <c r="AV46" s="27">
        <v>0</v>
      </c>
      <c r="AW46" s="27">
        <v>0.64759605710907797</v>
      </c>
      <c r="AX46" s="27">
        <v>1.0898681084894399E-4</v>
      </c>
      <c r="AY46" s="27">
        <v>0.59218626597397395</v>
      </c>
      <c r="AZ46" s="27">
        <v>1.3500440710549601E-2</v>
      </c>
      <c r="BA46" s="27">
        <v>1.16291422014252E-2</v>
      </c>
      <c r="BB46" s="27">
        <v>7.8841706190027602E-2</v>
      </c>
      <c r="BC46" s="27">
        <v>2.1798299134134601E-4</v>
      </c>
      <c r="BD46" s="27">
        <v>0</v>
      </c>
      <c r="BE46" s="27">
        <v>0.18632082783555701</v>
      </c>
      <c r="BF46" s="27">
        <v>3.18386763134091</v>
      </c>
      <c r="BG46" s="27">
        <v>2.1138749678819599</v>
      </c>
      <c r="BH46" s="27">
        <v>1.0699926634589401</v>
      </c>
      <c r="BI46" s="27">
        <v>2.98682583706741E-3</v>
      </c>
      <c r="BJ46" s="27">
        <v>0</v>
      </c>
      <c r="BK46" s="27">
        <v>0.351911148993864</v>
      </c>
      <c r="BL46" s="27">
        <v>3.1625975153910199E-3</v>
      </c>
      <c r="BM46" s="27">
        <v>0.297340522274949</v>
      </c>
      <c r="BN46" s="27">
        <v>6.2186323627484805E-4</v>
      </c>
      <c r="BO46" s="27">
        <v>3.33378197390829E-4</v>
      </c>
      <c r="BP46" s="27">
        <v>0.74355923003576996</v>
      </c>
      <c r="BQ46" s="27">
        <v>0.56536893380697395</v>
      </c>
      <c r="BR46" s="27">
        <v>0.28489087418773401</v>
      </c>
      <c r="BS46" s="27">
        <v>0.13844944086377101</v>
      </c>
      <c r="BT46" s="27">
        <v>0</v>
      </c>
      <c r="BU46" s="27">
        <v>2.3642575395316299</v>
      </c>
      <c r="BV46" s="27">
        <v>9.68661132789898E-3</v>
      </c>
      <c r="BW46" s="27">
        <v>0</v>
      </c>
      <c r="BX46" s="27">
        <v>0</v>
      </c>
      <c r="BY46" s="27">
        <v>1.9594701016578099E-2</v>
      </c>
      <c r="BZ46" s="27">
        <v>9.0786742443955695E-2</v>
      </c>
      <c r="CA46" s="27">
        <v>23.219991148442698</v>
      </c>
      <c r="CB46" s="27">
        <v>1.6245769631868301E-2</v>
      </c>
      <c r="CC46" s="50"/>
      <c r="CD46" s="24">
        <f t="shared" si="16"/>
        <v>-7.4992195306145523E-7</v>
      </c>
      <c r="CE46" s="24">
        <f t="shared" si="17"/>
        <v>-6.6408257386123178E-7</v>
      </c>
      <c r="CF46" s="24">
        <f t="shared" si="18"/>
        <v>-6.4525509734574736E-7</v>
      </c>
      <c r="CG46" s="24">
        <f t="shared" si="19"/>
        <v>-4.1573071322288051E-5</v>
      </c>
      <c r="CH46" s="24">
        <f t="shared" si="20"/>
        <v>-5.9144805127689726E-5</v>
      </c>
      <c r="CI46" s="24">
        <f t="shared" si="21"/>
        <v>1.0894227226310961E-4</v>
      </c>
      <c r="CJ46" s="24">
        <f t="shared" si="22"/>
        <v>-3.8120401810766346E-7</v>
      </c>
      <c r="CK46" s="73">
        <f t="shared" si="10"/>
        <v>-1</v>
      </c>
      <c r="CL46" s="73">
        <f t="shared" si="11"/>
        <v>-0.27714797390617241</v>
      </c>
      <c r="CM46" s="24">
        <f t="shared" si="23"/>
        <v>-1.1254521674554404E-6</v>
      </c>
      <c r="CN46" s="73">
        <f t="shared" si="12"/>
        <v>-0.99967753234662293</v>
      </c>
      <c r="CO46" s="24">
        <f t="shared" si="26"/>
        <v>-3.797652035463023E-7</v>
      </c>
      <c r="CP46" s="73" t="str">
        <f t="shared" si="14"/>
        <v/>
      </c>
      <c r="CQ46" s="24">
        <f t="shared" si="24"/>
        <v>5.6752476463114057E-7</v>
      </c>
      <c r="CR46" s="24" t="str">
        <f t="shared" si="25"/>
        <v/>
      </c>
      <c r="CS46" s="73">
        <f t="shared" si="15"/>
        <v>-1</v>
      </c>
    </row>
    <row r="47" spans="1:97" x14ac:dyDescent="0.25">
      <c r="A47" s="29" t="s">
        <v>46</v>
      </c>
      <c r="B47" s="27">
        <v>8293.9527108999991</v>
      </c>
      <c r="C47" s="27">
        <v>484.17588135</v>
      </c>
      <c r="D47" s="27">
        <v>28989.476611999999</v>
      </c>
      <c r="E47" s="27">
        <v>3822.8578117000002</v>
      </c>
      <c r="F47" s="27">
        <v>1838.7822146000001</v>
      </c>
      <c r="G47" s="27">
        <v>17493.493203999999</v>
      </c>
      <c r="H47" s="27">
        <v>604.34853783999995</v>
      </c>
      <c r="I47" s="71">
        <v>7.9310731546</v>
      </c>
      <c r="J47" s="71">
        <v>27.075623741000001</v>
      </c>
      <c r="K47" s="27">
        <v>5.4569279999999996</v>
      </c>
      <c r="L47" s="71">
        <v>75.507047501000002</v>
      </c>
      <c r="M47" s="27">
        <v>1068.5094577</v>
      </c>
      <c r="N47" s="71">
        <v>2.6046400000000002E-4</v>
      </c>
      <c r="O47" s="27">
        <v>21.964124528999999</v>
      </c>
      <c r="P47" s="27"/>
      <c r="Q47" s="71">
        <v>1.7093084636</v>
      </c>
      <c r="R47" s="27"/>
      <c r="S47" s="27" t="s">
        <v>46</v>
      </c>
      <c r="T47" s="27">
        <v>9.5764758404636705</v>
      </c>
      <c r="U47" s="27">
        <v>21.9645412740132</v>
      </c>
      <c r="V47" s="27">
        <v>2.1799995218384201</v>
      </c>
      <c r="W47" s="27">
        <v>2.1799995218384201</v>
      </c>
      <c r="X47" s="27">
        <v>0.11903851614458399</v>
      </c>
      <c r="Y47" s="27">
        <v>36.2139672997085</v>
      </c>
      <c r="Z47" s="27">
        <v>0</v>
      </c>
      <c r="AA47" s="27">
        <v>531.57614969995495</v>
      </c>
      <c r="AB47" s="27">
        <v>5.4570068800612503</v>
      </c>
      <c r="AC47" s="27">
        <v>8293.9911185923102</v>
      </c>
      <c r="AD47" s="27">
        <v>33.798144847998202</v>
      </c>
      <c r="AE47" s="27">
        <v>19.301871948047499</v>
      </c>
      <c r="AF47" s="27">
        <v>6.1417142826315398</v>
      </c>
      <c r="AG47" s="27">
        <v>22.487250035894299</v>
      </c>
      <c r="AH47" s="27">
        <v>175.69179386156799</v>
      </c>
      <c r="AI47" s="27">
        <v>175.69179386156799</v>
      </c>
      <c r="AJ47" s="27">
        <v>1068.5133108478301</v>
      </c>
      <c r="AK47" s="27">
        <v>0</v>
      </c>
      <c r="AL47" s="27">
        <v>4.6436434894927299</v>
      </c>
      <c r="AM47" s="27">
        <v>1.9468038833354601E-2</v>
      </c>
      <c r="AN47" s="27">
        <v>0.44877174720518598</v>
      </c>
      <c r="AO47" s="27">
        <v>26.989403903170299</v>
      </c>
      <c r="AP47" s="27">
        <v>0.47911515223755602</v>
      </c>
      <c r="AQ47" s="27">
        <v>484.17727007142997</v>
      </c>
      <c r="AR47" s="27">
        <v>0</v>
      </c>
      <c r="AS47" s="27">
        <v>26026.0929185653</v>
      </c>
      <c r="AT47" s="27">
        <v>2891.7877630181702</v>
      </c>
      <c r="AU47" s="27">
        <v>28917.880681583501</v>
      </c>
      <c r="AV47" s="27">
        <v>0.14669445347125401</v>
      </c>
      <c r="AW47" s="27">
        <v>13.1453478025186</v>
      </c>
      <c r="AX47" s="27">
        <v>38.260613113871301</v>
      </c>
      <c r="AY47" s="27">
        <v>97.530328751801505</v>
      </c>
      <c r="AZ47" s="27">
        <v>29.322243322213801</v>
      </c>
      <c r="BA47" s="27">
        <v>30.130504382138501</v>
      </c>
      <c r="BB47" s="27">
        <v>153.19021071669999</v>
      </c>
      <c r="BC47" s="27">
        <v>28.9857855207302</v>
      </c>
      <c r="BD47" s="27">
        <v>0.106402288560095</v>
      </c>
      <c r="BE47" s="27">
        <v>27.831436782844101</v>
      </c>
      <c r="BF47" s="27">
        <v>3822.8480193120799</v>
      </c>
      <c r="BG47" s="27">
        <v>1838.76860473378</v>
      </c>
      <c r="BH47" s="27">
        <v>1984.0794145783</v>
      </c>
      <c r="BI47" s="27">
        <v>0.35076237009685901</v>
      </c>
      <c r="BJ47" s="27">
        <v>0.16508599996503601</v>
      </c>
      <c r="BK47" s="27">
        <v>430.99298033973503</v>
      </c>
      <c r="BL47" s="27">
        <v>23.3566961647597</v>
      </c>
      <c r="BM47" s="27">
        <v>196.00277353566</v>
      </c>
      <c r="BN47" s="27">
        <v>41.862272178318896</v>
      </c>
      <c r="BO47" s="27">
        <v>21.1624734528143</v>
      </c>
      <c r="BP47" s="27">
        <v>495.40293002763099</v>
      </c>
      <c r="BQ47" s="27">
        <v>9.8056667671130597</v>
      </c>
      <c r="BR47" s="27">
        <v>99.435605036656696</v>
      </c>
      <c r="BS47" s="27">
        <v>219.88122336205001</v>
      </c>
      <c r="BT47" s="27">
        <v>2.3286061390341999</v>
      </c>
      <c r="BU47" s="27">
        <v>16371.860448650499</v>
      </c>
      <c r="BV47" s="27">
        <v>60.0754233402184</v>
      </c>
      <c r="BW47" s="27">
        <v>296.31340274984802</v>
      </c>
      <c r="BX47" s="27">
        <v>7.3048932470165697</v>
      </c>
      <c r="BY47" s="27">
        <v>45.817554717271101</v>
      </c>
      <c r="BZ47" s="27">
        <v>12.5445591413319</v>
      </c>
      <c r="CA47" s="27">
        <v>604.35216000412402</v>
      </c>
      <c r="CB47" s="27">
        <v>98.1719758550949</v>
      </c>
      <c r="CC47" s="50"/>
      <c r="CD47" s="24">
        <f t="shared" si="16"/>
        <v>4.630806763647892E-6</v>
      </c>
      <c r="CE47" s="24">
        <f t="shared" si="17"/>
        <v>2.868216868018313E-6</v>
      </c>
      <c r="CF47" s="24">
        <f t="shared" si="18"/>
        <v>-2.469721388031562E-3</v>
      </c>
      <c r="CG47" s="24">
        <f t="shared" si="19"/>
        <v>-2.5615360033199889E-6</v>
      </c>
      <c r="CH47" s="24">
        <f t="shared" si="20"/>
        <v>-7.4015650750041014E-6</v>
      </c>
      <c r="CI47" s="24">
        <f t="shared" si="21"/>
        <v>-6.4117140142886442E-2</v>
      </c>
      <c r="CJ47" s="24">
        <f t="shared" si="22"/>
        <v>5.993501923597274E-6</v>
      </c>
      <c r="CK47" s="73">
        <f t="shared" si="10"/>
        <v>-0.72513183533378123</v>
      </c>
      <c r="CL47" s="73">
        <f t="shared" si="11"/>
        <v>0.33751183891917191</v>
      </c>
      <c r="CM47" s="24">
        <f t="shared" si="23"/>
        <v>1.4455030605275646E-5</v>
      </c>
      <c r="CN47" s="73">
        <f t="shared" si="12"/>
        <v>1.3268264311254012</v>
      </c>
      <c r="CO47" s="24">
        <f t="shared" si="26"/>
        <v>3.6060961392029543E-6</v>
      </c>
      <c r="CP47" s="73">
        <f t="shared" si="14"/>
        <v>103619.47693028708</v>
      </c>
      <c r="CQ47" s="24">
        <f t="shared" si="24"/>
        <v>1.8973895938835989E-5</v>
      </c>
      <c r="CR47" s="24" t="str">
        <f t="shared" si="25"/>
        <v/>
      </c>
      <c r="CS47" s="73">
        <f t="shared" si="15"/>
        <v>-0.7197023460420453</v>
      </c>
    </row>
    <row r="48" spans="1:97" x14ac:dyDescent="0.25">
      <c r="A48" s="29" t="s">
        <v>47</v>
      </c>
      <c r="B48" s="27">
        <v>5222.29</v>
      </c>
      <c r="C48" s="27">
        <v>95.438000000000002</v>
      </c>
      <c r="D48" s="27">
        <v>9343.6810000000005</v>
      </c>
      <c r="E48" s="27">
        <v>551.45150000000001</v>
      </c>
      <c r="F48" s="27">
        <v>502.12130000000002</v>
      </c>
      <c r="G48" s="27">
        <v>2884.7640000000001</v>
      </c>
      <c r="H48" s="27">
        <v>186.7</v>
      </c>
      <c r="I48" s="71">
        <v>4.3110684260000003</v>
      </c>
      <c r="J48" s="71">
        <v>10.479770604</v>
      </c>
      <c r="K48" s="27">
        <v>2.8559999999999999</v>
      </c>
      <c r="L48" s="71">
        <v>25.624474678999999</v>
      </c>
      <c r="M48" s="27">
        <v>9.3433600000000006</v>
      </c>
      <c r="N48" s="71"/>
      <c r="O48" s="27">
        <v>9.0176492560000003</v>
      </c>
      <c r="P48" s="27">
        <v>4.5688999999999999E-3</v>
      </c>
      <c r="Q48" s="71">
        <v>0.7354632082</v>
      </c>
      <c r="R48" s="27"/>
      <c r="S48" s="27" t="s">
        <v>47</v>
      </c>
      <c r="T48" s="27">
        <v>1.0340425403676199</v>
      </c>
      <c r="U48" s="27">
        <v>9.0177830618101709</v>
      </c>
      <c r="V48" s="27">
        <v>0.78511935585687498</v>
      </c>
      <c r="W48" s="27">
        <v>0.78511935585687498</v>
      </c>
      <c r="X48" s="27">
        <v>6.5626431725061496E-2</v>
      </c>
      <c r="Y48" s="27">
        <v>19.905397383501299</v>
      </c>
      <c r="Z48" s="27">
        <v>4.56889812998389E-3</v>
      </c>
      <c r="AA48" s="27">
        <v>118.56549736464299</v>
      </c>
      <c r="AB48" s="27">
        <v>2.8560448022531202</v>
      </c>
      <c r="AC48" s="27">
        <v>5222.3535376109603</v>
      </c>
      <c r="AD48" s="27">
        <v>17.379219813390399</v>
      </c>
      <c r="AE48" s="27">
        <v>6.7051076572879804</v>
      </c>
      <c r="AF48" s="27">
        <v>0</v>
      </c>
      <c r="AG48" s="27">
        <v>16.917600835619002</v>
      </c>
      <c r="AH48" s="27">
        <v>29.800443878423099</v>
      </c>
      <c r="AI48" s="27">
        <v>29.800443878423099</v>
      </c>
      <c r="AJ48" s="27">
        <v>9.34338646444969</v>
      </c>
      <c r="AK48" s="27">
        <v>0</v>
      </c>
      <c r="AL48" s="27">
        <v>0.87640286000110301</v>
      </c>
      <c r="AM48" s="27">
        <v>0</v>
      </c>
      <c r="AN48" s="27">
        <v>0.19052206156406901</v>
      </c>
      <c r="AO48" s="27">
        <v>14.632602764203501</v>
      </c>
      <c r="AP48" s="27">
        <v>0.194469393706559</v>
      </c>
      <c r="AQ48" s="27">
        <v>95.438288899651099</v>
      </c>
      <c r="AR48" s="27">
        <v>0</v>
      </c>
      <c r="AS48" s="27">
        <v>8445.7947842678095</v>
      </c>
      <c r="AT48" s="27">
        <v>938.421861658647</v>
      </c>
      <c r="AU48" s="27">
        <v>9384.2166459264608</v>
      </c>
      <c r="AV48" s="27">
        <v>4.9217199870037497E-2</v>
      </c>
      <c r="AW48" s="27">
        <v>3.3730574794005599</v>
      </c>
      <c r="AX48" s="27">
        <v>6.8934368685769698</v>
      </c>
      <c r="AY48" s="27">
        <v>20.906616115021698</v>
      </c>
      <c r="AZ48" s="27">
        <v>6.5427168588545799</v>
      </c>
      <c r="BA48" s="27">
        <v>11.018974990657901</v>
      </c>
      <c r="BB48" s="27">
        <v>21.4140125398898</v>
      </c>
      <c r="BC48" s="27">
        <v>5.6559592666622498</v>
      </c>
      <c r="BD48" s="27">
        <v>0</v>
      </c>
      <c r="BE48" s="27">
        <v>13.7070901405997</v>
      </c>
      <c r="BF48" s="27">
        <v>551.44086027012895</v>
      </c>
      <c r="BG48" s="27">
        <v>502.10994184665401</v>
      </c>
      <c r="BH48" s="27">
        <v>49.330918423474799</v>
      </c>
      <c r="BI48" s="27">
        <v>0.17183853106036701</v>
      </c>
      <c r="BJ48" s="27">
        <v>3.6162195583039798E-2</v>
      </c>
      <c r="BK48" s="27">
        <v>86.1780166691468</v>
      </c>
      <c r="BL48" s="27">
        <v>31.5234934696891</v>
      </c>
      <c r="BM48" s="27">
        <v>50.298561612019597</v>
      </c>
      <c r="BN48" s="27">
        <v>10.500508524501599</v>
      </c>
      <c r="BO48" s="27">
        <v>4.8517167085875501</v>
      </c>
      <c r="BP48" s="27">
        <v>125.755346066127</v>
      </c>
      <c r="BQ48" s="27">
        <v>2.3531884001926802</v>
      </c>
      <c r="BR48" s="27">
        <v>27.621920621703399</v>
      </c>
      <c r="BS48" s="27">
        <v>99.531079515203601</v>
      </c>
      <c r="BT48" s="27">
        <v>0.40910726779064299</v>
      </c>
      <c r="BU48" s="27">
        <v>2828.3712027513602</v>
      </c>
      <c r="BV48" s="27">
        <v>12.9329575903023</v>
      </c>
      <c r="BW48" s="27">
        <v>56.872530498475903</v>
      </c>
      <c r="BX48" s="27">
        <v>3.0586671527728</v>
      </c>
      <c r="BY48" s="27">
        <v>18.377979109122101</v>
      </c>
      <c r="BZ48" s="27">
        <v>6.8749142476886203</v>
      </c>
      <c r="CA48" s="27">
        <v>186.702255374592</v>
      </c>
      <c r="CB48" s="27">
        <v>27.5308574018547</v>
      </c>
      <c r="CC48" s="50"/>
      <c r="CD48" s="24">
        <f t="shared" si="16"/>
        <v>1.2166618659694981E-5</v>
      </c>
      <c r="CE48" s="24">
        <f t="shared" si="17"/>
        <v>3.0270924694160667E-6</v>
      </c>
      <c r="CF48" s="24">
        <f t="shared" si="18"/>
        <v>4.338295145827468E-3</v>
      </c>
      <c r="CG48" s="24">
        <f t="shared" si="19"/>
        <v>-1.9294044664052938E-5</v>
      </c>
      <c r="CH48" s="24">
        <f t="shared" si="20"/>
        <v>-2.2620337647515057E-5</v>
      </c>
      <c r="CI48" s="24">
        <f t="shared" si="21"/>
        <v>-1.9548495907686002E-2</v>
      </c>
      <c r="CJ48" s="24">
        <f t="shared" si="22"/>
        <v>1.2080206706002354E-5</v>
      </c>
      <c r="CK48" s="73">
        <f t="shared" si="10"/>
        <v>-0.81788288232173956</v>
      </c>
      <c r="CL48" s="73">
        <f t="shared" si="11"/>
        <v>0.89941155543076978</v>
      </c>
      <c r="CM48" s="24">
        <f t="shared" si="23"/>
        <v>1.5687063417476522E-5</v>
      </c>
      <c r="CN48" s="73">
        <f t="shared" si="12"/>
        <v>0.16296799258270955</v>
      </c>
      <c r="CO48" s="24">
        <f t="shared" si="26"/>
        <v>2.8324339091564659E-6</v>
      </c>
      <c r="CP48" s="73" t="str">
        <f t="shared" si="14"/>
        <v/>
      </c>
      <c r="CQ48" s="24">
        <f t="shared" si="24"/>
        <v>1.4838214081291676E-5</v>
      </c>
      <c r="CR48" s="24">
        <f t="shared" si="25"/>
        <v>-4.0929241389473705E-7</v>
      </c>
      <c r="CS48" s="73">
        <f t="shared" si="15"/>
        <v>-0.73558243085672415</v>
      </c>
    </row>
    <row r="49" spans="1:97" x14ac:dyDescent="0.25">
      <c r="A49" s="29" t="s">
        <v>48</v>
      </c>
      <c r="B49" s="27">
        <v>9388.3699230000002</v>
      </c>
      <c r="C49" s="27">
        <v>14.8748518</v>
      </c>
      <c r="D49" s="27">
        <v>62813.042689000002</v>
      </c>
      <c r="E49" s="27">
        <v>7554.6385139000004</v>
      </c>
      <c r="F49" s="27">
        <v>6634.5071527</v>
      </c>
      <c r="G49" s="27">
        <v>66550.216658999998</v>
      </c>
      <c r="H49" s="27">
        <v>870.44472601999996</v>
      </c>
      <c r="I49" s="71">
        <v>4.8893020659999999</v>
      </c>
      <c r="J49" s="71">
        <v>10.976056092</v>
      </c>
      <c r="K49" s="27"/>
      <c r="L49" s="71">
        <v>3.6094592634999998</v>
      </c>
      <c r="M49" s="27">
        <v>1463.7872010000001</v>
      </c>
      <c r="N49" s="71"/>
      <c r="O49" s="27">
        <v>1.9985258846</v>
      </c>
      <c r="P49" s="27">
        <v>3.0702050999999999E-3</v>
      </c>
      <c r="Q49" s="71">
        <v>0.18383697909999999</v>
      </c>
      <c r="R49" s="27"/>
      <c r="S49" s="27" t="s">
        <v>48</v>
      </c>
      <c r="T49" s="27">
        <v>6.0701093871335004E-3</v>
      </c>
      <c r="U49" s="27">
        <v>1.9985263083070901</v>
      </c>
      <c r="V49" s="27">
        <v>1.49898928052381E-5</v>
      </c>
      <c r="W49" s="27">
        <v>1.49898928052381E-5</v>
      </c>
      <c r="X49" s="27">
        <v>2.87251773342813E-5</v>
      </c>
      <c r="Y49" s="27">
        <v>0.97863169926354299</v>
      </c>
      <c r="Z49" s="27">
        <v>3.0701766410238598E-3</v>
      </c>
      <c r="AA49" s="27">
        <v>25.186704045048302</v>
      </c>
      <c r="AB49" s="27">
        <v>0</v>
      </c>
      <c r="AC49" s="27">
        <v>9388.3637519531294</v>
      </c>
      <c r="AD49" s="27">
        <v>2.0781325690402901E-2</v>
      </c>
      <c r="AE49" s="27">
        <v>19.380680607185901</v>
      </c>
      <c r="AF49" s="27">
        <v>1.0895181374676699</v>
      </c>
      <c r="AG49" s="27">
        <v>0</v>
      </c>
      <c r="AH49" s="27">
        <v>8.4155289488807608</v>
      </c>
      <c r="AI49" s="27">
        <v>8.4155289488807608</v>
      </c>
      <c r="AJ49" s="27">
        <v>1463.78672784331</v>
      </c>
      <c r="AK49" s="27">
        <v>0</v>
      </c>
      <c r="AL49" s="27">
        <v>13.3651070555925</v>
      </c>
      <c r="AM49" s="27">
        <v>0</v>
      </c>
      <c r="AN49" s="27">
        <v>0</v>
      </c>
      <c r="AO49" s="27">
        <v>6.3539856245418402E-6</v>
      </c>
      <c r="AP49" s="27">
        <v>1.8993410475537E-6</v>
      </c>
      <c r="AQ49" s="27">
        <v>14.8748511069958</v>
      </c>
      <c r="AR49" s="27">
        <v>0</v>
      </c>
      <c r="AS49" s="27">
        <v>56791.534246648698</v>
      </c>
      <c r="AT49" s="27">
        <v>6310.1709339764202</v>
      </c>
      <c r="AU49" s="27">
        <v>63101.705180625097</v>
      </c>
      <c r="AV49" s="27">
        <v>0</v>
      </c>
      <c r="AW49" s="27">
        <v>24.5411348350484</v>
      </c>
      <c r="AX49" s="27">
        <v>385.12973820833599</v>
      </c>
      <c r="AY49" s="27">
        <v>257.01680119341597</v>
      </c>
      <c r="AZ49" s="27">
        <v>223.78180866406501</v>
      </c>
      <c r="BA49" s="27">
        <v>9.5863296716557205</v>
      </c>
      <c r="BB49" s="27">
        <v>289.53441952512401</v>
      </c>
      <c r="BC49" s="27">
        <v>190.75204716931199</v>
      </c>
      <c r="BD49" s="27">
        <v>0</v>
      </c>
      <c r="BE49" s="27">
        <v>30.582099657474899</v>
      </c>
      <c r="BF49" s="27">
        <v>7554.7553581659804</v>
      </c>
      <c r="BG49" s="27">
        <v>6634.6244532494502</v>
      </c>
      <c r="BH49" s="27">
        <v>920.13090491652702</v>
      </c>
      <c r="BI49" s="27">
        <v>0</v>
      </c>
      <c r="BJ49" s="27">
        <v>1.82142402202968</v>
      </c>
      <c r="BK49" s="27">
        <v>3764.79702636913</v>
      </c>
      <c r="BL49" s="27">
        <v>0</v>
      </c>
      <c r="BM49" s="27">
        <v>118.394478009777</v>
      </c>
      <c r="BN49" s="27">
        <v>31.296561386376499</v>
      </c>
      <c r="BO49" s="27">
        <v>8.4713837672360093</v>
      </c>
      <c r="BP49" s="27">
        <v>295.05566224408398</v>
      </c>
      <c r="BQ49" s="27">
        <v>16.524932482620301</v>
      </c>
      <c r="BR49" s="27">
        <v>583.82834038525698</v>
      </c>
      <c r="BS49" s="27">
        <v>673.87019994950299</v>
      </c>
      <c r="BT49" s="27">
        <v>27.722934220090199</v>
      </c>
      <c r="BU49" s="27">
        <v>66568.246247584699</v>
      </c>
      <c r="BV49" s="27">
        <v>169.16861146887101</v>
      </c>
      <c r="BW49" s="27">
        <v>1423.97789313564</v>
      </c>
      <c r="BX49" s="27">
        <v>0</v>
      </c>
      <c r="BY49" s="27">
        <v>134.705101511473</v>
      </c>
      <c r="BZ49" s="27">
        <v>1.6605043324033699E-2</v>
      </c>
      <c r="CA49" s="27">
        <v>870.44428057055597</v>
      </c>
      <c r="CB49" s="27">
        <v>416.44648031473997</v>
      </c>
      <c r="CC49" s="50"/>
      <c r="CD49" s="24">
        <f t="shared" si="16"/>
        <v>-6.5730759667726771E-7</v>
      </c>
      <c r="CE49" s="24">
        <f t="shared" si="17"/>
        <v>-4.6588981801030553E-8</v>
      </c>
      <c r="CF49" s="24">
        <f t="shared" si="18"/>
        <v>4.5955820521913077E-3</v>
      </c>
      <c r="CG49" s="24">
        <f t="shared" si="19"/>
        <v>1.546655948726728E-5</v>
      </c>
      <c r="CH49" s="24">
        <f t="shared" si="20"/>
        <v>1.768037123940023E-5</v>
      </c>
      <c r="CI49" s="24">
        <f t="shared" si="21"/>
        <v>2.7091705316428268E-4</v>
      </c>
      <c r="CJ49" s="24">
        <f t="shared" si="22"/>
        <v>-5.1174925951209682E-7</v>
      </c>
      <c r="CK49" s="73">
        <f t="shared" si="10"/>
        <v>-0.99999693414466873</v>
      </c>
      <c r="CL49" s="73">
        <f t="shared" si="11"/>
        <v>-0.91083940433059307</v>
      </c>
      <c r="CM49" s="24" t="str">
        <f t="shared" si="23"/>
        <v/>
      </c>
      <c r="CN49" s="73">
        <f t="shared" si="12"/>
        <v>1.3315206889799993</v>
      </c>
      <c r="CO49" s="24">
        <f t="shared" si="26"/>
        <v>-3.2324144503658846E-7</v>
      </c>
      <c r="CP49" s="73" t="str">
        <f t="shared" si="14"/>
        <v/>
      </c>
      <c r="CQ49" s="24">
        <f t="shared" si="24"/>
        <v>2.1200980850199566E-7</v>
      </c>
      <c r="CR49" s="24">
        <f t="shared" si="25"/>
        <v>-9.2694055325774375E-6</v>
      </c>
      <c r="CS49" s="73">
        <f t="shared" si="15"/>
        <v>-0.99998966834063063</v>
      </c>
    </row>
    <row r="50" spans="1:97" x14ac:dyDescent="0.25">
      <c r="A50" s="29" t="s">
        <v>49</v>
      </c>
      <c r="B50" s="27">
        <v>11283.607416999999</v>
      </c>
      <c r="C50" s="27">
        <v>1503.3991314</v>
      </c>
      <c r="D50" s="27">
        <v>20377.427706999999</v>
      </c>
      <c r="E50" s="27">
        <v>1081.1755940999999</v>
      </c>
      <c r="F50" s="27">
        <v>638.65298794</v>
      </c>
      <c r="G50" s="27">
        <v>25875.316145000001</v>
      </c>
      <c r="H50" s="27">
        <v>844.88431361999994</v>
      </c>
      <c r="I50" s="71">
        <v>7.6620652320999998</v>
      </c>
      <c r="J50" s="71">
        <v>11.396649978999999</v>
      </c>
      <c r="K50" s="27">
        <v>30.418665099999998</v>
      </c>
      <c r="L50" s="71">
        <v>27.511275964999999</v>
      </c>
      <c r="M50" s="27">
        <v>145.90500933000001</v>
      </c>
      <c r="N50" s="71"/>
      <c r="O50" s="27">
        <v>7.9081174350000003</v>
      </c>
      <c r="P50" s="27">
        <v>1.19054E-2</v>
      </c>
      <c r="Q50" s="71">
        <v>1.0036505335000001</v>
      </c>
      <c r="R50" s="27"/>
      <c r="S50" s="27" t="s">
        <v>49</v>
      </c>
      <c r="T50" s="27">
        <v>0</v>
      </c>
      <c r="U50" s="27">
        <v>7.9081098426703802</v>
      </c>
      <c r="V50" s="27">
        <v>0</v>
      </c>
      <c r="W50" s="27">
        <v>0</v>
      </c>
      <c r="X50" s="27">
        <v>0</v>
      </c>
      <c r="Y50" s="27">
        <v>67.616581140706003</v>
      </c>
      <c r="Z50" s="27">
        <v>1.1905418033496399E-2</v>
      </c>
      <c r="AA50" s="27">
        <v>225.97475792206399</v>
      </c>
      <c r="AB50" s="27">
        <v>30.4186323369928</v>
      </c>
      <c r="AC50" s="27">
        <v>11283.5999493332</v>
      </c>
      <c r="AD50" s="27">
        <v>56.980299358935703</v>
      </c>
      <c r="AE50" s="27">
        <v>30.937536614652199</v>
      </c>
      <c r="AF50" s="27">
        <v>1.02649188405027E-2</v>
      </c>
      <c r="AG50" s="27">
        <v>56.931289374335897</v>
      </c>
      <c r="AH50" s="27">
        <v>30.926777030804601</v>
      </c>
      <c r="AI50" s="27">
        <v>30.926777030804601</v>
      </c>
      <c r="AJ50" s="27">
        <v>145.904845503697</v>
      </c>
      <c r="AK50" s="27">
        <v>0</v>
      </c>
      <c r="AL50" s="27">
        <v>9.4562659766304709</v>
      </c>
      <c r="AM50" s="27">
        <v>0</v>
      </c>
      <c r="AN50" s="27">
        <v>0</v>
      </c>
      <c r="AO50" s="27">
        <v>0</v>
      </c>
      <c r="AP50" s="27">
        <v>0</v>
      </c>
      <c r="AQ50" s="27">
        <v>1503.39988888977</v>
      </c>
      <c r="AR50" s="27">
        <v>0</v>
      </c>
      <c r="AS50" s="27">
        <v>18352.991830077699</v>
      </c>
      <c r="AT50" s="27">
        <v>2039.22152977515</v>
      </c>
      <c r="AU50" s="27">
        <v>20392.2133598529</v>
      </c>
      <c r="AV50" s="27">
        <v>0</v>
      </c>
      <c r="AW50" s="27">
        <v>22.643345277174902</v>
      </c>
      <c r="AX50" s="27">
        <v>23.650601717249899</v>
      </c>
      <c r="AY50" s="27">
        <v>194.45769293736299</v>
      </c>
      <c r="AZ50" s="27">
        <v>15.3198674488074</v>
      </c>
      <c r="BA50" s="27">
        <v>6.5389787799837897</v>
      </c>
      <c r="BB50" s="27">
        <v>32.296574454881402</v>
      </c>
      <c r="BC50" s="27">
        <v>14.1402385742674</v>
      </c>
      <c r="BD50" s="27">
        <v>0</v>
      </c>
      <c r="BE50" s="27">
        <v>7.1461086121385904</v>
      </c>
      <c r="BF50" s="27">
        <v>1081.1782664222501</v>
      </c>
      <c r="BG50" s="27">
        <v>638.65597218494202</v>
      </c>
      <c r="BH50" s="27">
        <v>442.52229423730802</v>
      </c>
      <c r="BI50" s="27">
        <v>7.4313099841818303E-2</v>
      </c>
      <c r="BJ50" s="27">
        <v>0.10432417002595901</v>
      </c>
      <c r="BK50" s="27">
        <v>235.76429395537801</v>
      </c>
      <c r="BL50" s="27">
        <v>8.0136891939350904E-2</v>
      </c>
      <c r="BM50" s="27">
        <v>51.040431054903699</v>
      </c>
      <c r="BN50" s="27">
        <v>10.997661085558899</v>
      </c>
      <c r="BO50" s="27">
        <v>5.41512522772714</v>
      </c>
      <c r="BP50" s="27">
        <v>127.557831942223</v>
      </c>
      <c r="BQ50" s="27">
        <v>17.605533668669601</v>
      </c>
      <c r="BR50" s="27">
        <v>45.516415747979799</v>
      </c>
      <c r="BS50" s="27">
        <v>61.426414893093998</v>
      </c>
      <c r="BT50" s="27">
        <v>1.58665452894028</v>
      </c>
      <c r="BU50" s="27">
        <v>25862.990369075302</v>
      </c>
      <c r="BV50" s="27">
        <v>126.437071969576</v>
      </c>
      <c r="BW50" s="27">
        <v>604.47055597771202</v>
      </c>
      <c r="BX50" s="27">
        <v>0</v>
      </c>
      <c r="BY50" s="27">
        <v>95.484797490116406</v>
      </c>
      <c r="BZ50" s="27">
        <v>0.79092530258817795</v>
      </c>
      <c r="CA50" s="27">
        <v>844.88368076492895</v>
      </c>
      <c r="CB50" s="27">
        <v>293.93705780597298</v>
      </c>
      <c r="CC50" s="50"/>
      <c r="CD50" s="24">
        <f t="shared" si="16"/>
        <v>-6.6181554560990292E-7</v>
      </c>
      <c r="CE50" s="24">
        <f t="shared" si="17"/>
        <v>5.038514085487941E-7</v>
      </c>
      <c r="CF50" s="24">
        <f t="shared" si="18"/>
        <v>7.255897587025589E-4</v>
      </c>
      <c r="CG50" s="24">
        <f t="shared" si="19"/>
        <v>2.4716819957593862E-6</v>
      </c>
      <c r="CH50" s="24">
        <f t="shared" si="20"/>
        <v>4.672717419891497E-6</v>
      </c>
      <c r="CI50" s="24">
        <f t="shared" si="21"/>
        <v>-4.7635266968827883E-4</v>
      </c>
      <c r="CJ50" s="24">
        <f t="shared" si="22"/>
        <v>-7.4904346167583345E-7</v>
      </c>
      <c r="CK50" s="73">
        <f t="shared" si="10"/>
        <v>-1</v>
      </c>
      <c r="CL50" s="73">
        <f t="shared" si="11"/>
        <v>4.9330225342797647</v>
      </c>
      <c r="CM50" s="24">
        <f t="shared" si="23"/>
        <v>-1.0770691971588244E-6</v>
      </c>
      <c r="CN50" s="73">
        <f t="shared" si="12"/>
        <v>0.12414913325539031</v>
      </c>
      <c r="CO50" s="24">
        <f t="shared" si="26"/>
        <v>-1.1228285016471563E-6</v>
      </c>
      <c r="CP50" s="73" t="str">
        <f t="shared" si="14"/>
        <v/>
      </c>
      <c r="CQ50" s="24">
        <f t="shared" si="24"/>
        <v>-9.600678900527347E-7</v>
      </c>
      <c r="CR50" s="24">
        <f t="shared" si="25"/>
        <v>1.5147325078785508E-6</v>
      </c>
      <c r="CS50" s="73">
        <f t="shared" si="15"/>
        <v>-1</v>
      </c>
    </row>
    <row r="51" spans="1:97" s="29" customFormat="1" x14ac:dyDescent="0.25">
      <c r="A51" s="29" t="s">
        <v>50</v>
      </c>
      <c r="B51" s="27">
        <v>17363.092369999998</v>
      </c>
      <c r="C51" s="27">
        <v>136.77359100000001</v>
      </c>
      <c r="D51" s="27">
        <v>42008.023260000002</v>
      </c>
      <c r="E51" s="27">
        <v>2515.7593550000001</v>
      </c>
      <c r="F51" s="27">
        <v>1561.1192799999999</v>
      </c>
      <c r="G51" s="27">
        <v>36473.06</v>
      </c>
      <c r="H51" s="27">
        <v>686.11488699999995</v>
      </c>
      <c r="I51" s="71">
        <v>1.02306287</v>
      </c>
      <c r="J51" s="71">
        <v>1.6681311613000001</v>
      </c>
      <c r="K51" s="27"/>
      <c r="L51" s="71">
        <v>1.5519075609999999</v>
      </c>
      <c r="M51" s="27">
        <v>20.463946</v>
      </c>
      <c r="N51" s="71"/>
      <c r="O51" s="27">
        <v>0.68776746</v>
      </c>
      <c r="P51" s="27">
        <v>1.3182520000000001E-4</v>
      </c>
      <c r="Q51" s="71">
        <v>1.49059446E-2</v>
      </c>
      <c r="R51" s="27"/>
      <c r="S51" s="27" t="s">
        <v>50</v>
      </c>
      <c r="T51" s="27">
        <v>0</v>
      </c>
      <c r="U51" s="27">
        <v>0.68778685786689298</v>
      </c>
      <c r="V51" s="27">
        <v>0</v>
      </c>
      <c r="W51" s="27">
        <v>0</v>
      </c>
      <c r="X51" s="27">
        <v>0</v>
      </c>
      <c r="Y51" s="27">
        <v>1.9255023443619498E-2</v>
      </c>
      <c r="Z51" s="27">
        <v>1.3183104564902599E-4</v>
      </c>
      <c r="AA51" s="27">
        <v>6.3846621756536903</v>
      </c>
      <c r="AB51" s="27">
        <v>0</v>
      </c>
      <c r="AC51" s="27">
        <v>17363.094316949599</v>
      </c>
      <c r="AD51" s="27">
        <v>0</v>
      </c>
      <c r="AE51" s="27">
        <v>14.575960386679601</v>
      </c>
      <c r="AF51" s="27">
        <v>0</v>
      </c>
      <c r="AG51" s="27">
        <v>0</v>
      </c>
      <c r="AH51" s="27">
        <v>2.87567611614632</v>
      </c>
      <c r="AI51" s="27">
        <v>2.87567611614632</v>
      </c>
      <c r="AJ51" s="27">
        <v>20.463956007253199</v>
      </c>
      <c r="AK51" s="27">
        <v>0</v>
      </c>
      <c r="AL51" s="27">
        <v>10.740607409848</v>
      </c>
      <c r="AM51" s="27">
        <v>0</v>
      </c>
      <c r="AN51" s="27">
        <v>0</v>
      </c>
      <c r="AO51" s="27">
        <v>0</v>
      </c>
      <c r="AP51" s="27">
        <v>0</v>
      </c>
      <c r="AQ51" s="27">
        <v>136.77374594377099</v>
      </c>
      <c r="AR51" s="27">
        <v>0</v>
      </c>
      <c r="AS51" s="27">
        <v>37943.062684621102</v>
      </c>
      <c r="AT51" s="27">
        <v>4215.8961072109796</v>
      </c>
      <c r="AU51" s="27">
        <v>42158.958791832098</v>
      </c>
      <c r="AV51" s="27">
        <v>0</v>
      </c>
      <c r="AW51" s="27">
        <v>19.521615187365299</v>
      </c>
      <c r="AX51" s="27">
        <v>93.106057331635796</v>
      </c>
      <c r="AY51" s="27">
        <v>201.39736908513601</v>
      </c>
      <c r="AZ51" s="27">
        <v>53.815747445339099</v>
      </c>
      <c r="BA51" s="27">
        <v>1.0297421286727599</v>
      </c>
      <c r="BB51" s="27">
        <v>66.858558461614706</v>
      </c>
      <c r="BC51" s="27">
        <v>45.560254368182903</v>
      </c>
      <c r="BD51" s="27">
        <v>0</v>
      </c>
      <c r="BE51" s="27">
        <v>7.2488466787920798</v>
      </c>
      <c r="BF51" s="27">
        <v>2515.7892164320301</v>
      </c>
      <c r="BG51" s="27">
        <v>1561.1486858897499</v>
      </c>
      <c r="BH51" s="27">
        <v>954.640530542281</v>
      </c>
      <c r="BI51" s="27">
        <v>0</v>
      </c>
      <c r="BJ51" s="27">
        <v>0.44207083450453799</v>
      </c>
      <c r="BK51" s="27">
        <v>910.44149462678502</v>
      </c>
      <c r="BL51" s="27">
        <v>0</v>
      </c>
      <c r="BM51" s="27">
        <v>20.122137855013001</v>
      </c>
      <c r="BN51" s="27">
        <v>5.4993291147891501</v>
      </c>
      <c r="BO51" s="27">
        <v>0.93199834763581801</v>
      </c>
      <c r="BP51" s="27">
        <v>50.071444721859301</v>
      </c>
      <c r="BQ51" s="27">
        <v>12.4386727273594</v>
      </c>
      <c r="BR51" s="27">
        <v>140.53918781725801</v>
      </c>
      <c r="BS51" s="27">
        <v>158.75329193163401</v>
      </c>
      <c r="BT51" s="27">
        <v>6.7285242260398901</v>
      </c>
      <c r="BU51" s="27">
        <v>36422.883385833702</v>
      </c>
      <c r="BV51" s="27">
        <v>132.140722064275</v>
      </c>
      <c r="BW51" s="27">
        <v>892.35814040135097</v>
      </c>
      <c r="BX51" s="27">
        <v>0</v>
      </c>
      <c r="BY51" s="27">
        <v>107.270891231021</v>
      </c>
      <c r="BZ51" s="27">
        <v>3.5104618945419001E-3</v>
      </c>
      <c r="CA51" s="27">
        <v>686.115186384254</v>
      </c>
      <c r="CB51" s="27">
        <v>333.99158925890498</v>
      </c>
      <c r="CC51" s="50"/>
      <c r="CD51" s="24">
        <f t="shared" si="16"/>
        <v>1.1213150046131785E-7</v>
      </c>
      <c r="CE51" s="24">
        <f t="shared" si="17"/>
        <v>1.1328485992577214E-6</v>
      </c>
      <c r="CF51" s="24">
        <f t="shared" si="18"/>
        <v>3.5930167648668332E-3</v>
      </c>
      <c r="CG51" s="24">
        <f t="shared" si="19"/>
        <v>1.1869748976835195E-5</v>
      </c>
      <c r="CH51" s="24">
        <f t="shared" si="20"/>
        <v>1.8836414441069208E-5</v>
      </c>
      <c r="CI51" s="24">
        <f t="shared" si="21"/>
        <v>-1.3757171503102736E-3</v>
      </c>
      <c r="CJ51" s="24">
        <f t="shared" si="22"/>
        <v>4.3634711871376903E-7</v>
      </c>
      <c r="CK51" s="73">
        <f t="shared" si="10"/>
        <v>-1</v>
      </c>
      <c r="CL51" s="73">
        <f t="shared" si="11"/>
        <v>-0.98845712861774382</v>
      </c>
      <c r="CM51" s="24" t="str">
        <f t="shared" si="23"/>
        <v/>
      </c>
      <c r="CN51" s="73">
        <f t="shared" si="12"/>
        <v>0.85299446204986962</v>
      </c>
      <c r="CO51" s="24">
        <f t="shared" si="26"/>
        <v>4.8901874538526343E-7</v>
      </c>
      <c r="CP51" s="73" t="str">
        <f t="shared" si="14"/>
        <v/>
      </c>
      <c r="CQ51" s="24">
        <f t="shared" si="24"/>
        <v>2.8204106796472168E-5</v>
      </c>
      <c r="CR51" s="24">
        <f t="shared" si="25"/>
        <v>4.4343942023080139E-5</v>
      </c>
      <c r="CS51" s="73">
        <f t="shared" si="15"/>
        <v>-1</v>
      </c>
    </row>
    <row r="52" spans="1:97" s="29" customFormat="1" x14ac:dyDescent="0.25">
      <c r="B52" s="27"/>
      <c r="C52" s="27"/>
      <c r="D52" s="27"/>
      <c r="E52" s="27"/>
      <c r="F52" s="27"/>
      <c r="G52" s="27"/>
      <c r="H52" s="27"/>
      <c r="I52" s="71"/>
      <c r="J52" s="71"/>
      <c r="K52" s="27"/>
      <c r="L52" s="71"/>
      <c r="M52" s="27"/>
      <c r="N52" s="71"/>
      <c r="O52" s="27"/>
      <c r="P52" s="27"/>
      <c r="Q52" s="71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50"/>
      <c r="CD52" s="24" t="str">
        <f t="shared" si="16"/>
        <v/>
      </c>
      <c r="CE52" s="24" t="str">
        <f t="shared" si="17"/>
        <v/>
      </c>
      <c r="CF52" s="24" t="str">
        <f t="shared" si="18"/>
        <v/>
      </c>
      <c r="CG52" s="24" t="str">
        <f t="shared" si="19"/>
        <v/>
      </c>
      <c r="CH52" s="24" t="str">
        <f t="shared" si="20"/>
        <v/>
      </c>
      <c r="CI52" s="24" t="str">
        <f t="shared" si="21"/>
        <v/>
      </c>
      <c r="CJ52" s="24" t="str">
        <f t="shared" si="22"/>
        <v/>
      </c>
      <c r="CK52" s="73" t="str">
        <f t="shared" si="10"/>
        <v/>
      </c>
      <c r="CL52" s="73" t="str">
        <f t="shared" si="11"/>
        <v/>
      </c>
      <c r="CM52" s="24" t="str">
        <f t="shared" si="23"/>
        <v/>
      </c>
      <c r="CN52" s="73" t="str">
        <f t="shared" si="12"/>
        <v/>
      </c>
      <c r="CO52" s="24" t="str">
        <f t="shared" si="26"/>
        <v/>
      </c>
      <c r="CP52" s="73" t="str">
        <f t="shared" si="14"/>
        <v/>
      </c>
      <c r="CQ52" s="24" t="str">
        <f t="shared" si="24"/>
        <v/>
      </c>
      <c r="CR52" s="24" t="str">
        <f t="shared" si="25"/>
        <v/>
      </c>
      <c r="CS52" s="73" t="str">
        <f t="shared" si="15"/>
        <v/>
      </c>
    </row>
    <row r="53" spans="1:97" s="29" customFormat="1" x14ac:dyDescent="0.25">
      <c r="B53" s="27"/>
      <c r="C53" s="27"/>
      <c r="D53" s="27"/>
      <c r="E53" s="27"/>
      <c r="F53" s="27"/>
      <c r="G53" s="27"/>
      <c r="H53" s="27"/>
      <c r="I53" s="71"/>
      <c r="J53" s="71"/>
      <c r="K53" s="27"/>
      <c r="L53" s="71"/>
      <c r="M53" s="27"/>
      <c r="N53" s="71"/>
      <c r="O53" s="27"/>
      <c r="P53" s="27"/>
      <c r="Q53" s="71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50"/>
      <c r="CD53" s="24" t="str">
        <f t="shared" si="16"/>
        <v/>
      </c>
      <c r="CE53" s="24" t="str">
        <f t="shared" si="17"/>
        <v/>
      </c>
      <c r="CF53" s="24" t="str">
        <f t="shared" si="18"/>
        <v/>
      </c>
      <c r="CG53" s="24" t="str">
        <f t="shared" si="19"/>
        <v/>
      </c>
      <c r="CH53" s="24" t="str">
        <f t="shared" si="20"/>
        <v/>
      </c>
      <c r="CI53" s="24" t="str">
        <f t="shared" si="21"/>
        <v/>
      </c>
      <c r="CJ53" s="24" t="str">
        <f t="shared" si="22"/>
        <v/>
      </c>
      <c r="CK53" s="73" t="str">
        <f t="shared" si="10"/>
        <v/>
      </c>
      <c r="CL53" s="73" t="str">
        <f t="shared" si="11"/>
        <v/>
      </c>
      <c r="CM53" s="24" t="str">
        <f t="shared" si="23"/>
        <v/>
      </c>
      <c r="CN53" s="73" t="str">
        <f t="shared" si="12"/>
        <v/>
      </c>
      <c r="CO53" s="24" t="str">
        <f t="shared" si="26"/>
        <v/>
      </c>
      <c r="CP53" s="73" t="str">
        <f t="shared" si="14"/>
        <v/>
      </c>
      <c r="CQ53" s="24" t="str">
        <f t="shared" si="24"/>
        <v/>
      </c>
      <c r="CR53" s="24" t="str">
        <f t="shared" si="25"/>
        <v/>
      </c>
      <c r="CS53" s="73" t="str">
        <f t="shared" si="15"/>
        <v/>
      </c>
    </row>
    <row r="54" spans="1:97" x14ac:dyDescent="0.25">
      <c r="A54" s="29" t="s">
        <v>51</v>
      </c>
      <c r="B54" s="27">
        <v>3951.5610000000001</v>
      </c>
      <c r="C54" s="27">
        <v>223.8717</v>
      </c>
      <c r="D54" s="27">
        <v>46520.65</v>
      </c>
      <c r="E54" s="27">
        <v>6840.933</v>
      </c>
      <c r="F54" s="27">
        <v>4620.6549999999997</v>
      </c>
      <c r="G54" s="27">
        <v>12330.763000000001</v>
      </c>
      <c r="H54" s="27">
        <v>457.66669999999999</v>
      </c>
      <c r="I54" s="71">
        <v>4.7189420000000002</v>
      </c>
      <c r="J54" s="71">
        <v>12.081275</v>
      </c>
      <c r="K54" s="27">
        <v>0.91956000000000004</v>
      </c>
      <c r="L54" s="71">
        <v>4.2854890000000001</v>
      </c>
      <c r="M54" s="27">
        <v>22.116</v>
      </c>
      <c r="N54" s="71"/>
      <c r="O54" s="27">
        <v>4.4363460000000003</v>
      </c>
      <c r="P54" s="27"/>
      <c r="Q54" s="71">
        <v>9.5163049999999999E-2</v>
      </c>
      <c r="R54" s="27"/>
      <c r="S54" s="27" t="s">
        <v>51</v>
      </c>
      <c r="T54" s="27">
        <v>0</v>
      </c>
      <c r="U54" s="27">
        <v>4.4363197819994102</v>
      </c>
      <c r="V54" s="27">
        <v>0</v>
      </c>
      <c r="W54" s="27">
        <v>0</v>
      </c>
      <c r="X54" s="27">
        <v>0</v>
      </c>
      <c r="Y54" s="27">
        <v>3.2623495281116699</v>
      </c>
      <c r="Z54" s="27">
        <v>0</v>
      </c>
      <c r="AA54" s="27">
        <v>6.6227464704552599</v>
      </c>
      <c r="AB54" s="27">
        <v>0.91956790858534898</v>
      </c>
      <c r="AC54" s="27">
        <v>3951.5715030341098</v>
      </c>
      <c r="AD54" s="27">
        <v>2.8258178062137098</v>
      </c>
      <c r="AE54" s="27">
        <v>10.460561114195601</v>
      </c>
      <c r="AF54" s="27">
        <v>0</v>
      </c>
      <c r="AG54" s="27">
        <v>2.8413480497142301</v>
      </c>
      <c r="AH54" s="27">
        <v>0</v>
      </c>
      <c r="AI54" s="27">
        <v>0</v>
      </c>
      <c r="AJ54" s="27">
        <v>22.116510566201899</v>
      </c>
      <c r="AK54" s="27">
        <v>0</v>
      </c>
      <c r="AL54" s="27">
        <v>7.0458529652877404</v>
      </c>
      <c r="AM54" s="27">
        <v>0</v>
      </c>
      <c r="AN54" s="27">
        <v>0</v>
      </c>
      <c r="AO54" s="27">
        <v>0</v>
      </c>
      <c r="AP54" s="27">
        <v>0</v>
      </c>
      <c r="AQ54" s="27">
        <v>223.87231289593601</v>
      </c>
      <c r="AR54" s="27">
        <v>0</v>
      </c>
      <c r="AS54" s="27">
        <v>45989.209184365602</v>
      </c>
      <c r="AT54" s="27">
        <v>5109.9124813029202</v>
      </c>
      <c r="AU54" s="27">
        <v>51099.121665668601</v>
      </c>
      <c r="AV54" s="27">
        <v>0</v>
      </c>
      <c r="AW54" s="27">
        <v>13.0776632908502</v>
      </c>
      <c r="AX54" s="27">
        <v>272.97494854081498</v>
      </c>
      <c r="AY54" s="27">
        <v>132.131958985826</v>
      </c>
      <c r="AZ54" s="27">
        <v>158.05594175057999</v>
      </c>
      <c r="BA54" s="27">
        <v>3.1342608722586802</v>
      </c>
      <c r="BB54" s="27">
        <v>197.48959405964499</v>
      </c>
      <c r="BC54" s="27">
        <v>133.51539148795399</v>
      </c>
      <c r="BD54" s="27">
        <v>0</v>
      </c>
      <c r="BE54" s="27">
        <v>25.513834196994001</v>
      </c>
      <c r="BF54" s="27">
        <v>6841.0307047920696</v>
      </c>
      <c r="BG54" s="27">
        <v>4620.7467217125504</v>
      </c>
      <c r="BH54" s="27">
        <v>2220.2839830795201</v>
      </c>
      <c r="BI54" s="27">
        <v>6.8583166608795501E-2</v>
      </c>
      <c r="BJ54" s="27">
        <v>1.2962883813114101</v>
      </c>
      <c r="BK54" s="27">
        <v>2677.45590341551</v>
      </c>
      <c r="BL54" s="27">
        <v>7.2618616930393995E-2</v>
      </c>
      <c r="BM54" s="27">
        <v>64.840126989533601</v>
      </c>
      <c r="BN54" s="27">
        <v>15.893816875830099</v>
      </c>
      <c r="BO54" s="27">
        <v>2.6085805692333901</v>
      </c>
      <c r="BP54" s="27">
        <v>161.41929795355901</v>
      </c>
      <c r="BQ54" s="27">
        <v>8.3799170051215608</v>
      </c>
      <c r="BR54" s="27">
        <v>418.51105007468101</v>
      </c>
      <c r="BS54" s="27">
        <v>468.166386697311</v>
      </c>
      <c r="BT54" s="27">
        <v>19.730098063790699</v>
      </c>
      <c r="BU54" s="27">
        <v>14032.6355131533</v>
      </c>
      <c r="BV54" s="27">
        <v>86.509761740274598</v>
      </c>
      <c r="BW54" s="27">
        <v>333.50000648820202</v>
      </c>
      <c r="BX54" s="27">
        <v>0</v>
      </c>
      <c r="BY54" s="27">
        <v>70.370604971353103</v>
      </c>
      <c r="BZ54" s="27">
        <v>3.8065012933414799E-2</v>
      </c>
      <c r="CA54" s="27">
        <v>457.667972001301</v>
      </c>
      <c r="CB54" s="27">
        <v>219.103395086219</v>
      </c>
      <c r="CC54" s="50"/>
      <c r="CD54" s="24">
        <f t="shared" si="16"/>
        <v>2.6579455839504445E-6</v>
      </c>
      <c r="CE54" s="24">
        <f t="shared" si="17"/>
        <v>2.7377106440931263E-6</v>
      </c>
      <c r="CF54" s="24">
        <f t="shared" si="18"/>
        <v>9.8418050170593047E-2</v>
      </c>
      <c r="CG54" s="24">
        <f t="shared" si="19"/>
        <v>1.4282378159475469E-5</v>
      </c>
      <c r="CH54" s="24">
        <f t="shared" si="20"/>
        <v>1.9850370250685134E-5</v>
      </c>
      <c r="CI54" s="24">
        <f t="shared" si="21"/>
        <v>0.13801842701488132</v>
      </c>
      <c r="CJ54" s="24">
        <f t="shared" si="22"/>
        <v>2.7793180080698708E-6</v>
      </c>
      <c r="CK54" s="73">
        <f t="shared" si="10"/>
        <v>-1</v>
      </c>
      <c r="CL54" s="73">
        <f t="shared" si="11"/>
        <v>-0.72996645402809968</v>
      </c>
      <c r="CM54" s="24">
        <f t="shared" si="23"/>
        <v>8.6004016583332267E-6</v>
      </c>
      <c r="CN54" s="73">
        <f t="shared" si="12"/>
        <v>-1</v>
      </c>
      <c r="CO54" s="24">
        <f t="shared" si="26"/>
        <v>2.308582934978388E-5</v>
      </c>
      <c r="CP54" s="73" t="str">
        <f t="shared" si="14"/>
        <v/>
      </c>
      <c r="CQ54" s="24">
        <f t="shared" si="24"/>
        <v>-5.9098187089342928E-6</v>
      </c>
      <c r="CR54" s="24" t="str">
        <f t="shared" si="25"/>
        <v/>
      </c>
      <c r="CS54" s="73">
        <f t="shared" si="15"/>
        <v>-1</v>
      </c>
    </row>
    <row r="55" spans="1:97" x14ac:dyDescent="0.25">
      <c r="A55" s="29" t="s">
        <v>1</v>
      </c>
      <c r="B55" s="27"/>
      <c r="C55" s="27"/>
      <c r="D55" s="27"/>
      <c r="E55" s="27"/>
      <c r="F55" s="27"/>
      <c r="G55" s="27"/>
      <c r="H55" s="27"/>
      <c r="I55" s="71"/>
      <c r="J55" s="71"/>
      <c r="K55" s="27"/>
      <c r="L55" s="71"/>
      <c r="M55" s="27"/>
      <c r="N55" s="71"/>
      <c r="O55" s="27"/>
      <c r="P55" s="27"/>
      <c r="Q55" s="71"/>
      <c r="R55" s="27"/>
      <c r="S55" s="27"/>
      <c r="T55" s="27"/>
      <c r="CD55" s="24" t="str">
        <f t="shared" si="16"/>
        <v/>
      </c>
      <c r="CE55" s="24" t="str">
        <f t="shared" si="17"/>
        <v/>
      </c>
      <c r="CF55" s="24" t="str">
        <f t="shared" si="18"/>
        <v/>
      </c>
      <c r="CG55" s="24" t="str">
        <f t="shared" si="19"/>
        <v/>
      </c>
      <c r="CH55" s="24" t="str">
        <f t="shared" si="20"/>
        <v/>
      </c>
      <c r="CI55" s="24" t="str">
        <f t="shared" si="21"/>
        <v/>
      </c>
      <c r="CJ55" s="24" t="str">
        <f t="shared" si="22"/>
        <v/>
      </c>
      <c r="CK55" s="73"/>
      <c r="CL55" s="73"/>
      <c r="CM55" s="24"/>
      <c r="CN55" s="73"/>
      <c r="CO55" s="24" t="str">
        <f t="shared" ref="CO55:CO61" si="27">IF(M55=0,"",(AH55-M55)/M55)</f>
        <v/>
      </c>
      <c r="CP55" s="73"/>
      <c r="CQ55" s="24" t="str">
        <f t="shared" si="24"/>
        <v/>
      </c>
      <c r="CR55" s="24" t="str">
        <f t="shared" si="25"/>
        <v/>
      </c>
      <c r="CS55" s="73" t="str">
        <f t="shared" si="15"/>
        <v/>
      </c>
    </row>
    <row r="56" spans="1:97" s="29" customFormat="1" x14ac:dyDescent="0.25">
      <c r="A56" s="29" t="s">
        <v>11</v>
      </c>
      <c r="B56" s="27"/>
      <c r="C56" s="27"/>
      <c r="D56" s="27"/>
      <c r="E56" s="27"/>
      <c r="F56" s="27"/>
      <c r="G56" s="27"/>
      <c r="H56" s="27"/>
      <c r="I56" s="71"/>
      <c r="J56" s="71"/>
      <c r="K56" s="27"/>
      <c r="L56" s="71"/>
      <c r="M56" s="27"/>
      <c r="N56" s="71"/>
      <c r="O56" s="27"/>
      <c r="P56" s="27"/>
      <c r="Q56" s="71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4" t="str">
        <f t="shared" si="16"/>
        <v/>
      </c>
      <c r="CE56" s="24" t="str">
        <f t="shared" si="17"/>
        <v/>
      </c>
      <c r="CF56" s="24" t="str">
        <f t="shared" si="18"/>
        <v/>
      </c>
      <c r="CG56" s="24" t="str">
        <f t="shared" si="19"/>
        <v/>
      </c>
      <c r="CH56" s="24" t="str">
        <f t="shared" si="20"/>
        <v/>
      </c>
      <c r="CI56" s="24" t="str">
        <f t="shared" si="21"/>
        <v/>
      </c>
      <c r="CJ56" s="24" t="str">
        <f t="shared" si="22"/>
        <v/>
      </c>
      <c r="CK56" s="73"/>
      <c r="CL56" s="73"/>
      <c r="CM56" s="24"/>
      <c r="CN56" s="73"/>
      <c r="CO56" s="24" t="str">
        <f t="shared" si="27"/>
        <v/>
      </c>
      <c r="CP56" s="73"/>
      <c r="CQ56" s="24" t="str">
        <f t="shared" si="24"/>
        <v/>
      </c>
      <c r="CR56" s="24" t="str">
        <f t="shared" si="25"/>
        <v/>
      </c>
      <c r="CS56" s="73" t="str">
        <f t="shared" si="15"/>
        <v/>
      </c>
    </row>
    <row r="57" spans="1:97" s="29" customFormat="1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I57" s="71"/>
      <c r="J57" s="71"/>
      <c r="K57" s="27"/>
      <c r="L57" s="71"/>
      <c r="M57" s="27"/>
      <c r="N57" s="71"/>
      <c r="O57" s="27"/>
      <c r="P57" s="27"/>
      <c r="Q57" s="71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4" t="str">
        <f t="shared" si="16"/>
        <v/>
      </c>
      <c r="CE57" s="24" t="str">
        <f t="shared" si="17"/>
        <v/>
      </c>
      <c r="CF57" s="24" t="str">
        <f t="shared" si="18"/>
        <v/>
      </c>
      <c r="CG57" s="24" t="str">
        <f t="shared" si="19"/>
        <v/>
      </c>
      <c r="CH57" s="24" t="str">
        <f t="shared" si="20"/>
        <v/>
      </c>
      <c r="CI57" s="24" t="str">
        <f t="shared" si="21"/>
        <v/>
      </c>
      <c r="CJ57" s="24" t="str">
        <f t="shared" si="22"/>
        <v/>
      </c>
      <c r="CK57" s="73"/>
      <c r="CL57" s="73"/>
      <c r="CM57" s="24"/>
      <c r="CN57" s="73"/>
      <c r="CO57" s="24" t="str">
        <f t="shared" si="27"/>
        <v/>
      </c>
      <c r="CP57" s="73"/>
      <c r="CQ57" s="24" t="str">
        <f t="shared" si="24"/>
        <v/>
      </c>
      <c r="CR57" s="24" t="str">
        <f t="shared" si="25"/>
        <v/>
      </c>
      <c r="CS57" s="73" t="str">
        <f t="shared" si="15"/>
        <v/>
      </c>
    </row>
    <row r="58" spans="1:97" s="29" customFormat="1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I58" s="71"/>
      <c r="J58" s="71"/>
      <c r="K58" s="27"/>
      <c r="L58" s="71"/>
      <c r="M58" s="27"/>
      <c r="N58" s="71"/>
      <c r="O58" s="27"/>
      <c r="P58" s="27"/>
      <c r="Q58" s="71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4" t="str">
        <f t="shared" si="16"/>
        <v/>
      </c>
      <c r="CE58" s="24" t="str">
        <f t="shared" si="17"/>
        <v/>
      </c>
      <c r="CF58" s="24" t="str">
        <f t="shared" si="18"/>
        <v/>
      </c>
      <c r="CG58" s="24" t="str">
        <f t="shared" si="19"/>
        <v/>
      </c>
      <c r="CH58" s="24" t="str">
        <f t="shared" si="20"/>
        <v/>
      </c>
      <c r="CI58" s="24" t="str">
        <f t="shared" si="21"/>
        <v/>
      </c>
      <c r="CJ58" s="24" t="str">
        <f t="shared" si="22"/>
        <v/>
      </c>
      <c r="CK58" s="73"/>
      <c r="CL58" s="73"/>
      <c r="CM58" s="24"/>
      <c r="CN58" s="73"/>
      <c r="CO58" s="24" t="str">
        <f t="shared" si="27"/>
        <v/>
      </c>
      <c r="CP58" s="73"/>
      <c r="CQ58" s="24" t="str">
        <f t="shared" si="24"/>
        <v/>
      </c>
      <c r="CR58" s="24" t="str">
        <f t="shared" si="25"/>
        <v/>
      </c>
      <c r="CS58" s="73" t="str">
        <f t="shared" si="15"/>
        <v/>
      </c>
    </row>
    <row r="59" spans="1:97" s="29" customFormat="1" x14ac:dyDescent="0.25">
      <c r="A59" s="29" t="s">
        <v>237</v>
      </c>
      <c r="B59" s="27"/>
      <c r="C59" s="27"/>
      <c r="D59" s="27"/>
      <c r="E59" s="27"/>
      <c r="F59" s="27"/>
      <c r="G59" s="27"/>
      <c r="H59" s="27"/>
      <c r="I59" s="71"/>
      <c r="J59" s="71"/>
      <c r="K59" s="27"/>
      <c r="L59" s="71"/>
      <c r="M59" s="27"/>
      <c r="N59" s="71"/>
      <c r="O59" s="27"/>
      <c r="P59" s="27"/>
      <c r="Q59" s="71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4" t="str">
        <f t="shared" si="16"/>
        <v/>
      </c>
      <c r="CE59" s="24" t="str">
        <f t="shared" si="17"/>
        <v/>
      </c>
      <c r="CF59" s="24" t="str">
        <f t="shared" si="18"/>
        <v/>
      </c>
      <c r="CG59" s="24" t="str">
        <f t="shared" si="19"/>
        <v/>
      </c>
      <c r="CH59" s="24" t="str">
        <f t="shared" si="20"/>
        <v/>
      </c>
      <c r="CI59" s="24" t="str">
        <f t="shared" si="21"/>
        <v/>
      </c>
      <c r="CJ59" s="24" t="str">
        <f t="shared" si="22"/>
        <v/>
      </c>
      <c r="CK59" s="73"/>
      <c r="CL59" s="73"/>
      <c r="CM59" s="24"/>
      <c r="CN59" s="73"/>
      <c r="CO59" s="24" t="str">
        <f t="shared" si="27"/>
        <v/>
      </c>
      <c r="CP59" s="73"/>
      <c r="CQ59" s="24" t="str">
        <f t="shared" si="24"/>
        <v/>
      </c>
      <c r="CR59" s="24" t="str">
        <f t="shared" si="25"/>
        <v/>
      </c>
      <c r="CS59" s="73" t="str">
        <f t="shared" si="15"/>
        <v/>
      </c>
    </row>
    <row r="60" spans="1:97" s="29" customFormat="1" x14ac:dyDescent="0.25">
      <c r="I60" s="70"/>
      <c r="J60" s="70"/>
      <c r="L60" s="70"/>
      <c r="N60" s="70"/>
      <c r="P60" s="30"/>
      <c r="Q60" s="70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4" t="str">
        <f t="shared" si="16"/>
        <v/>
      </c>
      <c r="CE60" s="24" t="str">
        <f t="shared" si="17"/>
        <v/>
      </c>
      <c r="CF60" s="24" t="str">
        <f t="shared" si="18"/>
        <v/>
      </c>
      <c r="CG60" s="24" t="str">
        <f t="shared" si="19"/>
        <v/>
      </c>
      <c r="CH60" s="24" t="str">
        <f t="shared" si="20"/>
        <v/>
      </c>
      <c r="CI60" s="24" t="str">
        <f t="shared" si="21"/>
        <v/>
      </c>
      <c r="CJ60" s="24" t="str">
        <f t="shared" si="22"/>
        <v/>
      </c>
      <c r="CK60" s="73"/>
      <c r="CL60" s="73"/>
      <c r="CM60" s="24"/>
      <c r="CN60" s="73"/>
      <c r="CO60" s="24" t="str">
        <f t="shared" si="27"/>
        <v/>
      </c>
      <c r="CP60" s="73"/>
      <c r="CQ60" s="24" t="str">
        <f t="shared" si="24"/>
        <v/>
      </c>
      <c r="CR60" s="24" t="str">
        <f t="shared" si="25"/>
        <v/>
      </c>
      <c r="CS60" s="73" t="str">
        <f t="shared" si="15"/>
        <v/>
      </c>
    </row>
    <row r="61" spans="1:97" x14ac:dyDescent="0.25">
      <c r="A61" s="1" t="s">
        <v>55</v>
      </c>
      <c r="B61" s="1">
        <f>SUM(B3:B54)</f>
        <v>639942.65143105993</v>
      </c>
      <c r="C61" s="1">
        <f t="shared" ref="C61:M61" si="28">SUM(C3:C54)</f>
        <v>20213.233240570997</v>
      </c>
      <c r="D61" s="1">
        <f t="shared" si="28"/>
        <v>1492696.1975749999</v>
      </c>
      <c r="E61" s="1">
        <f t="shared" si="28"/>
        <v>180332.60627732996</v>
      </c>
      <c r="F61" s="1">
        <f t="shared" si="28"/>
        <v>139355.02161446004</v>
      </c>
      <c r="G61" s="1">
        <f t="shared" si="28"/>
        <v>2350674.7492066999</v>
      </c>
      <c r="H61" s="1">
        <f t="shared" si="28"/>
        <v>34557.559491829998</v>
      </c>
      <c r="I61" s="72"/>
      <c r="J61" s="72"/>
      <c r="K61" s="1">
        <f t="shared" si="28"/>
        <v>262.10835605</v>
      </c>
      <c r="L61" s="72"/>
      <c r="M61" s="1">
        <f t="shared" si="28"/>
        <v>28740.096433273</v>
      </c>
      <c r="N61" s="72"/>
      <c r="O61" s="1">
        <f t="shared" ref="O61:Q61" si="29">SUM(O3:O54)</f>
        <v>263.5670969633</v>
      </c>
      <c r="P61" s="1">
        <f t="shared" si="29"/>
        <v>2.1160248433</v>
      </c>
      <c r="Q61" s="72">
        <f t="shared" si="29"/>
        <v>29.357022018699993</v>
      </c>
      <c r="T61" s="1">
        <f t="shared" ref="T61:AA61" si="30">SUM(T3:T54)</f>
        <v>65.65387008367432</v>
      </c>
      <c r="U61" s="1">
        <f t="shared" si="30"/>
        <v>263.57073085969483</v>
      </c>
      <c r="V61" s="1">
        <f t="shared" si="30"/>
        <v>10.61494062808722</v>
      </c>
      <c r="W61" s="1">
        <f t="shared" si="30"/>
        <v>10.486910302427926</v>
      </c>
      <c r="X61" s="1">
        <f t="shared" si="30"/>
        <v>5.1772161150969787</v>
      </c>
      <c r="Y61" s="1">
        <f t="shared" si="30"/>
        <v>1743.8285690553071</v>
      </c>
      <c r="Z61" s="1">
        <f t="shared" si="30"/>
        <v>2.1160229891842595</v>
      </c>
      <c r="AA61" s="1">
        <f t="shared" si="30"/>
        <v>26739.354173991494</v>
      </c>
      <c r="AB61" s="1">
        <f t="shared" ref="AB61:BV61" si="31">SUM(AB3:AB54)</f>
        <v>262.10829605874471</v>
      </c>
      <c r="AC61" s="1">
        <f t="shared" si="31"/>
        <v>639945.29370670917</v>
      </c>
      <c r="AD61" s="1">
        <f t="shared" si="31"/>
        <v>1417.6174655667949</v>
      </c>
      <c r="AE61" s="1">
        <f t="shared" si="31"/>
        <v>1433.9014574658422</v>
      </c>
      <c r="AF61" s="1">
        <f t="shared" si="31"/>
        <v>71.936991238690666</v>
      </c>
      <c r="AG61" s="1">
        <f t="shared" si="31"/>
        <v>1117.5338589990656</v>
      </c>
      <c r="AH61" s="1">
        <f t="shared" si="31"/>
        <v>7288.5507967235399</v>
      </c>
      <c r="AI61" s="1">
        <f t="shared" si="31"/>
        <v>7288.5507967235399</v>
      </c>
      <c r="AJ61" s="1">
        <f t="shared" si="31"/>
        <v>28739.966180106403</v>
      </c>
      <c r="AK61" s="1">
        <f t="shared" si="31"/>
        <v>0</v>
      </c>
      <c r="AL61" s="1">
        <f t="shared" si="31"/>
        <v>332.95018703679779</v>
      </c>
      <c r="AM61" s="1">
        <f t="shared" si="31"/>
        <v>0.92421074663372049</v>
      </c>
      <c r="AN61" s="1">
        <f t="shared" si="31"/>
        <v>4.1763581700542289</v>
      </c>
      <c r="AO61" s="1">
        <f t="shared" si="31"/>
        <v>158.70334039451566</v>
      </c>
      <c r="AP61" s="1">
        <f t="shared" si="31"/>
        <v>2.1589150868816871</v>
      </c>
      <c r="AQ61" s="1">
        <f t="shared" si="31"/>
        <v>20213.225874099713</v>
      </c>
      <c r="AR61" s="1">
        <f t="shared" si="31"/>
        <v>0</v>
      </c>
      <c r="AS61" s="1">
        <f t="shared" si="31"/>
        <v>1345446.6068549629</v>
      </c>
      <c r="AT61" s="1">
        <f t="shared" si="31"/>
        <v>149494.07033865841</v>
      </c>
      <c r="AU61" s="1">
        <f t="shared" si="31"/>
        <v>1494940.6771936216</v>
      </c>
      <c r="AV61" s="1">
        <f t="shared" si="31"/>
        <v>1.2606465673723173</v>
      </c>
      <c r="AW61" s="1">
        <f t="shared" si="31"/>
        <v>794.99069863611442</v>
      </c>
      <c r="AX61" s="1">
        <f t="shared" si="31"/>
        <v>6055.0796083063206</v>
      </c>
      <c r="AY61" s="1">
        <f t="shared" si="31"/>
        <v>8000.3529794022515</v>
      </c>
      <c r="AZ61" s="1">
        <f t="shared" si="31"/>
        <v>4771.2257439701871</v>
      </c>
      <c r="BA61" s="1">
        <f t="shared" si="31"/>
        <v>1050.0693657805114</v>
      </c>
      <c r="BB61" s="1">
        <f t="shared" si="31"/>
        <v>6787.5486617677598</v>
      </c>
      <c r="BC61" s="1">
        <f t="shared" si="31"/>
        <v>3384.5460380185809</v>
      </c>
      <c r="BD61" s="1">
        <f t="shared" si="31"/>
        <v>24.188265850898123</v>
      </c>
      <c r="BE61" s="1">
        <f t="shared" si="31"/>
        <v>988.35539973875507</v>
      </c>
      <c r="BF61" s="1">
        <f t="shared" si="31"/>
        <v>180338.82142143702</v>
      </c>
      <c r="BG61" s="1">
        <f t="shared" si="31"/>
        <v>139357.97600191704</v>
      </c>
      <c r="BH61" s="1">
        <f t="shared" si="31"/>
        <v>40980.845419520119</v>
      </c>
      <c r="BI61" s="1">
        <f t="shared" si="31"/>
        <v>91.060026787853644</v>
      </c>
      <c r="BJ61" s="1">
        <f t="shared" si="31"/>
        <v>29.077221358018928</v>
      </c>
      <c r="BK61" s="1">
        <f t="shared" si="31"/>
        <v>60018.98093975948</v>
      </c>
      <c r="BL61" s="1">
        <f t="shared" si="31"/>
        <v>487.23187154325683</v>
      </c>
      <c r="BM61" s="1">
        <f t="shared" si="31"/>
        <v>7995.4569042486364</v>
      </c>
      <c r="BN61" s="1">
        <f t="shared" si="31"/>
        <v>1699.2964213409207</v>
      </c>
      <c r="BO61" s="1">
        <f t="shared" si="31"/>
        <v>773.34258851084849</v>
      </c>
      <c r="BP61" s="1">
        <f t="shared" si="31"/>
        <v>20013.848967349735</v>
      </c>
      <c r="BQ61" s="1">
        <f t="shared" si="31"/>
        <v>900.97449826668651</v>
      </c>
      <c r="BR61" s="1">
        <f t="shared" si="31"/>
        <v>10144.648515447658</v>
      </c>
      <c r="BS61" s="1">
        <f t="shared" si="31"/>
        <v>14585.636136812491</v>
      </c>
      <c r="BT61" s="1">
        <f t="shared" si="31"/>
        <v>458.38332532509338</v>
      </c>
      <c r="BU61" s="1">
        <f t="shared" si="31"/>
        <v>2346129.4698544801</v>
      </c>
      <c r="BV61" s="1">
        <f t="shared" si="31"/>
        <v>5367.2640613325066</v>
      </c>
      <c r="BW61" s="1">
        <f t="shared" ref="BW61:BY61" si="32">SUM(BW3:BW54)</f>
        <v>52420.508188773172</v>
      </c>
      <c r="BX61" s="1">
        <f t="shared" si="32"/>
        <v>30.90804084339954</v>
      </c>
      <c r="BY61" s="1">
        <f t="shared" si="32"/>
        <v>3276.5816074509357</v>
      </c>
      <c r="BZ61" s="1">
        <f t="shared" ref="BZ61:CB61" si="33">SUM(BZ3:BZ54)</f>
        <v>120.22243925004516</v>
      </c>
      <c r="CA61" s="1">
        <f t="shared" si="33"/>
        <v>34558.20703131464</v>
      </c>
      <c r="CB61" s="1">
        <f t="shared" si="33"/>
        <v>9294.2175151526517</v>
      </c>
      <c r="CC61" s="1"/>
      <c r="CD61" s="24">
        <f t="shared" si="16"/>
        <v>4.128925683153903E-6</v>
      </c>
      <c r="CE61" s="24">
        <f t="shared" si="17"/>
        <v>-3.6443804887274761E-7</v>
      </c>
      <c r="CF61" s="24">
        <f t="shared" si="18"/>
        <v>1.5036412782909795E-3</v>
      </c>
      <c r="CG61" s="24">
        <f t="shared" si="19"/>
        <v>3.4464893705921897E-5</v>
      </c>
      <c r="CH61" s="24">
        <f t="shared" si="20"/>
        <v>2.1200437722059191E-5</v>
      </c>
      <c r="CI61" s="24">
        <f t="shared" si="21"/>
        <v>-1.9336062352963571E-3</v>
      </c>
      <c r="CJ61" s="24">
        <f t="shared" si="22"/>
        <v>1.8737998115727127E-5</v>
      </c>
      <c r="CK61" s="73"/>
      <c r="CL61" s="73"/>
      <c r="CM61" s="24"/>
      <c r="CN61" s="73"/>
      <c r="CO61" s="24">
        <f t="shared" si="27"/>
        <v>-0.7463978308616448</v>
      </c>
      <c r="CP61" s="73"/>
      <c r="CQ61" s="24">
        <f t="shared" si="24"/>
        <v>1.3787367378929787E-5</v>
      </c>
      <c r="CR61" s="24">
        <f t="shared" si="25"/>
        <v>-8.7622588476066899E-7</v>
      </c>
      <c r="CS61" s="73">
        <f t="shared" si="15"/>
        <v>-0.92646001064050398</v>
      </c>
    </row>
    <row r="62" spans="1:97" x14ac:dyDescent="0.25">
      <c r="A62" s="29" t="s">
        <v>56</v>
      </c>
      <c r="B62" s="1">
        <f>SUM(B2:B54)</f>
        <v>639942.65143105993</v>
      </c>
      <c r="C62" s="1">
        <f t="shared" ref="C62:Q62" si="34">SUM(C2:C54)</f>
        <v>20213.233240570997</v>
      </c>
      <c r="D62" s="1">
        <f t="shared" si="34"/>
        <v>1492696.1975749999</v>
      </c>
      <c r="E62" s="1">
        <f t="shared" si="34"/>
        <v>180332.60627732996</v>
      </c>
      <c r="F62" s="1">
        <f t="shared" si="34"/>
        <v>139355.02161446004</v>
      </c>
      <c r="G62" s="1">
        <f t="shared" si="34"/>
        <v>2350674.7492066999</v>
      </c>
      <c r="H62" s="1">
        <f t="shared" si="34"/>
        <v>34557.559491829998</v>
      </c>
      <c r="I62" s="72"/>
      <c r="J62" s="72"/>
      <c r="K62" s="1">
        <f t="shared" si="34"/>
        <v>262.10835605</v>
      </c>
      <c r="L62" s="72"/>
      <c r="M62" s="1">
        <f t="shared" si="34"/>
        <v>28740.096433273</v>
      </c>
      <c r="N62" s="72"/>
      <c r="O62" s="1">
        <f t="shared" si="34"/>
        <v>263.5670969633</v>
      </c>
      <c r="P62" s="1">
        <f t="shared" si="34"/>
        <v>2.1160248433</v>
      </c>
      <c r="Q62" s="72">
        <f t="shared" si="34"/>
        <v>29.357022018699993</v>
      </c>
      <c r="T62" s="1">
        <f>SUM(T2:T54)</f>
        <v>65.65387008367432</v>
      </c>
      <c r="U62" s="1">
        <f t="shared" ref="U62:CB62" si="35">SUM(U2:U54)</f>
        <v>263.57073085969483</v>
      </c>
      <c r="V62" s="1">
        <f t="shared" si="35"/>
        <v>10.61494062808722</v>
      </c>
      <c r="W62" s="1">
        <f t="shared" si="35"/>
        <v>10.486910302427926</v>
      </c>
      <c r="X62" s="1">
        <f t="shared" si="35"/>
        <v>5.1772161150969787</v>
      </c>
      <c r="Y62" s="1">
        <f t="shared" si="35"/>
        <v>1743.8285690553071</v>
      </c>
      <c r="Z62" s="1">
        <f t="shared" si="35"/>
        <v>2.1160229891842595</v>
      </c>
      <c r="AA62" s="1">
        <f t="shared" si="35"/>
        <v>26739.354173991494</v>
      </c>
      <c r="AB62" s="1">
        <f t="shared" ref="AB62:BV62" si="36">SUM(AB2:AB54)</f>
        <v>262.10829605874471</v>
      </c>
      <c r="AC62" s="1">
        <f t="shared" si="36"/>
        <v>639945.29370670917</v>
      </c>
      <c r="AD62" s="1">
        <f t="shared" si="36"/>
        <v>1417.6174655667949</v>
      </c>
      <c r="AE62" s="1">
        <f t="shared" si="36"/>
        <v>1433.9014574658422</v>
      </c>
      <c r="AF62" s="1">
        <f t="shared" si="36"/>
        <v>71.936991238690666</v>
      </c>
      <c r="AG62" s="1">
        <f t="shared" si="36"/>
        <v>1117.5338589990656</v>
      </c>
      <c r="AH62" s="1">
        <f t="shared" si="36"/>
        <v>7288.5507967235399</v>
      </c>
      <c r="AI62" s="1">
        <f t="shared" si="36"/>
        <v>7288.5507967235399</v>
      </c>
      <c r="AJ62" s="1">
        <f t="shared" si="36"/>
        <v>28739.966180106403</v>
      </c>
      <c r="AK62" s="1">
        <f t="shared" si="36"/>
        <v>0</v>
      </c>
      <c r="AL62" s="1">
        <f t="shared" si="36"/>
        <v>332.95018703679779</v>
      </c>
      <c r="AM62" s="1">
        <f t="shared" si="36"/>
        <v>0.92421074663372049</v>
      </c>
      <c r="AN62" s="1">
        <f t="shared" si="36"/>
        <v>4.1763581700542289</v>
      </c>
      <c r="AO62" s="1">
        <f t="shared" si="36"/>
        <v>158.70334039451566</v>
      </c>
      <c r="AP62" s="1">
        <f t="shared" si="36"/>
        <v>2.1589150868816871</v>
      </c>
      <c r="AQ62" s="1">
        <f t="shared" si="36"/>
        <v>20213.225874099713</v>
      </c>
      <c r="AR62" s="1">
        <f t="shared" si="36"/>
        <v>0</v>
      </c>
      <c r="AS62" s="1">
        <f t="shared" si="36"/>
        <v>1345446.6068549629</v>
      </c>
      <c r="AT62" s="1">
        <f t="shared" si="36"/>
        <v>149494.07033865841</v>
      </c>
      <c r="AU62" s="1">
        <f t="shared" si="36"/>
        <v>1494940.6771936216</v>
      </c>
      <c r="AV62" s="1">
        <f t="shared" si="36"/>
        <v>1.2606465673723173</v>
      </c>
      <c r="AW62" s="1">
        <f t="shared" si="36"/>
        <v>794.99069863611442</v>
      </c>
      <c r="AX62" s="1">
        <f t="shared" si="36"/>
        <v>6055.0796083063206</v>
      </c>
      <c r="AY62" s="1">
        <f t="shared" si="36"/>
        <v>8000.3529794022515</v>
      </c>
      <c r="AZ62" s="1">
        <f t="shared" si="36"/>
        <v>4771.2257439701871</v>
      </c>
      <c r="BA62" s="1">
        <f t="shared" si="36"/>
        <v>1050.0693657805114</v>
      </c>
      <c r="BB62" s="1">
        <f t="shared" si="36"/>
        <v>6787.5486617677598</v>
      </c>
      <c r="BC62" s="1">
        <f t="shared" si="36"/>
        <v>3384.5460380185809</v>
      </c>
      <c r="BD62" s="1">
        <f t="shared" si="36"/>
        <v>24.188265850898123</v>
      </c>
      <c r="BE62" s="1">
        <f t="shared" si="36"/>
        <v>988.35539973875507</v>
      </c>
      <c r="BF62" s="1">
        <f t="shared" si="36"/>
        <v>180338.82142143702</v>
      </c>
      <c r="BG62" s="1">
        <f t="shared" si="36"/>
        <v>139357.97600191704</v>
      </c>
      <c r="BH62" s="1">
        <f t="shared" si="36"/>
        <v>40980.845419520119</v>
      </c>
      <c r="BI62" s="1">
        <f t="shared" si="36"/>
        <v>91.060026787853644</v>
      </c>
      <c r="BJ62" s="1">
        <f t="shared" si="36"/>
        <v>29.077221358018928</v>
      </c>
      <c r="BK62" s="1">
        <f t="shared" si="36"/>
        <v>60018.98093975948</v>
      </c>
      <c r="BL62" s="1">
        <f t="shared" si="36"/>
        <v>487.23187154325683</v>
      </c>
      <c r="BM62" s="1">
        <f t="shared" si="36"/>
        <v>7995.4569042486364</v>
      </c>
      <c r="BN62" s="1">
        <f t="shared" si="36"/>
        <v>1699.2964213409207</v>
      </c>
      <c r="BO62" s="1">
        <f t="shared" si="36"/>
        <v>773.34258851084849</v>
      </c>
      <c r="BP62" s="1">
        <f t="shared" si="36"/>
        <v>20013.848967349735</v>
      </c>
      <c r="BQ62" s="1">
        <f t="shared" si="36"/>
        <v>900.97449826668651</v>
      </c>
      <c r="BR62" s="1">
        <f t="shared" si="36"/>
        <v>10144.648515447658</v>
      </c>
      <c r="BS62" s="1">
        <f t="shared" si="36"/>
        <v>14585.636136812491</v>
      </c>
      <c r="BT62" s="1">
        <f t="shared" si="36"/>
        <v>458.38332532509338</v>
      </c>
      <c r="BU62" s="1">
        <f t="shared" si="36"/>
        <v>2346129.4698544801</v>
      </c>
      <c r="BV62" s="1">
        <f t="shared" si="36"/>
        <v>5367.2640613325066</v>
      </c>
      <c r="BW62" s="1">
        <f t="shared" si="35"/>
        <v>52420.508188773172</v>
      </c>
      <c r="BX62" s="1">
        <f t="shared" si="35"/>
        <v>30.90804084339954</v>
      </c>
      <c r="BY62" s="1">
        <f t="shared" si="35"/>
        <v>3276.5816074509357</v>
      </c>
      <c r="BZ62" s="1">
        <f t="shared" si="35"/>
        <v>120.22243925004516</v>
      </c>
      <c r="CA62" s="1">
        <f t="shared" si="35"/>
        <v>34558.20703131464</v>
      </c>
      <c r="CB62" s="1">
        <f t="shared" si="35"/>
        <v>9294.2175151526517</v>
      </c>
    </row>
    <row r="63" spans="1:97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517002.93001765991</v>
      </c>
      <c r="C63" s="27">
        <f t="shared" ref="C63:M63" si="37">+C3+C5+C8+C9+C11+C12+C14+C15+C16+C17+C18+C19+C20+C21+C22+C23+C24+C25+C26+C28+C30+C31+C33+C34+C35+C36+C37+C39+C40+C41+C42+C43+C44+C46+C47+C49+C50</f>
        <v>17182.549767371002</v>
      </c>
      <c r="D63" s="27">
        <f t="shared" si="37"/>
        <v>1236882.763275</v>
      </c>
      <c r="E63" s="27">
        <f t="shared" si="37"/>
        <v>156898.88568613003</v>
      </c>
      <c r="F63" s="27">
        <f t="shared" si="37"/>
        <v>121452.78030766001</v>
      </c>
      <c r="G63" s="27">
        <f t="shared" si="37"/>
        <v>2215290.4946074006</v>
      </c>
      <c r="H63" s="27">
        <f t="shared" si="37"/>
        <v>29799.769039219998</v>
      </c>
      <c r="I63" s="71"/>
      <c r="J63" s="71"/>
      <c r="K63" s="27">
        <f t="shared" si="37"/>
        <v>234.33505574999998</v>
      </c>
      <c r="L63" s="71"/>
      <c r="M63" s="27">
        <f t="shared" si="37"/>
        <v>28131.328646272999</v>
      </c>
      <c r="N63" s="71"/>
      <c r="O63" s="27">
        <f t="shared" ref="O63:Q63" si="38">+O3+O5+O8+O9+O11+O12+O14+O15+O16+O17+O18+O19+O20+O21+O22+O23+O24+O25+O26+O28+O30+O31+O33+O34+O35+O36+O37+O39+O40+O41+O42+O43+O44+O46+O47+O49+O50</f>
        <v>206.787464503</v>
      </c>
      <c r="P63" s="27">
        <f t="shared" si="38"/>
        <v>2.0161403675999998</v>
      </c>
      <c r="Q63" s="71">
        <f t="shared" si="38"/>
        <v>26.312547677499996</v>
      </c>
      <c r="T63" s="27">
        <f t="shared" ref="T63" si="39">+T3+T5+T8+T9+T11+T12+T14+T15+T16+T17+T18+T19+T20+T21+T22+T23+T24+T25+T26+T28+T30+T31+T33+T34+T35+T36+T37+T39+T40+T41+T42+T43+T44+T46+T47+T49+T50</f>
        <v>63.975066661758362</v>
      </c>
      <c r="U63" s="27">
        <f t="shared" ref="U63:BY63" si="40">+U3+U5+U8+U9+U11+U12+U14+U15+U16+U17+U18+U19+U20+U21+U22+U23+U24+U25+U26+U28+U30+U31+U33+U34+U35+U36+U37+U39+U40+U41+U42+U43+U44+U46+U47+U49+U50</f>
        <v>206.79085176788905</v>
      </c>
      <c r="V63" s="27">
        <f t="shared" si="40"/>
        <v>9.4700503719851792</v>
      </c>
      <c r="W63" s="27">
        <f t="shared" si="40"/>
        <v>9.3477004904318193</v>
      </c>
      <c r="X63" s="27">
        <f t="shared" si="40"/>
        <v>4.831339812983849</v>
      </c>
      <c r="Y63" s="27">
        <f t="shared" ref="Y63" si="41">+Y3+Y5+Y8+Y9+Y11+Y12+Y14+Y15+Y16+Y17+Y18+Y19+Y20+Y21+Y22+Y23+Y24+Y25+Y26+Y28+Y30+Y31+Y33+Y34+Y35+Y36+Y37+Y39+Y40+Y41+Y42+Y43+Y44+Y46+Y47+Y49+Y50</f>
        <v>1559.8553678565313</v>
      </c>
      <c r="Z63" s="27">
        <f t="shared" si="40"/>
        <v>2.0161381618440299</v>
      </c>
      <c r="AA63" s="27">
        <f t="shared" si="40"/>
        <v>22842.404721659124</v>
      </c>
      <c r="AB63" s="27">
        <f t="shared" ref="AB63:BV63" si="42">+AB3+AB5+AB8+AB9+AB11+AB12+AB14+AB15+AB16+AB17+AB18+AB19+AB20+AB21+AB22+AB23+AB24+AB25+AB26+AB28+AB30+AB31+AB33+AB34+AB35+AB36+AB37+AB39+AB40+AB41+AB42+AB43+AB44+AB46+AB47+AB49+AB50</f>
        <v>234.33493423960317</v>
      </c>
      <c r="AC63" s="27">
        <f t="shared" si="42"/>
        <v>517005.43969342718</v>
      </c>
      <c r="AD63" s="27">
        <f t="shared" si="42"/>
        <v>1270.5409407008426</v>
      </c>
      <c r="AE63" s="27">
        <f t="shared" si="42"/>
        <v>1249.5981633766592</v>
      </c>
      <c r="AF63" s="27">
        <f t="shared" si="42"/>
        <v>66.719155304567849</v>
      </c>
      <c r="AG63" s="27">
        <f t="shared" si="42"/>
        <v>983.23421018600027</v>
      </c>
      <c r="AH63" s="27">
        <f t="shared" si="42"/>
        <v>6060.0913297215939</v>
      </c>
      <c r="AI63" s="27">
        <f t="shared" si="42"/>
        <v>6060.0913297215939</v>
      </c>
      <c r="AJ63" s="27">
        <f t="shared" si="42"/>
        <v>28131.19702389793</v>
      </c>
      <c r="AK63" s="27">
        <f t="shared" si="42"/>
        <v>0</v>
      </c>
      <c r="AL63" s="27">
        <f t="shared" si="42"/>
        <v>288.43596059238683</v>
      </c>
      <c r="AM63" s="27">
        <f t="shared" si="42"/>
        <v>0.88502706304782519</v>
      </c>
      <c r="AN63" s="27">
        <f t="shared" si="42"/>
        <v>3.799825513711538</v>
      </c>
      <c r="AO63" s="27">
        <f t="shared" si="42"/>
        <v>133.43699933704005</v>
      </c>
      <c r="AP63" s="27">
        <f t="shared" si="42"/>
        <v>1.8848050527288687</v>
      </c>
      <c r="AQ63" s="27">
        <f t="shared" si="42"/>
        <v>17182.535495005672</v>
      </c>
      <c r="AR63" s="27">
        <f t="shared" si="42"/>
        <v>0</v>
      </c>
      <c r="AS63" s="27">
        <f t="shared" si="42"/>
        <v>1108254.9316704774</v>
      </c>
      <c r="AT63" s="27">
        <f t="shared" si="42"/>
        <v>123139.43947913506</v>
      </c>
      <c r="AU63" s="27">
        <f t="shared" si="42"/>
        <v>1231394.3711496121</v>
      </c>
      <c r="AV63" s="27">
        <f t="shared" si="42"/>
        <v>1.1736604340373411</v>
      </c>
      <c r="AW63" s="27">
        <f t="shared" si="42"/>
        <v>695.44545623216766</v>
      </c>
      <c r="AX63" s="27">
        <f t="shared" si="42"/>
        <v>5286.3835688092258</v>
      </c>
      <c r="AY63" s="27">
        <f t="shared" si="42"/>
        <v>7007.1112223132195</v>
      </c>
      <c r="AZ63" s="27">
        <f t="shared" si="42"/>
        <v>4286.2010764263559</v>
      </c>
      <c r="BA63" s="27">
        <f t="shared" si="42"/>
        <v>925.63889702976667</v>
      </c>
      <c r="BB63" s="27">
        <f t="shared" si="42"/>
        <v>5966.5516460020235</v>
      </c>
      <c r="BC63" s="27">
        <f t="shared" si="42"/>
        <v>2964.5747201361851</v>
      </c>
      <c r="BD63" s="27">
        <f t="shared" si="42"/>
        <v>10.466344015770877</v>
      </c>
      <c r="BE63" s="27">
        <f t="shared" si="42"/>
        <v>817.82837687250526</v>
      </c>
      <c r="BF63" s="27">
        <f t="shared" si="42"/>
        <v>156902.41664760705</v>
      </c>
      <c r="BG63" s="27">
        <f t="shared" si="42"/>
        <v>121455.55918938904</v>
      </c>
      <c r="BH63" s="27">
        <f t="shared" si="42"/>
        <v>35446.857458218197</v>
      </c>
      <c r="BI63" s="27">
        <f t="shared" si="42"/>
        <v>88.652993184013198</v>
      </c>
      <c r="BJ63" s="27">
        <f t="shared" si="42"/>
        <v>25.526133551547705</v>
      </c>
      <c r="BK63" s="27">
        <f t="shared" si="42"/>
        <v>51957.861838589219</v>
      </c>
      <c r="BL63" s="27">
        <f t="shared" si="42"/>
        <v>439.12364032770557</v>
      </c>
      <c r="BM63" s="27">
        <f t="shared" si="42"/>
        <v>7011.4220133350109</v>
      </c>
      <c r="BN63" s="27">
        <f t="shared" si="42"/>
        <v>1489.9459726034511</v>
      </c>
      <c r="BO63" s="27">
        <f t="shared" si="42"/>
        <v>676.90069104474219</v>
      </c>
      <c r="BP63" s="27">
        <f t="shared" si="42"/>
        <v>17555.179328215148</v>
      </c>
      <c r="BQ63" s="27">
        <f t="shared" si="42"/>
        <v>798.7897250183056</v>
      </c>
      <c r="BR63" s="27">
        <f t="shared" si="42"/>
        <v>8792.6689554360564</v>
      </c>
      <c r="BS63" s="27">
        <f t="shared" si="42"/>
        <v>12756.171926680385</v>
      </c>
      <c r="BT63" s="27">
        <f t="shared" si="42"/>
        <v>404.46106712988552</v>
      </c>
      <c r="BU63" s="27">
        <f t="shared" si="42"/>
        <v>2208582.5978950304</v>
      </c>
      <c r="BV63" s="27">
        <f t="shared" si="42"/>
        <v>4706.2574953902595</v>
      </c>
      <c r="BW63" s="27">
        <f t="shared" si="40"/>
        <v>49289.172743833107</v>
      </c>
      <c r="BX63" s="27">
        <f t="shared" si="40"/>
        <v>26.646258201283224</v>
      </c>
      <c r="BY63" s="27">
        <f t="shared" si="40"/>
        <v>2817.6152238023583</v>
      </c>
      <c r="BZ63" s="27">
        <f t="shared" ref="BZ63:CB63" si="43">+BZ3+BZ5+BZ8+BZ9+BZ11+BZ12+BZ14+BZ15+BZ16+BZ17+BZ18+BZ19+BZ20+BZ21+BZ22+BZ23+BZ24+BZ25+BZ26+BZ28+BZ30+BZ31+BZ33+BZ34+BZ35+BZ36+BZ37+BZ39+BZ40+BZ41+BZ42+BZ43+BZ44+BZ46+BZ47+BZ49+BZ50</f>
        <v>103.71937691484214</v>
      </c>
      <c r="CA63" s="27">
        <f t="shared" si="43"/>
        <v>29800.408745852659</v>
      </c>
      <c r="CB63" s="27">
        <f t="shared" si="43"/>
        <v>7977.4011190948631</v>
      </c>
    </row>
    <row r="64" spans="1:97" x14ac:dyDescent="0.25">
      <c r="P64" s="30"/>
    </row>
    <row r="65" spans="16:16" x14ac:dyDescent="0.25">
      <c r="P65" s="30"/>
    </row>
    <row r="66" spans="16:16" x14ac:dyDescent="0.25">
      <c r="P66" s="30"/>
    </row>
    <row r="67" spans="16:16" x14ac:dyDescent="0.25">
      <c r="P67" s="30"/>
    </row>
    <row r="68" spans="16:16" x14ac:dyDescent="0.25">
      <c r="P68" s="30"/>
    </row>
    <row r="69" spans="16:16" x14ac:dyDescent="0.25">
      <c r="P69" s="30"/>
    </row>
    <row r="70" spans="16:16" x14ac:dyDescent="0.25">
      <c r="P70" s="30"/>
    </row>
    <row r="71" spans="16:16" x14ac:dyDescent="0.25">
      <c r="P71" s="30"/>
    </row>
    <row r="72" spans="16:16" x14ac:dyDescent="0.25">
      <c r="P72" s="30"/>
    </row>
    <row r="73" spans="16:16" x14ac:dyDescent="0.25">
      <c r="P73" s="30"/>
    </row>
    <row r="74" spans="16:16" x14ac:dyDescent="0.25">
      <c r="P74" s="30"/>
    </row>
    <row r="75" spans="16:16" x14ac:dyDescent="0.25">
      <c r="P75" s="30"/>
    </row>
    <row r="76" spans="16:16" x14ac:dyDescent="0.25">
      <c r="P76" s="30"/>
    </row>
    <row r="77" spans="16:16" x14ac:dyDescent="0.25">
      <c r="P77" s="30"/>
    </row>
    <row r="78" spans="16:16" x14ac:dyDescent="0.25">
      <c r="P78" s="30"/>
    </row>
    <row r="79" spans="16:16" x14ac:dyDescent="0.25">
      <c r="P79" s="3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28" bestFit="1" customWidth="1"/>
    <col min="6" max="6" width="9.7109375" customWidth="1"/>
    <col min="7" max="7" width="10.5703125" customWidth="1"/>
    <col min="8" max="8" width="9.28515625" bestFit="1" customWidth="1"/>
    <col min="9" max="9" width="10.42578125" style="52" customWidth="1"/>
    <col min="10" max="10" width="9.7109375" style="52" customWidth="1"/>
    <col min="11" max="11" width="9.28515625" bestFit="1" customWidth="1"/>
    <col min="12" max="12" width="11.42578125" style="52" customWidth="1"/>
    <col min="13" max="13" width="9.28515625" bestFit="1" customWidth="1"/>
    <col min="14" max="14" width="11.5703125" style="52" customWidth="1"/>
    <col min="15" max="16" width="9" style="65" customWidth="1"/>
    <col min="17" max="17" width="9" style="52" customWidth="1"/>
    <col min="19" max="19" width="19.7109375" customWidth="1"/>
    <col min="20" max="20" width="6.7109375" style="29" bestFit="1" customWidth="1"/>
    <col min="21" max="21" width="9.85546875" style="27" bestFit="1" customWidth="1"/>
    <col min="22" max="22" width="5.7109375" style="27" bestFit="1" customWidth="1"/>
    <col min="23" max="23" width="14.5703125" style="27" bestFit="1" customWidth="1"/>
    <col min="24" max="24" width="5.7109375" style="27" bestFit="1" customWidth="1"/>
    <col min="25" max="25" width="6.7109375" style="27" bestFit="1" customWidth="1"/>
    <col min="26" max="26" width="13.42578125" style="27" bestFit="1" customWidth="1"/>
    <col min="27" max="27" width="7.7109375" style="27" bestFit="1" customWidth="1"/>
    <col min="28" max="28" width="5.7109375" style="27" bestFit="1" customWidth="1"/>
    <col min="29" max="29" width="9.28515625" style="27" bestFit="1" customWidth="1"/>
    <col min="30" max="31" width="6.7109375" style="27" bestFit="1" customWidth="1"/>
    <col min="32" max="32" width="5.7109375" style="27" bestFit="1" customWidth="1"/>
    <col min="33" max="34" width="6.7109375" style="27" bestFit="1" customWidth="1"/>
    <col min="35" max="35" width="15.42578125" style="27" bestFit="1" customWidth="1"/>
    <col min="36" max="36" width="6.7109375" style="27" bestFit="1" customWidth="1"/>
    <col min="37" max="37" width="6.5703125" style="27" bestFit="1" customWidth="1"/>
    <col min="38" max="38" width="6.7109375" style="27" bestFit="1" customWidth="1"/>
    <col min="39" max="39" width="5.140625" style="27" bestFit="1" customWidth="1"/>
    <col min="40" max="40" width="5.7109375" style="27" bestFit="1" customWidth="1"/>
    <col min="41" max="41" width="6.7109375" style="27" bestFit="1" customWidth="1"/>
    <col min="42" max="42" width="6.140625" style="27" bestFit="1" customWidth="1"/>
    <col min="43" max="43" width="6.7109375" style="27" bestFit="1" customWidth="1"/>
    <col min="44" max="44" width="10" style="27" bestFit="1" customWidth="1"/>
    <col min="45" max="45" width="9.28515625" style="27" bestFit="1" customWidth="1"/>
    <col min="46" max="46" width="7.7109375" style="27" bestFit="1" customWidth="1"/>
    <col min="47" max="47" width="9.28515625" style="27" bestFit="1" customWidth="1"/>
    <col min="48" max="48" width="6" style="27" bestFit="1" customWidth="1"/>
    <col min="49" max="49" width="6.7109375" style="27" bestFit="1" customWidth="1"/>
    <col min="50" max="50" width="5.7109375" style="27" bestFit="1" customWidth="1"/>
    <col min="51" max="51" width="7.7109375" style="27" bestFit="1" customWidth="1"/>
    <col min="52" max="53" width="5.7109375" style="27" bestFit="1" customWidth="1"/>
    <col min="54" max="54" width="6.7109375" style="27" bestFit="1" customWidth="1"/>
    <col min="55" max="55" width="5.7109375" style="27" bestFit="1" customWidth="1"/>
    <col min="56" max="56" width="5.85546875" style="27" bestFit="1" customWidth="1"/>
    <col min="57" max="57" width="5.7109375" style="27" bestFit="1" customWidth="1"/>
    <col min="58" max="60" width="7.7109375" style="27" bestFit="1" customWidth="1"/>
    <col min="61" max="61" width="5.140625" style="27" bestFit="1" customWidth="1"/>
    <col min="62" max="62" width="5.28515625" style="27" bestFit="1" customWidth="1"/>
    <col min="63" max="63" width="8.7109375" style="27" bestFit="1" customWidth="1"/>
    <col min="64" max="64" width="5.7109375" style="27" bestFit="1" customWidth="1"/>
    <col min="65" max="65" width="7.85546875" style="27" bestFit="1" customWidth="1"/>
    <col min="66" max="66" width="5.85546875" style="27" bestFit="1" customWidth="1"/>
    <col min="67" max="67" width="6" style="27" bestFit="1" customWidth="1"/>
    <col min="68" max="71" width="6.7109375" style="27" bestFit="1" customWidth="1"/>
    <col min="72" max="72" width="5.7109375" style="27" bestFit="1" customWidth="1"/>
    <col min="73" max="73" width="7.7109375" style="27" bestFit="1" customWidth="1"/>
    <col min="74" max="74" width="8" style="27" bestFit="1" customWidth="1"/>
    <col min="75" max="75" width="5.7109375" style="27" bestFit="1" customWidth="1"/>
    <col min="76" max="77" width="6.7109375" style="27" bestFit="1" customWidth="1"/>
    <col min="78" max="78" width="6.7109375" style="27" customWidth="1"/>
    <col min="79" max="79" width="9.140625" style="27" bestFit="1" customWidth="1"/>
    <col min="80" max="80" width="7.140625" style="27" bestFit="1" customWidth="1"/>
    <col min="81" max="81" width="6.7109375" style="27" customWidth="1"/>
    <col min="83" max="91" width="9.140625" style="29"/>
    <col min="92" max="92" width="9.140625" style="52"/>
    <col min="93" max="93" width="9.140625" style="29"/>
    <col min="94" max="94" width="9.140625" style="52"/>
    <col min="97" max="97" width="9.140625" style="52"/>
  </cols>
  <sheetData>
    <row r="1" spans="1:97" x14ac:dyDescent="0.25">
      <c r="B1" s="29" t="s">
        <v>495</v>
      </c>
      <c r="S1" s="29" t="s">
        <v>489</v>
      </c>
      <c r="CD1" s="28"/>
      <c r="CF1" s="29" t="s">
        <v>317</v>
      </c>
    </row>
    <row r="2" spans="1:97" x14ac:dyDescent="0.25">
      <c r="A2" s="29" t="s">
        <v>229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52" t="s">
        <v>63</v>
      </c>
      <c r="J2" s="52" t="s">
        <v>64</v>
      </c>
      <c r="K2" s="29" t="s">
        <v>226</v>
      </c>
      <c r="L2" s="52" t="s">
        <v>65</v>
      </c>
      <c r="M2" s="29" t="s">
        <v>67</v>
      </c>
      <c r="N2" s="52" t="s">
        <v>68</v>
      </c>
      <c r="O2" s="65" t="s">
        <v>318</v>
      </c>
      <c r="P2" s="65" t="s">
        <v>321</v>
      </c>
      <c r="Q2" s="52" t="s">
        <v>328</v>
      </c>
      <c r="S2" s="29" t="s">
        <v>227</v>
      </c>
      <c r="T2" s="29" t="s">
        <v>392</v>
      </c>
      <c r="U2" s="29" t="s">
        <v>178</v>
      </c>
      <c r="V2" s="29" t="s">
        <v>131</v>
      </c>
      <c r="W2" s="29" t="s">
        <v>132</v>
      </c>
      <c r="X2" s="29" t="s">
        <v>133</v>
      </c>
      <c r="Y2" s="29" t="s">
        <v>393</v>
      </c>
      <c r="Z2" s="29" t="s">
        <v>179</v>
      </c>
      <c r="AA2" s="29" t="s">
        <v>134</v>
      </c>
      <c r="AB2" s="29" t="s">
        <v>135</v>
      </c>
      <c r="AC2" s="29" t="s">
        <v>59</v>
      </c>
      <c r="AD2" s="29" t="s">
        <v>136</v>
      </c>
      <c r="AE2" s="29" t="s">
        <v>137</v>
      </c>
      <c r="AF2" s="29" t="s">
        <v>394</v>
      </c>
      <c r="AG2" s="29" t="s">
        <v>138</v>
      </c>
      <c r="AH2" s="29" t="s">
        <v>139</v>
      </c>
      <c r="AI2" s="29" t="s">
        <v>140</v>
      </c>
      <c r="AJ2" s="29" t="s">
        <v>67</v>
      </c>
      <c r="AK2" s="29" t="s">
        <v>141</v>
      </c>
      <c r="AL2" s="29" t="s">
        <v>142</v>
      </c>
      <c r="AM2" s="29" t="s">
        <v>143</v>
      </c>
      <c r="AN2" s="29" t="s">
        <v>395</v>
      </c>
      <c r="AO2" s="29" t="s">
        <v>144</v>
      </c>
      <c r="AP2" s="29" t="s">
        <v>402</v>
      </c>
      <c r="AQ2" s="29" t="s">
        <v>57</v>
      </c>
      <c r="AR2" s="29" t="s">
        <v>128</v>
      </c>
      <c r="AS2" s="29" t="s">
        <v>145</v>
      </c>
      <c r="AT2" s="29" t="s">
        <v>146</v>
      </c>
      <c r="AU2" s="29" t="s">
        <v>60</v>
      </c>
      <c r="AV2" s="29" t="s">
        <v>147</v>
      </c>
      <c r="AW2" s="29" t="s">
        <v>148</v>
      </c>
      <c r="AX2" s="29" t="s">
        <v>149</v>
      </c>
      <c r="AY2" s="29" t="s">
        <v>150</v>
      </c>
      <c r="AZ2" s="29" t="s">
        <v>151</v>
      </c>
      <c r="BA2" s="29" t="s">
        <v>152</v>
      </c>
      <c r="BB2" s="29" t="s">
        <v>153</v>
      </c>
      <c r="BC2" s="29" t="s">
        <v>154</v>
      </c>
      <c r="BD2" s="29" t="s">
        <v>155</v>
      </c>
      <c r="BE2" s="29" t="s">
        <v>156</v>
      </c>
      <c r="BF2" s="29" t="s">
        <v>54</v>
      </c>
      <c r="BG2" s="29" t="s">
        <v>53</v>
      </c>
      <c r="BH2" s="29" t="s">
        <v>157</v>
      </c>
      <c r="BI2" s="29" t="s">
        <v>158</v>
      </c>
      <c r="BJ2" s="29" t="s">
        <v>159</v>
      </c>
      <c r="BK2" s="29" t="s">
        <v>160</v>
      </c>
      <c r="BL2" s="29" t="s">
        <v>161</v>
      </c>
      <c r="BM2" s="29" t="s">
        <v>162</v>
      </c>
      <c r="BN2" s="29" t="s">
        <v>163</v>
      </c>
      <c r="BO2" s="29" t="s">
        <v>164</v>
      </c>
      <c r="BP2" s="29" t="s">
        <v>165</v>
      </c>
      <c r="BQ2" s="29" t="s">
        <v>396</v>
      </c>
      <c r="BR2" s="29" t="s">
        <v>166</v>
      </c>
      <c r="BS2" s="29" t="s">
        <v>167</v>
      </c>
      <c r="BT2" s="29" t="s">
        <v>168</v>
      </c>
      <c r="BU2" s="29" t="s">
        <v>61</v>
      </c>
      <c r="BV2" s="29" t="s">
        <v>403</v>
      </c>
      <c r="BW2" s="29" t="s">
        <v>169</v>
      </c>
      <c r="BX2" s="29" t="s">
        <v>170</v>
      </c>
      <c r="BY2" s="29" t="s">
        <v>171</v>
      </c>
      <c r="BZ2" s="29" t="s">
        <v>173</v>
      </c>
      <c r="CA2" s="29" t="s">
        <v>174</v>
      </c>
      <c r="CB2" s="29" t="s">
        <v>404</v>
      </c>
      <c r="CE2" s="36" t="s">
        <v>141</v>
      </c>
      <c r="CF2" s="29" t="s">
        <v>59</v>
      </c>
      <c r="CG2" s="29" t="s">
        <v>57</v>
      </c>
      <c r="CH2" s="29" t="s">
        <v>60</v>
      </c>
      <c r="CI2" s="29" t="s">
        <v>54</v>
      </c>
      <c r="CJ2" s="29" t="s">
        <v>53</v>
      </c>
      <c r="CK2" s="29" t="s">
        <v>61</v>
      </c>
      <c r="CL2" s="29" t="s">
        <v>62</v>
      </c>
      <c r="CM2" s="29" t="s">
        <v>226</v>
      </c>
      <c r="CN2" s="52" t="s">
        <v>65</v>
      </c>
      <c r="CO2" s="29" t="s">
        <v>67</v>
      </c>
      <c r="CP2" s="52" t="s">
        <v>68</v>
      </c>
      <c r="CQ2" s="29" t="s">
        <v>318</v>
      </c>
      <c r="CR2" s="29" t="s">
        <v>321</v>
      </c>
      <c r="CS2" s="52" t="s">
        <v>328</v>
      </c>
    </row>
    <row r="3" spans="1:97" x14ac:dyDescent="0.25">
      <c r="A3" s="29" t="s">
        <v>0</v>
      </c>
      <c r="B3" s="27">
        <v>71913.641975000006</v>
      </c>
      <c r="C3" s="27">
        <v>1686.1702891</v>
      </c>
      <c r="D3" s="27">
        <v>51250.993914999999</v>
      </c>
      <c r="E3" s="27">
        <v>17397.394800999999</v>
      </c>
      <c r="F3" s="27">
        <v>13907.625332</v>
      </c>
      <c r="G3" s="27">
        <v>42623.084612999999</v>
      </c>
      <c r="H3" s="27">
        <v>30137.791028</v>
      </c>
      <c r="I3" s="53">
        <v>476.89958861000002</v>
      </c>
      <c r="J3" s="53">
        <v>147.90950326000001</v>
      </c>
      <c r="K3" s="27">
        <v>48.67762123</v>
      </c>
      <c r="L3" s="53">
        <v>479.22967602</v>
      </c>
      <c r="M3" s="27">
        <v>1054.9645949999999</v>
      </c>
      <c r="N3" s="53">
        <v>5892.5509466000003</v>
      </c>
      <c r="O3" s="66">
        <v>105.92134383</v>
      </c>
      <c r="P3" s="66">
        <v>39.986245945999997</v>
      </c>
      <c r="Q3" s="53">
        <v>57.635461993</v>
      </c>
      <c r="R3" s="27"/>
      <c r="S3" s="29" t="s">
        <v>0</v>
      </c>
      <c r="T3" s="27">
        <v>483.11720339349898</v>
      </c>
      <c r="U3" s="27">
        <v>104.74367484548701</v>
      </c>
      <c r="V3" s="27">
        <v>235.206675858707</v>
      </c>
      <c r="W3" s="27">
        <v>202.29706610351801</v>
      </c>
      <c r="X3" s="27">
        <v>270.55232057287901</v>
      </c>
      <c r="Y3" s="27">
        <v>664.18501933729601</v>
      </c>
      <c r="Z3" s="27">
        <v>39.170211253662799</v>
      </c>
      <c r="AA3" s="27">
        <v>19668.827525368801</v>
      </c>
      <c r="AB3" s="27">
        <v>48.676690766645102</v>
      </c>
      <c r="AC3" s="27">
        <v>71664.619624676299</v>
      </c>
      <c r="AD3" s="27">
        <v>1014.66228798004</v>
      </c>
      <c r="AE3" s="27">
        <v>321.62044412521698</v>
      </c>
      <c r="AF3" s="27">
        <v>375.831979873416</v>
      </c>
      <c r="AG3" s="27">
        <v>504.87994942318602</v>
      </c>
      <c r="AH3" s="27">
        <v>417.06262974582199</v>
      </c>
      <c r="AI3" s="27">
        <v>417.06262974582199</v>
      </c>
      <c r="AJ3" s="27">
        <v>1054.95616694152</v>
      </c>
      <c r="AK3" s="27">
        <v>33.510497563456497</v>
      </c>
      <c r="AL3" s="27">
        <v>477.94948676761902</v>
      </c>
      <c r="AM3" s="27">
        <v>55.558124413928397</v>
      </c>
      <c r="AN3" s="27">
        <v>289.11743731855802</v>
      </c>
      <c r="AO3" s="27">
        <v>1233.00264755284</v>
      </c>
      <c r="AP3" s="27">
        <v>93.772446495451007</v>
      </c>
      <c r="AQ3" s="27">
        <v>1686.1669468944001</v>
      </c>
      <c r="AR3" s="27">
        <v>0</v>
      </c>
      <c r="AS3" s="27">
        <v>46032.280885679698</v>
      </c>
      <c r="AT3" s="27">
        <v>5081.1956559496102</v>
      </c>
      <c r="AU3" s="27">
        <v>51146.987039192798</v>
      </c>
      <c r="AV3" s="27">
        <v>69.946737649692693</v>
      </c>
      <c r="AW3" s="27">
        <v>677.26171842910696</v>
      </c>
      <c r="AX3" s="27">
        <v>125.655376116558</v>
      </c>
      <c r="AY3" s="27">
        <v>11737.8443104364</v>
      </c>
      <c r="AZ3" s="27">
        <v>358.69835974899303</v>
      </c>
      <c r="BA3" s="27">
        <v>330.11269200654101</v>
      </c>
      <c r="BB3" s="27">
        <v>715.95622663073198</v>
      </c>
      <c r="BC3" s="27">
        <v>225.881670646435</v>
      </c>
      <c r="BD3" s="27">
        <v>107.072679174809</v>
      </c>
      <c r="BE3" s="27">
        <v>450.86122828637701</v>
      </c>
      <c r="BF3" s="27">
        <v>17384.6810051555</v>
      </c>
      <c r="BG3" s="27">
        <v>13896.225297180799</v>
      </c>
      <c r="BH3" s="27">
        <v>3488.4557079746701</v>
      </c>
      <c r="BI3" s="27">
        <v>56.355150079311301</v>
      </c>
      <c r="BJ3" s="27">
        <v>19.022541685133898</v>
      </c>
      <c r="BK3" s="27">
        <v>4455.3617455387703</v>
      </c>
      <c r="BL3" s="27">
        <v>1030.7677443136799</v>
      </c>
      <c r="BM3" s="27">
        <v>768.35078731416399</v>
      </c>
      <c r="BN3" s="27">
        <v>75.044380804600493</v>
      </c>
      <c r="BO3" s="27">
        <v>152.23296812047101</v>
      </c>
      <c r="BP3" s="27">
        <v>1947.3728097363801</v>
      </c>
      <c r="BQ3" s="27">
        <v>417.59643731727999</v>
      </c>
      <c r="BR3" s="27">
        <v>524.809746051356</v>
      </c>
      <c r="BS3" s="27">
        <v>2523.76989185717</v>
      </c>
      <c r="BT3" s="27">
        <v>28.899299069353798</v>
      </c>
      <c r="BU3" s="27">
        <v>42612.601611803999</v>
      </c>
      <c r="BV3" s="27">
        <v>6217.6999244636299</v>
      </c>
      <c r="BW3" s="27">
        <v>84.769838472869296</v>
      </c>
      <c r="BX3" s="27">
        <v>2371.0124508784702</v>
      </c>
      <c r="BY3" s="27">
        <v>2823.1186409741899</v>
      </c>
      <c r="BZ3" s="27">
        <v>3767.8923818226799</v>
      </c>
      <c r="CA3" s="27">
        <v>30084.242750551399</v>
      </c>
      <c r="CB3" s="27">
        <v>2514.6452977531799</v>
      </c>
      <c r="CE3" s="36">
        <f t="shared" ref="CE3:CE34" si="0">AK3/AU3</f>
        <v>6.5518028535636224E-4</v>
      </c>
      <c r="CF3" s="24">
        <f t="shared" ref="CF3:CF34" si="1">+(AC3-B3)/B3</f>
        <v>-3.4627970922440077E-3</v>
      </c>
      <c r="CG3" s="24">
        <f t="shared" ref="CG3:CG34" si="2">+(AQ3-C3)/C3</f>
        <v>-1.9821281524753575E-6</v>
      </c>
      <c r="CH3" s="24">
        <f t="shared" ref="CH3:CH34" si="3">+(AU3-D3)/D3</f>
        <v>-2.0293630983956525E-3</v>
      </c>
      <c r="CI3" s="24">
        <f t="shared" ref="CI3:CI34" si="4">+(BF3-E3)/E3</f>
        <v>-7.3078733855987739E-4</v>
      </c>
      <c r="CJ3" s="24">
        <f t="shared" ref="CJ3:CJ34" si="5">+(BG3-F3)/F3</f>
        <v>-8.1969671651780881E-4</v>
      </c>
      <c r="CK3" s="24">
        <f t="shared" ref="CK3:CK34" si="6">+(BU3-G3)/G3</f>
        <v>-2.4594656372671243E-4</v>
      </c>
      <c r="CL3" s="24">
        <f t="shared" ref="CL3:CL34" si="7">+(CA3-H3)/H3</f>
        <v>-1.7767817621023043E-3</v>
      </c>
      <c r="CM3" s="24">
        <f t="shared" ref="CM3:CM34" si="8">+(AB3-K3)/K3</f>
        <v>-1.9114807408140913E-5</v>
      </c>
      <c r="CN3" s="79">
        <f t="shared" ref="CN3:CN34" si="9">+(AI3-L3)/L3</f>
        <v>-0.12972286439035871</v>
      </c>
      <c r="CO3" s="24">
        <f t="shared" ref="CO3:CO34" si="10">+(AJ3-M3)/M3</f>
        <v>-7.9889491266971619E-6</v>
      </c>
      <c r="CP3" s="79">
        <f t="shared" ref="CP3:CP34" si="11">+(AO3-N3)/N3</f>
        <v>-0.79075231445147165</v>
      </c>
      <c r="CQ3" s="24">
        <f t="shared" ref="CQ3:CQ34" si="12">+(U3-O3)/O3</f>
        <v>-1.1118335001518749E-2</v>
      </c>
      <c r="CR3" s="24">
        <f t="shared" ref="CR3:CR34" si="13">+(Z3-P3)/P3</f>
        <v>-2.0407884587095856E-2</v>
      </c>
      <c r="CS3" s="79">
        <f t="shared" ref="CS3:CS34" si="14">+(AP3-Q3)/Q3</f>
        <v>0.62699218940658363</v>
      </c>
    </row>
    <row r="4" spans="1:97" x14ac:dyDescent="0.25">
      <c r="A4" s="29" t="s">
        <v>2</v>
      </c>
      <c r="B4" s="27">
        <v>22959.594251999999</v>
      </c>
      <c r="C4" s="27">
        <v>137.82401286000001</v>
      </c>
      <c r="D4" s="27">
        <v>10999.795828</v>
      </c>
      <c r="E4" s="27">
        <v>6410.0730506999998</v>
      </c>
      <c r="F4" s="27">
        <v>2383.7478756</v>
      </c>
      <c r="G4" s="27">
        <v>21542.022817000001</v>
      </c>
      <c r="H4" s="27">
        <v>4547.1154580000002</v>
      </c>
      <c r="I4" s="53">
        <v>78.856472385000004</v>
      </c>
      <c r="J4" s="53">
        <v>47.359764996000003</v>
      </c>
      <c r="K4" s="27">
        <v>0.51624663999999998</v>
      </c>
      <c r="L4" s="53">
        <v>235.95857218</v>
      </c>
      <c r="M4" s="27">
        <v>77.134504000000007</v>
      </c>
      <c r="N4" s="53">
        <v>54.020627218999998</v>
      </c>
      <c r="O4" s="66">
        <v>44.446612504000001</v>
      </c>
      <c r="P4" s="66">
        <v>32.145280241000002</v>
      </c>
      <c r="Q4" s="53">
        <v>23.846624743</v>
      </c>
      <c r="R4" s="27"/>
      <c r="S4" s="29" t="s">
        <v>2</v>
      </c>
      <c r="T4" s="27">
        <v>29.053792369388098</v>
      </c>
      <c r="U4" s="27">
        <v>43.362961634300902</v>
      </c>
      <c r="V4" s="27">
        <v>97.435700096525096</v>
      </c>
      <c r="W4" s="27">
        <v>97.395231083284003</v>
      </c>
      <c r="X4" s="27">
        <v>170.53809771188301</v>
      </c>
      <c r="Y4" s="27">
        <v>88.440614605231502</v>
      </c>
      <c r="Z4" s="27">
        <v>31.375434567086401</v>
      </c>
      <c r="AA4" s="27">
        <v>8069.71996415997</v>
      </c>
      <c r="AB4" s="27">
        <v>0.51625643332396298</v>
      </c>
      <c r="AC4" s="27">
        <v>22572.320935641499</v>
      </c>
      <c r="AD4" s="27">
        <v>337.33443582100898</v>
      </c>
      <c r="AE4" s="27">
        <v>71.555097242031707</v>
      </c>
      <c r="AF4" s="27">
        <v>79.549853049850299</v>
      </c>
      <c r="AG4" s="27">
        <v>133.01944459491401</v>
      </c>
      <c r="AH4" s="27">
        <v>267.64957612357102</v>
      </c>
      <c r="AI4" s="27">
        <v>267.64957612357102</v>
      </c>
      <c r="AJ4" s="27">
        <v>77.134324382060498</v>
      </c>
      <c r="AK4" s="27">
        <v>43.173837349934097</v>
      </c>
      <c r="AL4" s="27">
        <v>363.18859471414999</v>
      </c>
      <c r="AM4" s="27">
        <v>0.86363903354986404</v>
      </c>
      <c r="AN4" s="27">
        <v>59.822626344341003</v>
      </c>
      <c r="AO4" s="27">
        <v>64.582861535437601</v>
      </c>
      <c r="AP4" s="27">
        <v>11.4781116205861</v>
      </c>
      <c r="AQ4" s="27">
        <v>137.82344640177999</v>
      </c>
      <c r="AR4" s="27">
        <v>0</v>
      </c>
      <c r="AS4" s="27">
        <v>9777.4471405722106</v>
      </c>
      <c r="AT4" s="27">
        <v>1043.21212002623</v>
      </c>
      <c r="AU4" s="27">
        <v>10863.8330979483</v>
      </c>
      <c r="AV4" s="27">
        <v>1.8287047580664499</v>
      </c>
      <c r="AW4" s="27">
        <v>171.86971517169499</v>
      </c>
      <c r="AX4" s="27">
        <v>32.418772290682199</v>
      </c>
      <c r="AY4" s="27">
        <v>1460.24888793796</v>
      </c>
      <c r="AZ4" s="27">
        <v>50.796086456125202</v>
      </c>
      <c r="BA4" s="27">
        <v>9.7469650299552999</v>
      </c>
      <c r="BB4" s="27">
        <v>342.36946389104702</v>
      </c>
      <c r="BC4" s="27">
        <v>20.757686969581702</v>
      </c>
      <c r="BD4" s="27">
        <v>34.145602946642597</v>
      </c>
      <c r="BE4" s="27">
        <v>21.889949030241901</v>
      </c>
      <c r="BF4" s="27">
        <v>6400.9537736695602</v>
      </c>
      <c r="BG4" s="27">
        <v>2373.35489373879</v>
      </c>
      <c r="BH4" s="27">
        <v>4027.5988799307702</v>
      </c>
      <c r="BI4" s="27">
        <v>2.9620846376428198</v>
      </c>
      <c r="BJ4" s="27">
        <v>1.3286427338638001</v>
      </c>
      <c r="BK4" s="27">
        <v>1329.67457158242</v>
      </c>
      <c r="BL4" s="27">
        <v>22.540855261060901</v>
      </c>
      <c r="BM4" s="27">
        <v>58.459641528464402</v>
      </c>
      <c r="BN4" s="27">
        <v>6.6127925660644697</v>
      </c>
      <c r="BO4" s="27">
        <v>15.617306830029101</v>
      </c>
      <c r="BP4" s="27">
        <v>173.81527038035199</v>
      </c>
      <c r="BQ4" s="27">
        <v>19.501188311175301</v>
      </c>
      <c r="BR4" s="27">
        <v>84.847836400961</v>
      </c>
      <c r="BS4" s="27">
        <v>163.35215254440899</v>
      </c>
      <c r="BT4" s="27">
        <v>2.0192126592448001</v>
      </c>
      <c r="BU4" s="27">
        <v>21527.644350648599</v>
      </c>
      <c r="BV4" s="27">
        <v>844.38402865457397</v>
      </c>
      <c r="BW4" s="27">
        <v>5.1844880434308302E-3</v>
      </c>
      <c r="BX4" s="27">
        <v>62.5625169238551</v>
      </c>
      <c r="BY4" s="27">
        <v>641.19145093702502</v>
      </c>
      <c r="BZ4" s="27">
        <v>145.05840638502599</v>
      </c>
      <c r="CA4" s="27">
        <v>4495.9433885039998</v>
      </c>
      <c r="CB4" s="27">
        <v>264.82763280964002</v>
      </c>
      <c r="CE4" s="36">
        <f t="shared" si="0"/>
        <v>3.9740887917440243E-3</v>
      </c>
      <c r="CF4" s="24">
        <f t="shared" si="1"/>
        <v>-1.6867602802900783E-2</v>
      </c>
      <c r="CG4" s="24">
        <f t="shared" si="2"/>
        <v>-4.1100110805546338E-6</v>
      </c>
      <c r="CH4" s="24">
        <f t="shared" si="3"/>
        <v>-1.2360477610466828E-2</v>
      </c>
      <c r="CI4" s="24">
        <f t="shared" si="4"/>
        <v>-1.42264791029859E-3</v>
      </c>
      <c r="CJ4" s="24">
        <f t="shared" si="5"/>
        <v>-4.359933350163589E-3</v>
      </c>
      <c r="CK4" s="24">
        <f t="shared" si="6"/>
        <v>-6.6746129059220671E-4</v>
      </c>
      <c r="CL4" s="24">
        <f t="shared" si="7"/>
        <v>-1.1253743162815551E-2</v>
      </c>
      <c r="CM4" s="24">
        <f t="shared" si="8"/>
        <v>1.8970242524006072E-5</v>
      </c>
      <c r="CN4" s="79">
        <f t="shared" si="9"/>
        <v>0.1343074915684592</v>
      </c>
      <c r="CO4" s="24">
        <f t="shared" si="10"/>
        <v>-2.3286328451480394E-6</v>
      </c>
      <c r="CP4" s="79">
        <f t="shared" si="11"/>
        <v>0.19552224511607819</v>
      </c>
      <c r="CQ4" s="24">
        <f t="shared" si="12"/>
        <v>-2.4380955232563003E-2</v>
      </c>
      <c r="CR4" s="24">
        <f t="shared" si="13"/>
        <v>-2.3948948901422039E-2</v>
      </c>
      <c r="CS4" s="79">
        <f t="shared" si="14"/>
        <v>-0.51866934024047096</v>
      </c>
    </row>
    <row r="5" spans="1:97" x14ac:dyDescent="0.25">
      <c r="A5" s="29" t="s">
        <v>3</v>
      </c>
      <c r="B5" s="27">
        <v>30578.298937</v>
      </c>
      <c r="C5" s="27">
        <v>1483.4242316</v>
      </c>
      <c r="D5" s="27">
        <v>17161.283573000001</v>
      </c>
      <c r="E5" s="27">
        <v>6358.5713908999996</v>
      </c>
      <c r="F5" s="27">
        <v>4717.2992573000001</v>
      </c>
      <c r="G5" s="27">
        <v>7788.2254876999996</v>
      </c>
      <c r="H5" s="27">
        <v>20295.779040000001</v>
      </c>
      <c r="I5" s="53">
        <v>185.15235491999999</v>
      </c>
      <c r="J5" s="53">
        <v>52.209035520999997</v>
      </c>
      <c r="K5" s="27">
        <v>106.0602655</v>
      </c>
      <c r="L5" s="53">
        <v>210.07493719000001</v>
      </c>
      <c r="M5" s="27">
        <v>731.82490345999997</v>
      </c>
      <c r="N5" s="53">
        <v>2850.0188687</v>
      </c>
      <c r="O5" s="66">
        <v>33.194715238000001</v>
      </c>
      <c r="P5" s="66">
        <v>9.9612745015000002</v>
      </c>
      <c r="Q5" s="53">
        <v>26.031087756000002</v>
      </c>
      <c r="R5" s="27"/>
      <c r="S5" s="29" t="s">
        <v>3</v>
      </c>
      <c r="T5" s="27">
        <v>340.636740543023</v>
      </c>
      <c r="U5" s="27">
        <v>32.907856546741598</v>
      </c>
      <c r="V5" s="27">
        <v>179.163644463525</v>
      </c>
      <c r="W5" s="27">
        <v>176.64728504338601</v>
      </c>
      <c r="X5" s="27">
        <v>104.743180454417</v>
      </c>
      <c r="Y5" s="27">
        <v>398.10999020998798</v>
      </c>
      <c r="Z5" s="27">
        <v>9.75242976200661</v>
      </c>
      <c r="AA5" s="27">
        <v>2787.8927200113799</v>
      </c>
      <c r="AB5" s="27">
        <v>106.06118292623</v>
      </c>
      <c r="AC5" s="27">
        <v>30428.1802804094</v>
      </c>
      <c r="AD5" s="27">
        <v>423.871035690827</v>
      </c>
      <c r="AE5" s="27">
        <v>116.812011270198</v>
      </c>
      <c r="AF5" s="27">
        <v>83.489331850423696</v>
      </c>
      <c r="AG5" s="27">
        <v>201.92918346228799</v>
      </c>
      <c r="AH5" s="27">
        <v>175.66325473221599</v>
      </c>
      <c r="AI5" s="27">
        <v>175.66325473221599</v>
      </c>
      <c r="AJ5" s="27">
        <v>731.76644391002901</v>
      </c>
      <c r="AK5" s="27">
        <v>8.1053958201373</v>
      </c>
      <c r="AL5" s="27">
        <v>732.15212664271303</v>
      </c>
      <c r="AM5" s="27">
        <v>31.946214737839</v>
      </c>
      <c r="AN5" s="27">
        <v>152.67424628147199</v>
      </c>
      <c r="AO5" s="27">
        <v>1694.1899936801899</v>
      </c>
      <c r="AP5" s="27">
        <v>36.441802510752503</v>
      </c>
      <c r="AQ5" s="27">
        <v>1483.42348254843</v>
      </c>
      <c r="AR5" s="27">
        <v>0</v>
      </c>
      <c r="AS5" s="27">
        <v>15422.596406071299</v>
      </c>
      <c r="AT5" s="27">
        <v>1705.51691025066</v>
      </c>
      <c r="AU5" s="27">
        <v>17136.218712142101</v>
      </c>
      <c r="AV5" s="27">
        <v>29.373357568338299</v>
      </c>
      <c r="AW5" s="27">
        <v>455.937078644243</v>
      </c>
      <c r="AX5" s="27">
        <v>27.5102070782374</v>
      </c>
      <c r="AY5" s="27">
        <v>5842.6400400573903</v>
      </c>
      <c r="AZ5" s="27">
        <v>63.470842391011502</v>
      </c>
      <c r="BA5" s="27">
        <v>80.7365992838279</v>
      </c>
      <c r="BB5" s="27">
        <v>288.202246251867</v>
      </c>
      <c r="BC5" s="27">
        <v>96.043115046001404</v>
      </c>
      <c r="BD5" s="27">
        <v>18.182116818399699</v>
      </c>
      <c r="BE5" s="27">
        <v>155.949669835425</v>
      </c>
      <c r="BF5" s="27">
        <v>6353.87706378044</v>
      </c>
      <c r="BG5" s="27">
        <v>4713.4762011187704</v>
      </c>
      <c r="BH5" s="27">
        <v>1640.4008626616701</v>
      </c>
      <c r="BI5" s="27">
        <v>12.1995054746275</v>
      </c>
      <c r="BJ5" s="27">
        <v>9.2058862081345492</v>
      </c>
      <c r="BK5" s="27">
        <v>1156.0845385379901</v>
      </c>
      <c r="BL5" s="27">
        <v>365.22091197161802</v>
      </c>
      <c r="BM5" s="27">
        <v>359.29862973412099</v>
      </c>
      <c r="BN5" s="27">
        <v>29.1253581476718</v>
      </c>
      <c r="BO5" s="27">
        <v>27.403268114947199</v>
      </c>
      <c r="BP5" s="27">
        <v>912.41531678496597</v>
      </c>
      <c r="BQ5" s="27">
        <v>258.83328956340199</v>
      </c>
      <c r="BR5" s="27">
        <v>186.142028193583</v>
      </c>
      <c r="BS5" s="27">
        <v>918.223635021983</v>
      </c>
      <c r="BT5" s="27">
        <v>8.0623262243611595</v>
      </c>
      <c r="BU5" s="27">
        <v>7785.5009372732702</v>
      </c>
      <c r="BV5" s="27">
        <v>3264.6308496177899</v>
      </c>
      <c r="BW5" s="27">
        <v>69.350663283626403</v>
      </c>
      <c r="BX5" s="27">
        <v>3002.2821735214502</v>
      </c>
      <c r="BY5" s="27">
        <v>1997.45817192245</v>
      </c>
      <c r="BZ5" s="27">
        <v>2053.6922140100901</v>
      </c>
      <c r="CA5" s="27">
        <v>20280.745075637598</v>
      </c>
      <c r="CB5" s="27">
        <v>1193.58614934913</v>
      </c>
      <c r="CE5" s="36">
        <f t="shared" si="0"/>
        <v>4.729979207369775E-4</v>
      </c>
      <c r="CF5" s="24">
        <f t="shared" si="1"/>
        <v>-4.9093200671458635E-3</v>
      </c>
      <c r="CG5" s="24">
        <f t="shared" si="2"/>
        <v>-5.0494764344986E-7</v>
      </c>
      <c r="CH5" s="24">
        <f t="shared" si="3"/>
        <v>-1.4605469778108116E-3</v>
      </c>
      <c r="CI5" s="24">
        <f t="shared" si="4"/>
        <v>-7.382675810289459E-4</v>
      </c>
      <c r="CJ5" s="24">
        <f t="shared" si="5"/>
        <v>-8.1043325273747857E-4</v>
      </c>
      <c r="CK5" s="24">
        <f t="shared" si="6"/>
        <v>-3.4982942276546404E-4</v>
      </c>
      <c r="CL5" s="24">
        <f t="shared" si="7"/>
        <v>-7.4074339954003125E-4</v>
      </c>
      <c r="CM5" s="24">
        <f t="shared" si="8"/>
        <v>8.6500465153330267E-6</v>
      </c>
      <c r="CN5" s="79">
        <f t="shared" si="9"/>
        <v>-0.16380670116140866</v>
      </c>
      <c r="CO5" s="24">
        <f t="shared" si="10"/>
        <v>-7.9881881163883372E-5</v>
      </c>
      <c r="CP5" s="79">
        <f t="shared" si="11"/>
        <v>-0.40555130624346597</v>
      </c>
      <c r="CQ5" s="24">
        <f t="shared" si="12"/>
        <v>-8.6416976076365802E-3</v>
      </c>
      <c r="CR5" s="24">
        <f t="shared" si="13"/>
        <v>-2.0965664530371249E-2</v>
      </c>
      <c r="CS5" s="79">
        <f t="shared" si="14"/>
        <v>0.39993391180331667</v>
      </c>
    </row>
    <row r="6" spans="1:97" x14ac:dyDescent="0.25">
      <c r="A6" s="29" t="s">
        <v>4</v>
      </c>
      <c r="B6" s="27">
        <v>76370.330222000004</v>
      </c>
      <c r="C6" s="27">
        <v>18133.749004000001</v>
      </c>
      <c r="D6" s="27">
        <v>50769.652756000003</v>
      </c>
      <c r="E6" s="27">
        <v>27128.164439</v>
      </c>
      <c r="F6" s="27">
        <v>13903.469695</v>
      </c>
      <c r="G6" s="27">
        <v>12693.177957</v>
      </c>
      <c r="H6" s="27">
        <v>37024.989484999998</v>
      </c>
      <c r="I6" s="53">
        <v>147.39684273</v>
      </c>
      <c r="J6" s="53">
        <v>124.58622097999999</v>
      </c>
      <c r="K6" s="27">
        <v>4.7652500582000004</v>
      </c>
      <c r="L6" s="53">
        <v>538.37952218999999</v>
      </c>
      <c r="M6" s="27">
        <v>517.04461114000003</v>
      </c>
      <c r="N6" s="53">
        <v>216.06813507000001</v>
      </c>
      <c r="O6" s="66">
        <v>66.218995317999997</v>
      </c>
      <c r="P6" s="66">
        <v>51.503323399999999</v>
      </c>
      <c r="Q6" s="53">
        <v>61.476594151</v>
      </c>
      <c r="R6" s="27"/>
      <c r="S6" s="29" t="s">
        <v>4</v>
      </c>
      <c r="T6" s="27">
        <v>521.69475700099599</v>
      </c>
      <c r="U6" s="27">
        <v>64.654238002338602</v>
      </c>
      <c r="V6" s="27">
        <v>225.752262129348</v>
      </c>
      <c r="W6" s="27">
        <v>221.185526863581</v>
      </c>
      <c r="X6" s="27">
        <v>379.127248556003</v>
      </c>
      <c r="Y6" s="27">
        <v>1160.2319351297199</v>
      </c>
      <c r="Z6" s="27">
        <v>50.3530121954295</v>
      </c>
      <c r="AA6" s="27">
        <v>119678.85527445099</v>
      </c>
      <c r="AB6" s="27">
        <v>4.7613226210499802</v>
      </c>
      <c r="AC6" s="27">
        <v>75241.450451014898</v>
      </c>
      <c r="AD6" s="27">
        <v>1528.1486175703301</v>
      </c>
      <c r="AE6" s="27">
        <v>2590.1467876802399</v>
      </c>
      <c r="AF6" s="27">
        <v>241.66433017071799</v>
      </c>
      <c r="AG6" s="27">
        <v>2147.6071056667702</v>
      </c>
      <c r="AH6" s="27">
        <v>1416.61055862444</v>
      </c>
      <c r="AI6" s="27">
        <v>1416.61055862444</v>
      </c>
      <c r="AJ6" s="27">
        <v>516.86784047849505</v>
      </c>
      <c r="AK6" s="27">
        <v>121.26230285130799</v>
      </c>
      <c r="AL6" s="27">
        <v>1011.3502966559799</v>
      </c>
      <c r="AM6" s="27">
        <v>21.991896821217399</v>
      </c>
      <c r="AN6" s="27">
        <v>258.247098555484</v>
      </c>
      <c r="AO6" s="27">
        <v>315.49570212341803</v>
      </c>
      <c r="AP6" s="27">
        <v>32.754009908194099</v>
      </c>
      <c r="AQ6" s="27">
        <v>18112.887241798999</v>
      </c>
      <c r="AR6" s="27">
        <v>0</v>
      </c>
      <c r="AS6" s="27">
        <v>45334.8624379865</v>
      </c>
      <c r="AT6" s="27">
        <v>4915.9142474915197</v>
      </c>
      <c r="AU6" s="27">
        <v>50372.038988329303</v>
      </c>
      <c r="AV6" s="27">
        <v>58.283040319572201</v>
      </c>
      <c r="AW6" s="27">
        <v>1506.02312486248</v>
      </c>
      <c r="AX6" s="27">
        <v>312.59650195053899</v>
      </c>
      <c r="AY6" s="27">
        <v>16477.272231853502</v>
      </c>
      <c r="AZ6" s="27">
        <v>369.70649017707501</v>
      </c>
      <c r="BA6" s="27">
        <v>205.779943698804</v>
      </c>
      <c r="BB6" s="27">
        <v>1224.72908644873</v>
      </c>
      <c r="BC6" s="27">
        <v>192.46224772405799</v>
      </c>
      <c r="BD6" s="27">
        <v>166.838046488863</v>
      </c>
      <c r="BE6" s="27">
        <v>182.634551865715</v>
      </c>
      <c r="BF6" s="27">
        <v>27084.1131750973</v>
      </c>
      <c r="BG6" s="27">
        <v>13872.848948622001</v>
      </c>
      <c r="BH6" s="27">
        <v>13211.264226475299</v>
      </c>
      <c r="BI6" s="27">
        <v>18.4444919120135</v>
      </c>
      <c r="BJ6" s="27">
        <v>7.6333504380032702</v>
      </c>
      <c r="BK6" s="27">
        <v>5248.5026411118897</v>
      </c>
      <c r="BL6" s="27">
        <v>116.394891041959</v>
      </c>
      <c r="BM6" s="27">
        <v>918.51530211125498</v>
      </c>
      <c r="BN6" s="27">
        <v>227.09238830933</v>
      </c>
      <c r="BO6" s="27">
        <v>153.81604107497299</v>
      </c>
      <c r="BP6" s="27">
        <v>2364.56252252076</v>
      </c>
      <c r="BQ6" s="27">
        <v>1786.7732778407899</v>
      </c>
      <c r="BR6" s="27">
        <v>833.80705682192695</v>
      </c>
      <c r="BS6" s="27">
        <v>1247.25543769826</v>
      </c>
      <c r="BT6" s="27">
        <v>82.0779572278811</v>
      </c>
      <c r="BU6" s="27">
        <v>12649.567202721901</v>
      </c>
      <c r="BV6" s="27">
        <v>10591.287878245699</v>
      </c>
      <c r="BW6" s="27">
        <v>3.3057454499876</v>
      </c>
      <c r="BX6" s="27">
        <v>463.279642735663</v>
      </c>
      <c r="BY6" s="27">
        <v>3335.6617290385302</v>
      </c>
      <c r="BZ6" s="27">
        <v>2310.6490255620201</v>
      </c>
      <c r="CA6" s="27">
        <v>36912.980598090799</v>
      </c>
      <c r="CB6" s="27">
        <v>1624.63565124553</v>
      </c>
      <c r="CE6" s="36">
        <f t="shared" si="0"/>
        <v>2.4073336177517701E-3</v>
      </c>
      <c r="CF6" s="24">
        <f t="shared" si="1"/>
        <v>-1.4781653656643605E-2</v>
      </c>
      <c r="CG6" s="24">
        <f t="shared" si="2"/>
        <v>-1.1504384557435236E-3</v>
      </c>
      <c r="CH6" s="24">
        <f t="shared" si="3"/>
        <v>-7.8317212367325084E-3</v>
      </c>
      <c r="CI6" s="24">
        <f t="shared" si="4"/>
        <v>-1.6238202920714814E-3</v>
      </c>
      <c r="CJ6" s="24">
        <f t="shared" si="5"/>
        <v>-2.2023816392401064E-3</v>
      </c>
      <c r="CK6" s="24">
        <f t="shared" si="6"/>
        <v>-3.4357632443062732E-3</v>
      </c>
      <c r="CL6" s="24">
        <f t="shared" si="7"/>
        <v>-3.0252240032256597E-3</v>
      </c>
      <c r="CM6" s="24">
        <f t="shared" si="8"/>
        <v>-8.2418280301196304E-4</v>
      </c>
      <c r="CN6" s="79">
        <f t="shared" si="9"/>
        <v>1.6312489614426731</v>
      </c>
      <c r="CO6" s="24">
        <f t="shared" si="10"/>
        <v>-3.4188667224521274E-4</v>
      </c>
      <c r="CP6" s="79">
        <f t="shared" si="11"/>
        <v>0.46016765508345908</v>
      </c>
      <c r="CQ6" s="24">
        <f t="shared" si="12"/>
        <v>-2.3630037093541577E-2</v>
      </c>
      <c r="CR6" s="24">
        <f t="shared" si="13"/>
        <v>-2.233469859093597E-2</v>
      </c>
      <c r="CS6" s="79">
        <f t="shared" si="14"/>
        <v>-0.46721170291667319</v>
      </c>
    </row>
    <row r="7" spans="1:97" x14ac:dyDescent="0.25">
      <c r="A7" s="29" t="s">
        <v>5</v>
      </c>
      <c r="B7" s="27">
        <v>23490.147692999999</v>
      </c>
      <c r="C7" s="27">
        <v>240.31197656000001</v>
      </c>
      <c r="D7" s="27">
        <v>18043.518166999998</v>
      </c>
      <c r="E7" s="27">
        <v>12825.26333</v>
      </c>
      <c r="F7" s="27">
        <v>5745.9992716999996</v>
      </c>
      <c r="G7" s="27">
        <v>3366.2977651000001</v>
      </c>
      <c r="H7" s="27">
        <v>22350.912409</v>
      </c>
      <c r="I7" s="53">
        <v>74.471221002999997</v>
      </c>
      <c r="J7" s="53">
        <v>186.50997025000001</v>
      </c>
      <c r="K7" s="27">
        <v>2.1729455999999998</v>
      </c>
      <c r="L7" s="53">
        <v>193.31162868000001</v>
      </c>
      <c r="M7" s="27">
        <v>80.006512000000001</v>
      </c>
      <c r="N7" s="53">
        <v>92.784702917000004</v>
      </c>
      <c r="O7" s="66">
        <v>24.702059481999999</v>
      </c>
      <c r="P7" s="66">
        <v>18.289394545</v>
      </c>
      <c r="Q7" s="53">
        <v>25.009664833999999</v>
      </c>
      <c r="R7" s="27"/>
      <c r="S7" s="29" t="s">
        <v>5</v>
      </c>
      <c r="T7" s="27">
        <v>248.69370949859101</v>
      </c>
      <c r="U7" s="27">
        <v>24.1794856180525</v>
      </c>
      <c r="V7" s="27">
        <v>107.203678747292</v>
      </c>
      <c r="W7" s="27">
        <v>105.564119355448</v>
      </c>
      <c r="X7" s="27">
        <v>148.192651290209</v>
      </c>
      <c r="Y7" s="27">
        <v>554.93769069985603</v>
      </c>
      <c r="Z7" s="27">
        <v>17.915640997676</v>
      </c>
      <c r="AA7" s="27">
        <v>140559.128399418</v>
      </c>
      <c r="AB7" s="27">
        <v>2.1705747467407401</v>
      </c>
      <c r="AC7" s="27">
        <v>23233.219084887802</v>
      </c>
      <c r="AD7" s="27">
        <v>349.56285858222702</v>
      </c>
      <c r="AE7" s="27">
        <v>1200.6671194784301</v>
      </c>
      <c r="AF7" s="27">
        <v>103.51049333930099</v>
      </c>
      <c r="AG7" s="27">
        <v>908.87249162686396</v>
      </c>
      <c r="AH7" s="27">
        <v>431.24559461910098</v>
      </c>
      <c r="AI7" s="27">
        <v>431.24559461910098</v>
      </c>
      <c r="AJ7" s="27">
        <v>79.920981451280596</v>
      </c>
      <c r="AK7" s="27">
        <v>29.691516607789001</v>
      </c>
      <c r="AL7" s="27">
        <v>1031.3158197397199</v>
      </c>
      <c r="AM7" s="27">
        <v>14.892842669449699</v>
      </c>
      <c r="AN7" s="27">
        <v>115.21603273345799</v>
      </c>
      <c r="AO7" s="27">
        <v>159.36138907394701</v>
      </c>
      <c r="AP7" s="27">
        <v>13.9896545911154</v>
      </c>
      <c r="AQ7" s="27">
        <v>240.31180204754199</v>
      </c>
      <c r="AR7" s="27">
        <v>0</v>
      </c>
      <c r="AS7" s="27">
        <v>16156.8072201839</v>
      </c>
      <c r="AT7" s="27">
        <v>1765.50781384481</v>
      </c>
      <c r="AU7" s="27">
        <v>17952.006550636499</v>
      </c>
      <c r="AV7" s="27">
        <v>15.3404275661811</v>
      </c>
      <c r="AW7" s="27">
        <v>654.29214322339101</v>
      </c>
      <c r="AX7" s="27">
        <v>169.30467564267499</v>
      </c>
      <c r="AY7" s="27">
        <v>12091.9153792571</v>
      </c>
      <c r="AZ7" s="27">
        <v>251.62577710603199</v>
      </c>
      <c r="BA7" s="27">
        <v>49.014164256114199</v>
      </c>
      <c r="BB7" s="27">
        <v>332.05371220412502</v>
      </c>
      <c r="BC7" s="27">
        <v>94.719696122183393</v>
      </c>
      <c r="BD7" s="27">
        <v>68.8795704698734</v>
      </c>
      <c r="BE7" s="27">
        <v>70.232302395137793</v>
      </c>
      <c r="BF7" s="27">
        <v>12719.160759997299</v>
      </c>
      <c r="BG7" s="27">
        <v>5711.0984966264004</v>
      </c>
      <c r="BH7" s="27">
        <v>7008.06226337097</v>
      </c>
      <c r="BI7" s="27">
        <v>14.962187763692</v>
      </c>
      <c r="BJ7" s="27">
        <v>5.12893445882042</v>
      </c>
      <c r="BK7" s="27">
        <v>2879.2787654844001</v>
      </c>
      <c r="BL7" s="27">
        <v>47.214611562031997</v>
      </c>
      <c r="BM7" s="27">
        <v>197.999880102514</v>
      </c>
      <c r="BN7" s="27">
        <v>38.585197315652202</v>
      </c>
      <c r="BO7" s="27">
        <v>41.440413667035898</v>
      </c>
      <c r="BP7" s="27">
        <v>516.06996372338597</v>
      </c>
      <c r="BQ7" s="27">
        <v>402.483473650912</v>
      </c>
      <c r="BR7" s="27">
        <v>475.24755925616</v>
      </c>
      <c r="BS7" s="27">
        <v>426.43894253688001</v>
      </c>
      <c r="BT7" s="27">
        <v>32.9021425596843</v>
      </c>
      <c r="BU7" s="27">
        <v>3356.2081007320999</v>
      </c>
      <c r="BV7" s="27">
        <v>8998.1241349700704</v>
      </c>
      <c r="BW7" s="27">
        <v>3.8097724942453799</v>
      </c>
      <c r="BX7" s="27">
        <v>130.348962199315</v>
      </c>
      <c r="BY7" s="27">
        <v>2328.56273140755</v>
      </c>
      <c r="BZ7" s="27">
        <v>1296.31397642768</v>
      </c>
      <c r="CA7" s="27">
        <v>22321.4184654321</v>
      </c>
      <c r="CB7" s="27">
        <v>1382.5529672781799</v>
      </c>
      <c r="CE7" s="36">
        <f t="shared" si="0"/>
        <v>1.6539386014615882E-3</v>
      </c>
      <c r="CF7" s="24">
        <f t="shared" si="1"/>
        <v>-1.093771786665953E-2</v>
      </c>
      <c r="CG7" s="24">
        <f t="shared" si="2"/>
        <v>-7.2619126401815107E-7</v>
      </c>
      <c r="CH7" s="24">
        <f t="shared" si="3"/>
        <v>-5.0717169188692927E-3</v>
      </c>
      <c r="CI7" s="24">
        <f t="shared" si="4"/>
        <v>-8.2729350090233432E-3</v>
      </c>
      <c r="CJ7" s="24">
        <f t="shared" si="5"/>
        <v>-6.0739261220395932E-3</v>
      </c>
      <c r="CK7" s="24">
        <f t="shared" si="6"/>
        <v>-2.9972584340293837E-3</v>
      </c>
      <c r="CL7" s="24">
        <f t="shared" si="7"/>
        <v>-1.3195856629112128E-3</v>
      </c>
      <c r="CM7" s="24">
        <f t="shared" si="8"/>
        <v>-1.0910780551798792E-3</v>
      </c>
      <c r="CN7" s="79">
        <f t="shared" si="9"/>
        <v>1.2308311070771998</v>
      </c>
      <c r="CO7" s="24">
        <f t="shared" si="10"/>
        <v>-1.0690448387426822E-3</v>
      </c>
      <c r="CP7" s="79">
        <f t="shared" si="11"/>
        <v>0.71753946570807881</v>
      </c>
      <c r="CQ7" s="24">
        <f t="shared" si="12"/>
        <v>-2.1155072690529752E-2</v>
      </c>
      <c r="CR7" s="24">
        <f t="shared" si="13"/>
        <v>-2.0435534178258392E-2</v>
      </c>
      <c r="CS7" s="79">
        <f t="shared" si="14"/>
        <v>-0.44063006505801616</v>
      </c>
    </row>
    <row r="8" spans="1:97" x14ac:dyDescent="0.25">
      <c r="A8" s="29" t="s">
        <v>6</v>
      </c>
      <c r="B8" s="27">
        <v>2682.1735852000002</v>
      </c>
      <c r="C8" s="27">
        <v>246.68394576</v>
      </c>
      <c r="D8" s="27">
        <v>1138.2355210999999</v>
      </c>
      <c r="E8" s="27">
        <v>199.5814249</v>
      </c>
      <c r="F8" s="27">
        <v>179.8334188</v>
      </c>
      <c r="G8" s="27">
        <v>102.85332597</v>
      </c>
      <c r="H8" s="27">
        <v>956.3457707</v>
      </c>
      <c r="I8" s="53">
        <v>5.9393374228000004</v>
      </c>
      <c r="J8" s="53">
        <v>6.7439907129999996</v>
      </c>
      <c r="K8" s="27">
        <v>0.187</v>
      </c>
      <c r="L8" s="53">
        <v>24.938598895999998</v>
      </c>
      <c r="M8" s="27">
        <v>2.5000000000000001E-3</v>
      </c>
      <c r="N8" s="53">
        <v>19.818081815999999</v>
      </c>
      <c r="O8" s="66">
        <v>3.3008646772999999</v>
      </c>
      <c r="P8" s="66">
        <v>2.4751103929</v>
      </c>
      <c r="Q8" s="53">
        <v>3.1797102976999998</v>
      </c>
      <c r="R8" s="27"/>
      <c r="S8" s="29" t="s">
        <v>6</v>
      </c>
      <c r="T8" s="27">
        <v>11.341426144503201</v>
      </c>
      <c r="U8" s="27">
        <v>3.2292823246081199</v>
      </c>
      <c r="V8" s="27">
        <v>7.82138858289753</v>
      </c>
      <c r="W8" s="27">
        <v>7.8191532358230198</v>
      </c>
      <c r="X8" s="27">
        <v>14.106649415698</v>
      </c>
      <c r="Y8" s="27">
        <v>18.7231497414414</v>
      </c>
      <c r="Z8" s="27">
        <v>2.4225566427556</v>
      </c>
      <c r="AA8" s="27">
        <v>216.07510934678101</v>
      </c>
      <c r="AB8" s="27">
        <v>0.187001055104526</v>
      </c>
      <c r="AC8" s="27">
        <v>2635.69326168311</v>
      </c>
      <c r="AD8" s="27">
        <v>33.426342282445098</v>
      </c>
      <c r="AE8" s="27">
        <v>4.79526929449991</v>
      </c>
      <c r="AF8" s="27">
        <v>7.5528397178223701</v>
      </c>
      <c r="AG8" s="27">
        <v>8.7656964330365206</v>
      </c>
      <c r="AH8" s="27">
        <v>57.090006004168899</v>
      </c>
      <c r="AI8" s="27">
        <v>57.090006004168899</v>
      </c>
      <c r="AJ8" s="27">
        <v>2.4996733411597502E-3</v>
      </c>
      <c r="AK8" s="27">
        <v>3.8068807556782698</v>
      </c>
      <c r="AL8" s="27">
        <v>36.995263880207403</v>
      </c>
      <c r="AM8" s="27">
        <v>0.14629267839889901</v>
      </c>
      <c r="AN8" s="27">
        <v>3.22584005525884</v>
      </c>
      <c r="AO8" s="27">
        <v>8.7988845967148901</v>
      </c>
      <c r="AP8" s="27">
        <v>0.91342878320937804</v>
      </c>
      <c r="AQ8" s="27">
        <v>246.65933756499399</v>
      </c>
      <c r="AR8" s="27">
        <v>0</v>
      </c>
      <c r="AS8" s="27">
        <v>1014.73327625567</v>
      </c>
      <c r="AT8" s="27">
        <v>108.94131851827299</v>
      </c>
      <c r="AU8" s="27">
        <v>1127.48147552962</v>
      </c>
      <c r="AV8" s="27">
        <v>0.15020737228347</v>
      </c>
      <c r="AW8" s="27">
        <v>32.380594194348397</v>
      </c>
      <c r="AX8" s="27">
        <v>0.50627679470008802</v>
      </c>
      <c r="AY8" s="27">
        <v>484.19519315299499</v>
      </c>
      <c r="AZ8" s="27">
        <v>0.79581170323583295</v>
      </c>
      <c r="BA8" s="27">
        <v>1.8573442241659599</v>
      </c>
      <c r="BB8" s="27">
        <v>46.110162315293898</v>
      </c>
      <c r="BC8" s="27">
        <v>1.10659706013657</v>
      </c>
      <c r="BD8" s="27">
        <v>1.0548938070771401</v>
      </c>
      <c r="BE8" s="27">
        <v>0.52174714418779</v>
      </c>
      <c r="BF8" s="27">
        <v>198.554782802061</v>
      </c>
      <c r="BG8" s="27">
        <v>178.953286932971</v>
      </c>
      <c r="BH8" s="27">
        <v>19.601495869089501</v>
      </c>
      <c r="BI8" s="27">
        <v>4.8365647580151903E-2</v>
      </c>
      <c r="BJ8" s="27">
        <v>1.13696149550532E-2</v>
      </c>
      <c r="BK8" s="27">
        <v>44.551929595396601</v>
      </c>
      <c r="BL8" s="27">
        <v>2.92893558815675</v>
      </c>
      <c r="BM8" s="27">
        <v>15.259181721479001</v>
      </c>
      <c r="BN8" s="27">
        <v>2.5916940425602202</v>
      </c>
      <c r="BO8" s="27">
        <v>1.61518653527119</v>
      </c>
      <c r="BP8" s="27">
        <v>41.698517391711697</v>
      </c>
      <c r="BQ8" s="27">
        <v>8.1453794933275994</v>
      </c>
      <c r="BR8" s="27">
        <v>1.7809959864856599</v>
      </c>
      <c r="BS8" s="27">
        <v>16.461041375243202</v>
      </c>
      <c r="BT8" s="27">
        <v>5.3236385334854398E-2</v>
      </c>
      <c r="BU8" s="27">
        <v>101.55192086288901</v>
      </c>
      <c r="BV8" s="27">
        <v>352.399266101065</v>
      </c>
      <c r="BW8" s="27">
        <v>0.15170567873145999</v>
      </c>
      <c r="BX8" s="27">
        <v>3.8027292424494501</v>
      </c>
      <c r="BY8" s="27">
        <v>122.491229959034</v>
      </c>
      <c r="BZ8" s="27">
        <v>54.401110399570001</v>
      </c>
      <c r="CA8" s="27">
        <v>952.74910156142096</v>
      </c>
      <c r="CB8" s="27">
        <v>47.378507626407497</v>
      </c>
      <c r="CE8" s="36">
        <f t="shared" si="0"/>
        <v>3.3764463880792688E-3</v>
      </c>
      <c r="CF8" s="24">
        <f t="shared" si="1"/>
        <v>-1.7329349514649064E-2</v>
      </c>
      <c r="CG8" s="24">
        <f t="shared" si="2"/>
        <v>-9.9755964783989728E-5</v>
      </c>
      <c r="CH8" s="24">
        <f t="shared" si="3"/>
        <v>-9.447996808241552E-3</v>
      </c>
      <c r="CI8" s="24">
        <f t="shared" si="4"/>
        <v>-5.1439761914386624E-3</v>
      </c>
      <c r="CJ8" s="24">
        <f t="shared" si="5"/>
        <v>-4.894150780772496E-3</v>
      </c>
      <c r="CK8" s="24">
        <f t="shared" si="6"/>
        <v>-1.2653019188612192E-2</v>
      </c>
      <c r="CL8" s="24">
        <f t="shared" si="7"/>
        <v>-3.7608459709571919E-3</v>
      </c>
      <c r="CM8" s="24">
        <f t="shared" si="8"/>
        <v>5.6422701925068099E-6</v>
      </c>
      <c r="CN8" s="79">
        <f t="shared" si="9"/>
        <v>1.2892226721416089</v>
      </c>
      <c r="CO8" s="24">
        <f t="shared" si="10"/>
        <v>-1.306635360999453E-4</v>
      </c>
      <c r="CP8" s="79">
        <f t="shared" si="11"/>
        <v>-0.55601734424109761</v>
      </c>
      <c r="CQ8" s="24">
        <f t="shared" si="12"/>
        <v>-2.1685939803637148E-2</v>
      </c>
      <c r="CR8" s="24">
        <f t="shared" si="13"/>
        <v>-2.1232891387452265E-2</v>
      </c>
      <c r="CS8" s="79">
        <f t="shared" si="14"/>
        <v>-0.71273207377725756</v>
      </c>
    </row>
    <row r="9" spans="1:97" x14ac:dyDescent="0.25">
      <c r="A9" s="29" t="s">
        <v>7</v>
      </c>
      <c r="B9" s="27">
        <v>4889.0423899999996</v>
      </c>
      <c r="C9" s="27">
        <v>109.0969073</v>
      </c>
      <c r="D9" s="27">
        <v>2684.8341541</v>
      </c>
      <c r="E9" s="27">
        <v>508.11442348000003</v>
      </c>
      <c r="F9" s="27">
        <v>429.16819273999999</v>
      </c>
      <c r="G9" s="27">
        <v>1272.6427968</v>
      </c>
      <c r="H9" s="27">
        <v>910.63030096</v>
      </c>
      <c r="I9" s="53">
        <v>2.6358833114000002</v>
      </c>
      <c r="J9" s="53">
        <v>5.3942404381999998</v>
      </c>
      <c r="K9" s="27">
        <v>2.5000973290999999</v>
      </c>
      <c r="L9" s="53">
        <v>20.657572883</v>
      </c>
      <c r="M9" s="27">
        <v>30.869412211</v>
      </c>
      <c r="N9" s="53">
        <v>23.921086160000002</v>
      </c>
      <c r="O9" s="66">
        <v>3.2038592794</v>
      </c>
      <c r="P9" s="66">
        <v>2.3772512758</v>
      </c>
      <c r="Q9" s="53">
        <v>1.6406026470999999</v>
      </c>
      <c r="R9" s="27"/>
      <c r="S9" s="29" t="s">
        <v>7</v>
      </c>
      <c r="T9" s="27">
        <v>12.0808366134801</v>
      </c>
      <c r="U9" s="27">
        <v>3.1341406275168899</v>
      </c>
      <c r="V9" s="27">
        <v>11.949776885951101</v>
      </c>
      <c r="W9" s="27">
        <v>11.881805518673501</v>
      </c>
      <c r="X9" s="27">
        <v>28.445570451727001</v>
      </c>
      <c r="Y9" s="27">
        <v>32.082244830733401</v>
      </c>
      <c r="Z9" s="27">
        <v>2.3280224526526299</v>
      </c>
      <c r="AA9" s="27">
        <v>2019.21503416017</v>
      </c>
      <c r="AB9" s="27">
        <v>2.5000934467831701</v>
      </c>
      <c r="AC9" s="27">
        <v>4869.7649013155997</v>
      </c>
      <c r="AD9" s="27">
        <v>40.287176780532</v>
      </c>
      <c r="AE9" s="27">
        <v>31.595506264257001</v>
      </c>
      <c r="AF9" s="27">
        <v>7.6667348178805899</v>
      </c>
      <c r="AG9" s="27">
        <v>8.43891014610249</v>
      </c>
      <c r="AH9" s="27">
        <v>30.668853322067701</v>
      </c>
      <c r="AI9" s="27">
        <v>30.668853322067701</v>
      </c>
      <c r="AJ9" s="27">
        <v>30.869374823886901</v>
      </c>
      <c r="AK9" s="27">
        <v>6.1349892238077102</v>
      </c>
      <c r="AL9" s="27">
        <v>19.930361906133701</v>
      </c>
      <c r="AM9" s="27">
        <v>0.49400328406223498</v>
      </c>
      <c r="AN9" s="27">
        <v>7.0315168062082396</v>
      </c>
      <c r="AO9" s="27">
        <v>8.2601747246779897</v>
      </c>
      <c r="AP9" s="27">
        <v>1.2187704496415199</v>
      </c>
      <c r="AQ9" s="27">
        <v>109.09654734150099</v>
      </c>
      <c r="AR9" s="27">
        <v>0</v>
      </c>
      <c r="AS9" s="27">
        <v>2400.91129857746</v>
      </c>
      <c r="AT9" s="27">
        <v>260.63298196068001</v>
      </c>
      <c r="AU9" s="27">
        <v>2667.6792697619499</v>
      </c>
      <c r="AV9" s="27">
        <v>1.19256085199159</v>
      </c>
      <c r="AW9" s="27">
        <v>48.027060502543499</v>
      </c>
      <c r="AX9" s="27">
        <v>2.7763527615646102</v>
      </c>
      <c r="AY9" s="27">
        <v>406.62633236329799</v>
      </c>
      <c r="AZ9" s="27">
        <v>3.90130549998071</v>
      </c>
      <c r="BA9" s="27">
        <v>6.1068765577032398</v>
      </c>
      <c r="BB9" s="27">
        <v>35.842481302049599</v>
      </c>
      <c r="BC9" s="27">
        <v>4.0588696131439503</v>
      </c>
      <c r="BD9" s="27">
        <v>3.81936207388789</v>
      </c>
      <c r="BE9" s="27">
        <v>1.2316762137821899</v>
      </c>
      <c r="BF9" s="27">
        <v>507.290340703825</v>
      </c>
      <c r="BG9" s="27">
        <v>428.61747640381998</v>
      </c>
      <c r="BH9" s="27">
        <v>78.672864300004903</v>
      </c>
      <c r="BI9" s="27">
        <v>0.17858385334854601</v>
      </c>
      <c r="BJ9" s="27">
        <v>3.5545255267668698E-2</v>
      </c>
      <c r="BK9" s="27">
        <v>144.569700557218</v>
      </c>
      <c r="BL9" s="27">
        <v>0.27172686166548199</v>
      </c>
      <c r="BM9" s="27">
        <v>43.989272529858802</v>
      </c>
      <c r="BN9" s="27">
        <v>9.5834264124737594</v>
      </c>
      <c r="BO9" s="27">
        <v>5.4742682694268403</v>
      </c>
      <c r="BP9" s="27">
        <v>111.62132839498</v>
      </c>
      <c r="BQ9" s="27">
        <v>41.272919333366502</v>
      </c>
      <c r="BR9" s="27">
        <v>10.5138059381493</v>
      </c>
      <c r="BS9" s="27">
        <v>43.711772857796298</v>
      </c>
      <c r="BT9" s="27">
        <v>0.93112145152311998</v>
      </c>
      <c r="BU9" s="27">
        <v>1271.43386894624</v>
      </c>
      <c r="BV9" s="27">
        <v>266.216230743094</v>
      </c>
      <c r="BW9" s="27">
        <v>3.5155039507928101</v>
      </c>
      <c r="BX9" s="27">
        <v>1.03762888113009</v>
      </c>
      <c r="BY9" s="27">
        <v>72.213216026675894</v>
      </c>
      <c r="BZ9" s="27">
        <v>80.256618547264594</v>
      </c>
      <c r="CA9" s="27">
        <v>906.40190104554199</v>
      </c>
      <c r="CB9" s="27">
        <v>33.727441161951504</v>
      </c>
      <c r="CE9" s="36">
        <f t="shared" si="0"/>
        <v>2.2997476845689796E-3</v>
      </c>
      <c r="CF9" s="24">
        <f t="shared" si="1"/>
        <v>-3.9429988833457304E-3</v>
      </c>
      <c r="CG9" s="24">
        <f t="shared" si="2"/>
        <v>-3.2994381592718613E-6</v>
      </c>
      <c r="CH9" s="24">
        <f t="shared" si="3"/>
        <v>-6.3895508450132633E-3</v>
      </c>
      <c r="CI9" s="24">
        <f t="shared" si="4"/>
        <v>-1.6218448799996902E-3</v>
      </c>
      <c r="CJ9" s="24">
        <f t="shared" si="5"/>
        <v>-1.2832179679113671E-3</v>
      </c>
      <c r="CK9" s="24">
        <f t="shared" si="6"/>
        <v>-9.4993493602437329E-4</v>
      </c>
      <c r="CL9" s="24">
        <f t="shared" si="7"/>
        <v>-4.6433771312028244E-3</v>
      </c>
      <c r="CM9" s="24">
        <f t="shared" si="8"/>
        <v>-1.5528662762872552E-6</v>
      </c>
      <c r="CN9" s="79">
        <f t="shared" si="9"/>
        <v>0.48463004321802061</v>
      </c>
      <c r="CO9" s="24">
        <f t="shared" si="10"/>
        <v>-1.2111378358645289E-6</v>
      </c>
      <c r="CP9" s="79">
        <f t="shared" si="11"/>
        <v>-0.65469064952032308</v>
      </c>
      <c r="CQ9" s="24">
        <f t="shared" si="12"/>
        <v>-2.1760834606995162E-2</v>
      </c>
      <c r="CR9" s="24">
        <f t="shared" si="13"/>
        <v>-2.0708296025965307E-2</v>
      </c>
      <c r="CS9" s="79">
        <f t="shared" si="14"/>
        <v>-0.25712027114190555</v>
      </c>
    </row>
    <row r="10" spans="1:97" x14ac:dyDescent="0.25">
      <c r="A10" s="29" t="s">
        <v>8</v>
      </c>
      <c r="B10" s="27">
        <v>273.32397070000002</v>
      </c>
      <c r="C10" s="27">
        <v>8.8475040000000005E-2</v>
      </c>
      <c r="D10" s="27">
        <v>380.33727443999999</v>
      </c>
      <c r="E10" s="27">
        <v>28.259753790000001</v>
      </c>
      <c r="F10" s="27">
        <v>27.504747400999999</v>
      </c>
      <c r="G10" s="27">
        <v>44.723092432999998</v>
      </c>
      <c r="H10" s="27">
        <v>62.022117010000002</v>
      </c>
      <c r="I10" s="53">
        <v>1.7121394200000001E-2</v>
      </c>
      <c r="J10" s="53">
        <v>9.2207648999999992E-3</v>
      </c>
      <c r="K10" s="27"/>
      <c r="L10" s="53">
        <v>0.1858620845</v>
      </c>
      <c r="M10" s="27"/>
      <c r="N10" s="53">
        <v>2.628694E-3</v>
      </c>
      <c r="O10" s="66">
        <v>5.3651790000000003E-3</v>
      </c>
      <c r="P10" s="66">
        <v>4.6231320999999999E-3</v>
      </c>
      <c r="Q10" s="53">
        <v>6.7648096999999999E-3</v>
      </c>
      <c r="R10" s="27"/>
      <c r="S10" s="29" t="s">
        <v>8</v>
      </c>
      <c r="T10" s="27">
        <v>6.1954518516068896E-4</v>
      </c>
      <c r="U10" s="27">
        <v>5.2870691941775899E-3</v>
      </c>
      <c r="V10" s="27">
        <v>0.15841036907356201</v>
      </c>
      <c r="W10" s="27">
        <v>0.15841036907356201</v>
      </c>
      <c r="X10" s="27">
        <v>0.14065157018138499</v>
      </c>
      <c r="Y10" s="27">
        <v>2.6617679139608699</v>
      </c>
      <c r="Z10" s="27">
        <v>4.5626889240011599E-3</v>
      </c>
      <c r="AA10" s="27">
        <v>21.157148422427699</v>
      </c>
      <c r="AB10" s="27">
        <v>0</v>
      </c>
      <c r="AC10" s="27">
        <v>273.23616902836699</v>
      </c>
      <c r="AD10" s="27">
        <v>5.6889474614990297E-2</v>
      </c>
      <c r="AE10" s="27">
        <v>2.0765851565006099E-3</v>
      </c>
      <c r="AF10" s="27">
        <v>2.3219527299723899E-2</v>
      </c>
      <c r="AG10" s="27">
        <v>1.05841867796314E-2</v>
      </c>
      <c r="AH10" s="27">
        <v>3.29373223633548</v>
      </c>
      <c r="AI10" s="27">
        <v>3.29373223633548</v>
      </c>
      <c r="AJ10" s="27">
        <v>0</v>
      </c>
      <c r="AK10" s="27">
        <v>6.1755463328869002E-4</v>
      </c>
      <c r="AL10" s="27">
        <v>2.9933949131654401E-2</v>
      </c>
      <c r="AM10" s="27">
        <v>0</v>
      </c>
      <c r="AN10" s="27">
        <v>1.11630264058598E-2</v>
      </c>
      <c r="AO10" s="27">
        <v>3.0391555409315699E-3</v>
      </c>
      <c r="AP10" s="27">
        <v>6.96639095653035E-3</v>
      </c>
      <c r="AQ10" s="27">
        <v>8.8473326829698495E-2</v>
      </c>
      <c r="AR10" s="27">
        <v>0</v>
      </c>
      <c r="AS10" s="27">
        <v>342.302105083306</v>
      </c>
      <c r="AT10" s="27">
        <v>38.032928895429201</v>
      </c>
      <c r="AU10" s="27">
        <v>380.335651533369</v>
      </c>
      <c r="AV10" s="27">
        <v>1.0437834410842201E-2</v>
      </c>
      <c r="AW10" s="27">
        <v>0.56842930256783197</v>
      </c>
      <c r="AX10" s="27">
        <v>0.25957656927749001</v>
      </c>
      <c r="AY10" s="27">
        <v>29.457892567668001</v>
      </c>
      <c r="AZ10" s="27">
        <v>0.29426179886131298</v>
      </c>
      <c r="BA10" s="27">
        <v>0.64397724830106495</v>
      </c>
      <c r="BB10" s="27">
        <v>2.19381702739794</v>
      </c>
      <c r="BC10" s="27">
        <v>0.40483232196299601</v>
      </c>
      <c r="BD10" s="27">
        <v>1.7538153739314499E-4</v>
      </c>
      <c r="BE10" s="27">
        <v>9.2949905476831698E-2</v>
      </c>
      <c r="BF10" s="27">
        <v>28.257727131731599</v>
      </c>
      <c r="BG10" s="27">
        <v>27.5030188858942</v>
      </c>
      <c r="BH10" s="27">
        <v>0.75470824583739704</v>
      </c>
      <c r="BI10" s="27">
        <v>1.8914168554374301E-4</v>
      </c>
      <c r="BJ10" s="27">
        <v>3.9317008107497299E-4</v>
      </c>
      <c r="BK10" s="27">
        <v>2.9022785870577699</v>
      </c>
      <c r="BL10" s="27">
        <v>1.10523763069274E-3</v>
      </c>
      <c r="BM10" s="27">
        <v>4.4523249392351198</v>
      </c>
      <c r="BN10" s="27">
        <v>1.0440094357821099</v>
      </c>
      <c r="BO10" s="27">
        <v>0.55864570071154296</v>
      </c>
      <c r="BP10" s="27">
        <v>11.160011023109901</v>
      </c>
      <c r="BQ10" s="27">
        <v>1.51661848355958</v>
      </c>
      <c r="BR10" s="27">
        <v>0.70872765753402001</v>
      </c>
      <c r="BS10" s="27">
        <v>2.7801435208915399</v>
      </c>
      <c r="BT10" s="27">
        <v>5.6002193598879797E-3</v>
      </c>
      <c r="BU10" s="27">
        <v>44.722700661937601</v>
      </c>
      <c r="BV10" s="27">
        <v>17.349489675001202</v>
      </c>
      <c r="BW10" s="27">
        <v>0.87947812188252905</v>
      </c>
      <c r="BX10" s="27">
        <v>0</v>
      </c>
      <c r="BY10" s="27">
        <v>5.5661220029211096</v>
      </c>
      <c r="BZ10" s="27">
        <v>7.6075657970535202</v>
      </c>
      <c r="CA10" s="27">
        <v>62.018198272678703</v>
      </c>
      <c r="CB10" s="27">
        <v>9.9263294900158208</v>
      </c>
      <c r="CE10" s="36">
        <f t="shared" si="0"/>
        <v>1.6237095596979777E-6</v>
      </c>
      <c r="CF10" s="24">
        <f t="shared" si="1"/>
        <v>-3.212366314164291E-4</v>
      </c>
      <c r="CG10" s="24">
        <f t="shared" si="2"/>
        <v>-1.9363317626184906E-5</v>
      </c>
      <c r="CH10" s="24">
        <f t="shared" si="3"/>
        <v>-4.2670196692508641E-6</v>
      </c>
      <c r="CI10" s="24">
        <f t="shared" si="4"/>
        <v>-7.1715354757247328E-5</v>
      </c>
      <c r="CJ10" s="24">
        <f t="shared" si="5"/>
        <v>-6.2844245780526584E-5</v>
      </c>
      <c r="CK10" s="24">
        <f t="shared" si="6"/>
        <v>-8.7599278378064709E-6</v>
      </c>
      <c r="CL10" s="24">
        <f t="shared" si="7"/>
        <v>-6.3182901684375432E-5</v>
      </c>
      <c r="CM10" s="24" t="e">
        <f t="shared" si="8"/>
        <v>#DIV/0!</v>
      </c>
      <c r="CN10" s="79">
        <f t="shared" si="9"/>
        <v>16.721377898005226</v>
      </c>
      <c r="CO10" s="24" t="e">
        <f t="shared" si="10"/>
        <v>#DIV/0!</v>
      </c>
      <c r="CP10" s="79">
        <f t="shared" si="11"/>
        <v>0.15614656591127379</v>
      </c>
      <c r="CQ10" s="24">
        <f t="shared" si="12"/>
        <v>-1.4558657935254415E-2</v>
      </c>
      <c r="CR10" s="24">
        <f t="shared" si="13"/>
        <v>-1.307407504078024E-2</v>
      </c>
      <c r="CS10" s="79">
        <f t="shared" si="14"/>
        <v>2.9798511040207098E-2</v>
      </c>
    </row>
    <row r="11" spans="1:97" x14ac:dyDescent="0.25">
      <c r="A11" s="29" t="s">
        <v>9</v>
      </c>
      <c r="B11" s="27">
        <v>78835.998814999999</v>
      </c>
      <c r="C11" s="27">
        <v>1928.9686730000001</v>
      </c>
      <c r="D11" s="27">
        <v>37278.149385999997</v>
      </c>
      <c r="E11" s="27">
        <v>10077.303674000001</v>
      </c>
      <c r="F11" s="27">
        <v>7636.8124464000002</v>
      </c>
      <c r="G11" s="27">
        <v>30887.861397000001</v>
      </c>
      <c r="H11" s="27">
        <v>26992.865034999999</v>
      </c>
      <c r="I11" s="53">
        <v>299.07038624</v>
      </c>
      <c r="J11" s="53">
        <v>178.05399406000001</v>
      </c>
      <c r="K11" s="27">
        <v>21.770883871999999</v>
      </c>
      <c r="L11" s="53">
        <v>576.64361872999996</v>
      </c>
      <c r="M11" s="27">
        <v>605.16025523999997</v>
      </c>
      <c r="N11" s="53">
        <v>2230.7082842999998</v>
      </c>
      <c r="O11" s="66">
        <v>130.18504243999999</v>
      </c>
      <c r="P11" s="66">
        <v>62.433787072999998</v>
      </c>
      <c r="Q11" s="53">
        <v>202.54208549000001</v>
      </c>
      <c r="R11" s="27"/>
      <c r="S11" s="29" t="s">
        <v>9</v>
      </c>
      <c r="T11" s="27">
        <v>491.77583563204701</v>
      </c>
      <c r="U11" s="27">
        <v>128.24352260950499</v>
      </c>
      <c r="V11" s="27">
        <v>370.86568956379699</v>
      </c>
      <c r="W11" s="27">
        <v>365.36365970476902</v>
      </c>
      <c r="X11" s="27">
        <v>437.51189106430297</v>
      </c>
      <c r="Y11" s="27">
        <v>991.50827377340102</v>
      </c>
      <c r="Z11" s="27">
        <v>61.057302790877998</v>
      </c>
      <c r="AA11" s="27">
        <v>60495.528813461802</v>
      </c>
      <c r="AB11" s="27">
        <v>21.7706429696665</v>
      </c>
      <c r="AC11" s="27">
        <v>78033.198517500103</v>
      </c>
      <c r="AD11" s="27">
        <v>1422.1819522614701</v>
      </c>
      <c r="AE11" s="27">
        <v>919.78021515080798</v>
      </c>
      <c r="AF11" s="27">
        <v>256.18395017101</v>
      </c>
      <c r="AG11" s="27">
        <v>711.38966232019698</v>
      </c>
      <c r="AH11" s="27">
        <v>751.49649923699496</v>
      </c>
      <c r="AI11" s="27">
        <v>751.49649923699496</v>
      </c>
      <c r="AJ11" s="27">
        <v>604.76715023036104</v>
      </c>
      <c r="AK11" s="27">
        <v>109.808232670604</v>
      </c>
      <c r="AL11" s="27">
        <v>889.07737245611702</v>
      </c>
      <c r="AM11" s="27">
        <v>31.439314485228</v>
      </c>
      <c r="AN11" s="27">
        <v>257.86095443229999</v>
      </c>
      <c r="AO11" s="27">
        <v>1423.79061001124</v>
      </c>
      <c r="AP11" s="27">
        <v>53.246107133196098</v>
      </c>
      <c r="AQ11" s="27">
        <v>1928.9376565505299</v>
      </c>
      <c r="AR11" s="27">
        <v>0</v>
      </c>
      <c r="AS11" s="27">
        <v>33268.5889983534</v>
      </c>
      <c r="AT11" s="27">
        <v>3586.7064317618401</v>
      </c>
      <c r="AU11" s="27">
        <v>36965.103662785899</v>
      </c>
      <c r="AV11" s="27">
        <v>34.789261373442599</v>
      </c>
      <c r="AW11" s="27">
        <v>1088.87835687897</v>
      </c>
      <c r="AX11" s="27">
        <v>26.921325866807301</v>
      </c>
      <c r="AY11" s="27">
        <v>8892.8304045288696</v>
      </c>
      <c r="AZ11" s="27">
        <v>134.98565353000299</v>
      </c>
      <c r="BA11" s="27">
        <v>94.290229040385697</v>
      </c>
      <c r="BB11" s="27">
        <v>851.43349348787604</v>
      </c>
      <c r="BC11" s="27">
        <v>44.0358388929425</v>
      </c>
      <c r="BD11" s="27">
        <v>72.418857577098507</v>
      </c>
      <c r="BE11" s="27">
        <v>197.644678770582</v>
      </c>
      <c r="BF11" s="27">
        <v>10053.6679825214</v>
      </c>
      <c r="BG11" s="27">
        <v>7616.5342771117803</v>
      </c>
      <c r="BH11" s="27">
        <v>2437.1337054096998</v>
      </c>
      <c r="BI11" s="27">
        <v>8.6832608829951798</v>
      </c>
      <c r="BJ11" s="27">
        <v>3.0879202820942302</v>
      </c>
      <c r="BK11" s="27">
        <v>2274.5550304379399</v>
      </c>
      <c r="BL11" s="27">
        <v>317.55785270095498</v>
      </c>
      <c r="BM11" s="27">
        <v>576.89032955694802</v>
      </c>
      <c r="BN11" s="27">
        <v>57.677484512110802</v>
      </c>
      <c r="BO11" s="27">
        <v>64.471393618213099</v>
      </c>
      <c r="BP11" s="27">
        <v>1499.24730035417</v>
      </c>
      <c r="BQ11" s="27">
        <v>434.27020209177999</v>
      </c>
      <c r="BR11" s="27">
        <v>295.58901836645902</v>
      </c>
      <c r="BS11" s="27">
        <v>1085.3199500124001</v>
      </c>
      <c r="BT11" s="27">
        <v>11.7246592217776</v>
      </c>
      <c r="BU11" s="27">
        <v>30854.778362378998</v>
      </c>
      <c r="BV11" s="27">
        <v>5163.7964580952703</v>
      </c>
      <c r="BW11" s="27">
        <v>68.009734551053796</v>
      </c>
      <c r="BX11" s="27">
        <v>1545.26324848627</v>
      </c>
      <c r="BY11" s="27">
        <v>3473.45522179094</v>
      </c>
      <c r="BZ11" s="27">
        <v>1966.0137697886501</v>
      </c>
      <c r="CA11" s="27">
        <v>26896.603375159801</v>
      </c>
      <c r="CB11" s="27">
        <v>1043.11718527223</v>
      </c>
      <c r="CE11" s="36">
        <f t="shared" si="0"/>
        <v>2.9705917687213711E-3</v>
      </c>
      <c r="CF11" s="24">
        <f t="shared" si="1"/>
        <v>-1.0183168978219994E-2</v>
      </c>
      <c r="CG11" s="24">
        <f t="shared" si="2"/>
        <v>-1.6079291439142994E-5</v>
      </c>
      <c r="CH11" s="24">
        <f t="shared" si="3"/>
        <v>-8.3975660908656557E-3</v>
      </c>
      <c r="CI11" s="24">
        <f t="shared" si="4"/>
        <v>-2.3454380500195168E-3</v>
      </c>
      <c r="CJ11" s="24">
        <f t="shared" si="5"/>
        <v>-2.655318489297074E-3</v>
      </c>
      <c r="CK11" s="24">
        <f t="shared" si="6"/>
        <v>-1.0710691231026926E-3</v>
      </c>
      <c r="CL11" s="24">
        <f t="shared" si="7"/>
        <v>-3.5661890546031944E-3</v>
      </c>
      <c r="CM11" s="24">
        <f t="shared" si="8"/>
        <v>-1.1065344655492492E-5</v>
      </c>
      <c r="CN11" s="79">
        <f t="shared" si="9"/>
        <v>0.30322520674396958</v>
      </c>
      <c r="CO11" s="24">
        <f t="shared" si="10"/>
        <v>-6.4958828051757747E-4</v>
      </c>
      <c r="CP11" s="79">
        <f t="shared" si="11"/>
        <v>-0.36173159886837108</v>
      </c>
      <c r="CQ11" s="24">
        <f t="shared" si="12"/>
        <v>-1.49135399436522E-2</v>
      </c>
      <c r="CR11" s="24">
        <f t="shared" si="13"/>
        <v>-2.204710536800469E-2</v>
      </c>
      <c r="CS11" s="79">
        <f t="shared" si="14"/>
        <v>-0.73711089720252243</v>
      </c>
    </row>
    <row r="12" spans="1:97" x14ac:dyDescent="0.25">
      <c r="A12" s="29" t="s">
        <v>10</v>
      </c>
      <c r="B12" s="27">
        <v>53448.774414</v>
      </c>
      <c r="C12" s="27">
        <v>5578.4134808999997</v>
      </c>
      <c r="D12" s="27">
        <v>38281.041138000001</v>
      </c>
      <c r="E12" s="27">
        <v>15006.139322000001</v>
      </c>
      <c r="F12" s="27">
        <v>11881.392773</v>
      </c>
      <c r="G12" s="27">
        <v>22290.137843</v>
      </c>
      <c r="H12" s="27">
        <v>28840.008281999999</v>
      </c>
      <c r="I12" s="53">
        <v>363.99942557000003</v>
      </c>
      <c r="J12" s="53">
        <v>129.35275881999999</v>
      </c>
      <c r="K12" s="27">
        <v>3.881373</v>
      </c>
      <c r="L12" s="53">
        <v>365.21701392</v>
      </c>
      <c r="M12" s="27">
        <v>1536.4237760000001</v>
      </c>
      <c r="N12" s="53">
        <v>4980.7719080999996</v>
      </c>
      <c r="O12" s="66">
        <v>127.62773869999999</v>
      </c>
      <c r="P12" s="66">
        <v>23.214463631000001</v>
      </c>
      <c r="Q12" s="53">
        <v>19.030438832000002</v>
      </c>
      <c r="R12" s="27"/>
      <c r="S12" s="29" t="s">
        <v>10</v>
      </c>
      <c r="T12" s="27">
        <v>664.76913763936795</v>
      </c>
      <c r="U12" s="27">
        <v>126.865176317286</v>
      </c>
      <c r="V12" s="27">
        <v>456.06389981135197</v>
      </c>
      <c r="W12" s="27">
        <v>453.750437544394</v>
      </c>
      <c r="X12" s="27">
        <v>269.78687087124001</v>
      </c>
      <c r="Y12" s="27">
        <v>501.25620950264801</v>
      </c>
      <c r="Z12" s="27">
        <v>22.7172466352255</v>
      </c>
      <c r="AA12" s="27">
        <v>31701.425800604298</v>
      </c>
      <c r="AB12" s="27">
        <v>3.8813800153232298</v>
      </c>
      <c r="AC12" s="27">
        <v>53106.773904242204</v>
      </c>
      <c r="AD12" s="27">
        <v>707.12292432548395</v>
      </c>
      <c r="AE12" s="27">
        <v>332.32327072628999</v>
      </c>
      <c r="AF12" s="27">
        <v>166.058992923392</v>
      </c>
      <c r="AG12" s="27">
        <v>502.53445023376003</v>
      </c>
      <c r="AH12" s="27">
        <v>426.50763639822401</v>
      </c>
      <c r="AI12" s="27">
        <v>426.50763639822401</v>
      </c>
      <c r="AJ12" s="27">
        <v>1533.34488955607</v>
      </c>
      <c r="AK12" s="27">
        <v>52.0382198545758</v>
      </c>
      <c r="AL12" s="27">
        <v>1083.13294243272</v>
      </c>
      <c r="AM12" s="27">
        <v>40.485596939762303</v>
      </c>
      <c r="AN12" s="27">
        <v>264.33213445118702</v>
      </c>
      <c r="AO12" s="27">
        <v>2516.4270215094898</v>
      </c>
      <c r="AP12" s="27">
        <v>55.878161146249099</v>
      </c>
      <c r="AQ12" s="27">
        <v>5578.0121728241802</v>
      </c>
      <c r="AR12" s="27">
        <v>0</v>
      </c>
      <c r="AS12" s="27">
        <v>34318.359306819897</v>
      </c>
      <c r="AT12" s="27">
        <v>3761.1108376181101</v>
      </c>
      <c r="AU12" s="27">
        <v>38131.508364292597</v>
      </c>
      <c r="AV12" s="27">
        <v>81.415012746843303</v>
      </c>
      <c r="AW12" s="27">
        <v>696.25218178253101</v>
      </c>
      <c r="AX12" s="27">
        <v>57.561552616390202</v>
      </c>
      <c r="AY12" s="27">
        <v>7975.9524162808902</v>
      </c>
      <c r="AZ12" s="27">
        <v>161.40686492329999</v>
      </c>
      <c r="BA12" s="27">
        <v>189.50277674899499</v>
      </c>
      <c r="BB12" s="27">
        <v>544.68308050386599</v>
      </c>
      <c r="BC12" s="27">
        <v>55.370068063113997</v>
      </c>
      <c r="BD12" s="27">
        <v>156.12053583271299</v>
      </c>
      <c r="BE12" s="27">
        <v>238.00197899144999</v>
      </c>
      <c r="BF12" s="27">
        <v>14996.676868533799</v>
      </c>
      <c r="BG12" s="27">
        <v>11872.911157656201</v>
      </c>
      <c r="BH12" s="27">
        <v>3123.7657108776598</v>
      </c>
      <c r="BI12" s="27">
        <v>10.219101192502</v>
      </c>
      <c r="BJ12" s="27">
        <v>3.0785049646584102</v>
      </c>
      <c r="BK12" s="27">
        <v>4686.1806821702303</v>
      </c>
      <c r="BL12" s="27">
        <v>560.66206762890704</v>
      </c>
      <c r="BM12" s="27">
        <v>813.57243934077906</v>
      </c>
      <c r="BN12" s="27">
        <v>69.313333670358702</v>
      </c>
      <c r="BO12" s="27">
        <v>118.35825298686299</v>
      </c>
      <c r="BP12" s="27">
        <v>1946.7213143024401</v>
      </c>
      <c r="BQ12" s="27">
        <v>300.35271591295901</v>
      </c>
      <c r="BR12" s="27">
        <v>335.93381984424298</v>
      </c>
      <c r="BS12" s="27">
        <v>1900.63611178564</v>
      </c>
      <c r="BT12" s="27">
        <v>25.588672089764302</v>
      </c>
      <c r="BU12" s="27">
        <v>22270.670058989599</v>
      </c>
      <c r="BV12" s="27">
        <v>4665.0518250386003</v>
      </c>
      <c r="BW12" s="27">
        <v>121.308726928006</v>
      </c>
      <c r="BX12" s="27">
        <v>4254.3665257904304</v>
      </c>
      <c r="BY12" s="27">
        <v>3122.8264997489</v>
      </c>
      <c r="BZ12" s="27">
        <v>2476.9496866796298</v>
      </c>
      <c r="CA12" s="27">
        <v>28786.133437453998</v>
      </c>
      <c r="CB12" s="27">
        <v>1185.63166433877</v>
      </c>
      <c r="CE12" s="36">
        <f t="shared" si="0"/>
        <v>1.3647039439778845E-3</v>
      </c>
      <c r="CF12" s="24">
        <f t="shared" si="1"/>
        <v>-6.3986595297536837E-3</v>
      </c>
      <c r="CG12" s="24">
        <f t="shared" si="2"/>
        <v>-7.1939464005955569E-5</v>
      </c>
      <c r="CH12" s="24">
        <f t="shared" si="3"/>
        <v>-3.9061835640350176E-3</v>
      </c>
      <c r="CI12" s="24">
        <f t="shared" si="4"/>
        <v>-6.3057214538379206E-4</v>
      </c>
      <c r="CJ12" s="24">
        <f t="shared" si="5"/>
        <v>-7.1385699520622138E-4</v>
      </c>
      <c r="CK12" s="24">
        <f t="shared" si="6"/>
        <v>-8.7338105073742468E-4</v>
      </c>
      <c r="CL12" s="24">
        <f t="shared" si="7"/>
        <v>-1.8680592605663572E-3</v>
      </c>
      <c r="CM12" s="24">
        <f t="shared" si="8"/>
        <v>1.807433408200244E-6</v>
      </c>
      <c r="CN12" s="79">
        <f t="shared" si="9"/>
        <v>0.16781973495804767</v>
      </c>
      <c r="CO12" s="24">
        <f t="shared" si="10"/>
        <v>-2.0039304858622932E-3</v>
      </c>
      <c r="CP12" s="79">
        <f t="shared" si="11"/>
        <v>-0.49477168038609826</v>
      </c>
      <c r="CQ12" s="24">
        <f t="shared" si="12"/>
        <v>-5.9748953517578442E-3</v>
      </c>
      <c r="CR12" s="24">
        <f t="shared" si="13"/>
        <v>-2.1418414126550402E-2</v>
      </c>
      <c r="CS12" s="79">
        <f t="shared" si="14"/>
        <v>1.9362518457687394</v>
      </c>
    </row>
    <row r="13" spans="1:97" x14ac:dyDescent="0.25">
      <c r="A13" s="29" t="s">
        <v>12</v>
      </c>
      <c r="B13" s="27">
        <v>12772.595902999999</v>
      </c>
      <c r="C13" s="27">
        <v>1461.7841218000001</v>
      </c>
      <c r="D13" s="27">
        <v>6416.7769605000003</v>
      </c>
      <c r="E13" s="27">
        <v>2007.2130989</v>
      </c>
      <c r="F13" s="27">
        <v>1345.3110179</v>
      </c>
      <c r="G13" s="27">
        <v>3210.7358207000002</v>
      </c>
      <c r="H13" s="27">
        <v>1689.3776855999999</v>
      </c>
      <c r="I13" s="53">
        <v>66.123046678999998</v>
      </c>
      <c r="J13" s="53">
        <v>12.977891483000001</v>
      </c>
      <c r="K13" s="27">
        <v>2.0927166000000001</v>
      </c>
      <c r="L13" s="53">
        <v>47.129308877</v>
      </c>
      <c r="M13" s="27">
        <v>52.791880599999999</v>
      </c>
      <c r="N13" s="53">
        <v>425.01770756000002</v>
      </c>
      <c r="O13" s="66">
        <v>13.699818615</v>
      </c>
      <c r="P13" s="66">
        <v>3.5374788904000001</v>
      </c>
      <c r="Q13" s="53">
        <v>6.0575992884999996</v>
      </c>
      <c r="R13" s="27"/>
      <c r="S13" s="29" t="s">
        <v>12</v>
      </c>
      <c r="T13" s="27">
        <v>16.0487653986014</v>
      </c>
      <c r="U13" s="27">
        <v>13.590647425299499</v>
      </c>
      <c r="V13" s="27">
        <v>23.181793208000698</v>
      </c>
      <c r="W13" s="27">
        <v>23.0147387377562</v>
      </c>
      <c r="X13" s="27">
        <v>27.078952647041099</v>
      </c>
      <c r="Y13" s="27">
        <v>41.641036109584299</v>
      </c>
      <c r="Z13" s="27">
        <v>3.4535666695980902</v>
      </c>
      <c r="AA13" s="27">
        <v>176.908587186446</v>
      </c>
      <c r="AB13" s="27">
        <v>2.0926971585223901</v>
      </c>
      <c r="AC13" s="27">
        <v>12678.6190587454</v>
      </c>
      <c r="AD13" s="27">
        <v>74.428282403182706</v>
      </c>
      <c r="AE13" s="27">
        <v>25.640314599701199</v>
      </c>
      <c r="AF13" s="27">
        <v>18.315332215995301</v>
      </c>
      <c r="AG13" s="27">
        <v>37.0820855954697</v>
      </c>
      <c r="AH13" s="27">
        <v>42.065641939399498</v>
      </c>
      <c r="AI13" s="27">
        <v>42.065641939399498</v>
      </c>
      <c r="AJ13" s="27">
        <v>52.791629431117101</v>
      </c>
      <c r="AK13" s="27">
        <v>3.1119228743244101</v>
      </c>
      <c r="AL13" s="27">
        <v>27.058518729963598</v>
      </c>
      <c r="AM13" s="27">
        <v>2.9928755847082398</v>
      </c>
      <c r="AN13" s="27">
        <v>7.9776375829937596</v>
      </c>
      <c r="AO13" s="27">
        <v>142.63350012048301</v>
      </c>
      <c r="AP13" s="27">
        <v>3.7799447694420301</v>
      </c>
      <c r="AQ13" s="27">
        <v>1461.4888503878401</v>
      </c>
      <c r="AR13" s="27">
        <v>0</v>
      </c>
      <c r="AS13" s="27">
        <v>5766.4074407186999</v>
      </c>
      <c r="AT13" s="27">
        <v>637.59945213146</v>
      </c>
      <c r="AU13" s="27">
        <v>6407.1188157244796</v>
      </c>
      <c r="AV13" s="27">
        <v>2.8275863534380798</v>
      </c>
      <c r="AW13" s="27">
        <v>51.245874978844398</v>
      </c>
      <c r="AX13" s="27">
        <v>8.6162494140632795</v>
      </c>
      <c r="AY13" s="27">
        <v>511.61992757000502</v>
      </c>
      <c r="AZ13" s="27">
        <v>10.3105142019081</v>
      </c>
      <c r="BA13" s="27">
        <v>7.2445058475492798</v>
      </c>
      <c r="BB13" s="27">
        <v>98.549681954176904</v>
      </c>
      <c r="BC13" s="27">
        <v>5.96440200738658</v>
      </c>
      <c r="BD13" s="27">
        <v>8.5781566485064804</v>
      </c>
      <c r="BE13" s="27">
        <v>19.892068593251601</v>
      </c>
      <c r="BF13" s="27">
        <v>2004.41140964845</v>
      </c>
      <c r="BG13" s="27">
        <v>1343.10720413425</v>
      </c>
      <c r="BH13" s="27">
        <v>661.30420551420002</v>
      </c>
      <c r="BI13" s="27">
        <v>1.1995304276415499</v>
      </c>
      <c r="BJ13" s="27">
        <v>0.164764032008094</v>
      </c>
      <c r="BK13" s="27">
        <v>673.30750595467202</v>
      </c>
      <c r="BL13" s="27">
        <v>27.2154673406054</v>
      </c>
      <c r="BM13" s="27">
        <v>83.150956739253701</v>
      </c>
      <c r="BN13" s="27">
        <v>11.361340243770099</v>
      </c>
      <c r="BO13" s="27">
        <v>4.9357124066017404</v>
      </c>
      <c r="BP13" s="27">
        <v>213.68885823542001</v>
      </c>
      <c r="BQ13" s="27">
        <v>21.015588580905501</v>
      </c>
      <c r="BR13" s="27">
        <v>59.040627034430699</v>
      </c>
      <c r="BS13" s="27">
        <v>108.838507532256</v>
      </c>
      <c r="BT13" s="27">
        <v>1.0483555207552799</v>
      </c>
      <c r="BU13" s="27">
        <v>3209.4760884104498</v>
      </c>
      <c r="BV13" s="27">
        <v>290.89115160848303</v>
      </c>
      <c r="BW13" s="27">
        <v>30.8876153267524</v>
      </c>
      <c r="BX13" s="27">
        <v>224.51753402657599</v>
      </c>
      <c r="BY13" s="27">
        <v>172.63160946174801</v>
      </c>
      <c r="BZ13" s="27">
        <v>129.51277233343799</v>
      </c>
      <c r="CA13" s="27">
        <v>1682.66199648252</v>
      </c>
      <c r="CB13" s="27">
        <v>58.3502155704698</v>
      </c>
      <c r="CE13" s="36">
        <f t="shared" si="0"/>
        <v>4.8569770029659295E-4</v>
      </c>
      <c r="CF13" s="24">
        <f t="shared" si="1"/>
        <v>-7.3576933748077103E-3</v>
      </c>
      <c r="CG13" s="24">
        <f t="shared" si="2"/>
        <v>-2.0199385651856864E-4</v>
      </c>
      <c r="CH13" s="24">
        <f t="shared" si="3"/>
        <v>-1.5051395482457439E-3</v>
      </c>
      <c r="CI13" s="24">
        <f t="shared" si="4"/>
        <v>-1.3958105659460768E-3</v>
      </c>
      <c r="CJ13" s="24">
        <f t="shared" si="5"/>
        <v>-1.6381444412684278E-3</v>
      </c>
      <c r="CK13" s="24">
        <f t="shared" si="6"/>
        <v>-3.9235002812399296E-4</v>
      </c>
      <c r="CL13" s="24">
        <f t="shared" si="7"/>
        <v>-3.9752443605260779E-3</v>
      </c>
      <c r="CM13" s="24">
        <f t="shared" si="8"/>
        <v>-9.2900670879258188E-6</v>
      </c>
      <c r="CN13" s="79">
        <f t="shared" si="9"/>
        <v>-0.10744199433978265</v>
      </c>
      <c r="CO13" s="24">
        <f t="shared" si="10"/>
        <v>-4.7577180438130793E-6</v>
      </c>
      <c r="CP13" s="79">
        <f t="shared" si="11"/>
        <v>-0.66440574690562193</v>
      </c>
      <c r="CQ13" s="24">
        <f t="shared" si="12"/>
        <v>-7.9688054833783328E-3</v>
      </c>
      <c r="CR13" s="24">
        <f t="shared" si="13"/>
        <v>-2.3720910682924666E-2</v>
      </c>
      <c r="CS13" s="79">
        <f t="shared" si="14"/>
        <v>-0.37599953555560606</v>
      </c>
    </row>
    <row r="14" spans="1:97" x14ac:dyDescent="0.25">
      <c r="A14" s="29" t="s">
        <v>13</v>
      </c>
      <c r="B14" s="27">
        <v>50371.914797999998</v>
      </c>
      <c r="C14" s="27">
        <v>1099.6654602999999</v>
      </c>
      <c r="D14" s="27">
        <v>38311.700589</v>
      </c>
      <c r="E14" s="27">
        <v>16742.866505000002</v>
      </c>
      <c r="F14" s="27">
        <v>9966.1191653000005</v>
      </c>
      <c r="G14" s="27">
        <v>26178.526225000001</v>
      </c>
      <c r="H14" s="27">
        <v>40094.018896000001</v>
      </c>
      <c r="I14" s="53">
        <v>377.2676457</v>
      </c>
      <c r="J14" s="53">
        <v>71.458328377000001</v>
      </c>
      <c r="K14" s="27">
        <v>16.233815779</v>
      </c>
      <c r="L14" s="53">
        <v>206.98330559999999</v>
      </c>
      <c r="M14" s="27">
        <v>1546.0947887</v>
      </c>
      <c r="N14" s="53">
        <v>593.00100139000006</v>
      </c>
      <c r="O14" s="66">
        <v>30.059712171000001</v>
      </c>
      <c r="P14" s="66">
        <v>41.082279902000003</v>
      </c>
      <c r="Q14" s="53">
        <v>66.231127924999996</v>
      </c>
      <c r="R14" s="27"/>
      <c r="S14" s="29" t="s">
        <v>13</v>
      </c>
      <c r="T14" s="27">
        <v>844.56152532093904</v>
      </c>
      <c r="U14" s="27">
        <v>29.5466958603302</v>
      </c>
      <c r="V14" s="27">
        <v>255.69274207783701</v>
      </c>
      <c r="W14" s="27">
        <v>217.091064308981</v>
      </c>
      <c r="X14" s="27">
        <v>405.73232333837899</v>
      </c>
      <c r="Y14" s="27">
        <v>1211.3067572710299</v>
      </c>
      <c r="Z14" s="27">
        <v>40.711293612250699</v>
      </c>
      <c r="AA14" s="27">
        <v>38242.729185908902</v>
      </c>
      <c r="AB14" s="27">
        <v>16.2338664549961</v>
      </c>
      <c r="AC14" s="27">
        <v>50055.390791695201</v>
      </c>
      <c r="AD14" s="27">
        <v>1128.39738526053</v>
      </c>
      <c r="AE14" s="27">
        <v>858.53280262773501</v>
      </c>
      <c r="AF14" s="27">
        <v>188.22574890149201</v>
      </c>
      <c r="AG14" s="27">
        <v>1563.7296079007499</v>
      </c>
      <c r="AH14" s="27">
        <v>1225.6384807919501</v>
      </c>
      <c r="AI14" s="27">
        <v>1225.6384807919501</v>
      </c>
      <c r="AJ14" s="27">
        <v>1545.19641203841</v>
      </c>
      <c r="AK14" s="27">
        <v>50.9651509479433</v>
      </c>
      <c r="AL14" s="27">
        <v>1131.53557884106</v>
      </c>
      <c r="AM14" s="27">
        <v>50.062996101344602</v>
      </c>
      <c r="AN14" s="27">
        <v>687.91557384652299</v>
      </c>
      <c r="AO14" s="27">
        <v>278.40865872388702</v>
      </c>
      <c r="AP14" s="27">
        <v>33.603772495659101</v>
      </c>
      <c r="AQ14" s="27">
        <v>1099.59247952593</v>
      </c>
      <c r="AR14" s="27">
        <v>0</v>
      </c>
      <c r="AS14" s="27">
        <v>34342.107492601201</v>
      </c>
      <c r="AT14" s="27">
        <v>3764.8157904413501</v>
      </c>
      <c r="AU14" s="27">
        <v>38157.888433990498</v>
      </c>
      <c r="AV14" s="27">
        <v>58.217179267175503</v>
      </c>
      <c r="AW14" s="27">
        <v>1772.4281157939799</v>
      </c>
      <c r="AX14" s="27">
        <v>142.77063033218101</v>
      </c>
      <c r="AY14" s="27">
        <v>16638.919136563502</v>
      </c>
      <c r="AZ14" s="27">
        <v>137.802950260421</v>
      </c>
      <c r="BA14" s="27">
        <v>127.154283262289</v>
      </c>
      <c r="BB14" s="27">
        <v>551.649567976762</v>
      </c>
      <c r="BC14" s="27">
        <v>156.02040955560301</v>
      </c>
      <c r="BD14" s="27">
        <v>123.02442467071199</v>
      </c>
      <c r="BE14" s="27">
        <v>123.039618911798</v>
      </c>
      <c r="BF14" s="27">
        <v>16730.314187949502</v>
      </c>
      <c r="BG14" s="27">
        <v>9956.3326835154494</v>
      </c>
      <c r="BH14" s="27">
        <v>6773.9815044340403</v>
      </c>
      <c r="BI14" s="27">
        <v>13.4835693852962</v>
      </c>
      <c r="BJ14" s="27">
        <v>10.004249612151799</v>
      </c>
      <c r="BK14" s="27">
        <v>5041.9440901800599</v>
      </c>
      <c r="BL14" s="27">
        <v>111.438571469656</v>
      </c>
      <c r="BM14" s="27">
        <v>487.32940470466298</v>
      </c>
      <c r="BN14" s="27">
        <v>96.869323910999498</v>
      </c>
      <c r="BO14" s="27">
        <v>73.683202050518901</v>
      </c>
      <c r="BP14" s="27">
        <v>1248.44398566885</v>
      </c>
      <c r="BQ14" s="27">
        <v>1225.5659648358601</v>
      </c>
      <c r="BR14" s="27">
        <v>490.05237656266399</v>
      </c>
      <c r="BS14" s="27">
        <v>942.84625980081205</v>
      </c>
      <c r="BT14" s="27">
        <v>78.775765199997906</v>
      </c>
      <c r="BU14" s="27">
        <v>26157.041187676001</v>
      </c>
      <c r="BV14" s="27">
        <v>11323.785814937401</v>
      </c>
      <c r="BW14" s="27">
        <v>260.04304578341601</v>
      </c>
      <c r="BX14" s="27">
        <v>123.011377113159</v>
      </c>
      <c r="BY14" s="27">
        <v>4639.14082034891</v>
      </c>
      <c r="BZ14" s="27">
        <v>3555.9067639842201</v>
      </c>
      <c r="CA14" s="27">
        <v>40048.830061199202</v>
      </c>
      <c r="CB14" s="27">
        <v>2628.9288430056799</v>
      </c>
      <c r="CE14" s="36">
        <f t="shared" si="0"/>
        <v>1.3356386592541184E-3</v>
      </c>
      <c r="CF14" s="24">
        <f t="shared" si="1"/>
        <v>-6.28373980965608E-3</v>
      </c>
      <c r="CG14" s="24">
        <f t="shared" si="2"/>
        <v>-6.636634204191261E-5</v>
      </c>
      <c r="CH14" s="24">
        <f t="shared" si="3"/>
        <v>-4.0147566577523408E-3</v>
      </c>
      <c r="CI14" s="24">
        <f t="shared" si="4"/>
        <v>-7.4971135000997111E-4</v>
      </c>
      <c r="CJ14" s="24">
        <f t="shared" si="5"/>
        <v>-9.819751923723411E-4</v>
      </c>
      <c r="CK14" s="24">
        <f t="shared" si="6"/>
        <v>-8.2071225627219533E-4</v>
      </c>
      <c r="CL14" s="24">
        <f t="shared" si="7"/>
        <v>-1.1270717190515404E-3</v>
      </c>
      <c r="CM14" s="24">
        <f t="shared" si="8"/>
        <v>3.1216318325740488E-6</v>
      </c>
      <c r="CN14" s="79">
        <f t="shared" si="9"/>
        <v>4.92143640396064</v>
      </c>
      <c r="CO14" s="24">
        <f t="shared" si="10"/>
        <v>-5.8106182632265669E-4</v>
      </c>
      <c r="CP14" s="79">
        <f t="shared" si="11"/>
        <v>-0.53050895686298261</v>
      </c>
      <c r="CQ14" s="24">
        <f t="shared" si="12"/>
        <v>-1.7066574282262489E-2</v>
      </c>
      <c r="CR14" s="24">
        <f t="shared" si="13"/>
        <v>-9.0303237949372721E-3</v>
      </c>
      <c r="CS14" s="79">
        <f t="shared" si="14"/>
        <v>-0.49262871479839587</v>
      </c>
    </row>
    <row r="15" spans="1:97" x14ac:dyDescent="0.25">
      <c r="A15" s="29" t="s">
        <v>14</v>
      </c>
      <c r="B15" s="27">
        <v>255634.63790999999</v>
      </c>
      <c r="C15" s="27">
        <v>1144.092347</v>
      </c>
      <c r="D15" s="27">
        <v>41438.139300000003</v>
      </c>
      <c r="E15" s="27">
        <v>25547.365486999999</v>
      </c>
      <c r="F15" s="27">
        <v>20368.723495999999</v>
      </c>
      <c r="G15" s="27">
        <v>45264.968722999998</v>
      </c>
      <c r="H15" s="27">
        <v>34635.986240999999</v>
      </c>
      <c r="I15" s="53">
        <v>154.80524908000001</v>
      </c>
      <c r="J15" s="53">
        <v>135.51512052999999</v>
      </c>
      <c r="K15" s="27">
        <v>4.6123510840000002</v>
      </c>
      <c r="L15" s="53">
        <v>135.38618839</v>
      </c>
      <c r="M15" s="27">
        <v>3013.1647603000001</v>
      </c>
      <c r="N15" s="53">
        <v>225.41007968</v>
      </c>
      <c r="O15" s="66">
        <v>24.118400891</v>
      </c>
      <c r="P15" s="66">
        <v>9.6976767027000008</v>
      </c>
      <c r="Q15" s="53">
        <v>22.19065964</v>
      </c>
      <c r="R15" s="27"/>
      <c r="S15" s="29" t="s">
        <v>14</v>
      </c>
      <c r="T15" s="27">
        <v>857.77860650526497</v>
      </c>
      <c r="U15" s="27">
        <v>23.929806306213599</v>
      </c>
      <c r="V15" s="27">
        <v>196.87785334282299</v>
      </c>
      <c r="W15" s="27">
        <v>130.81497157346399</v>
      </c>
      <c r="X15" s="27">
        <v>228.49596124111099</v>
      </c>
      <c r="Y15" s="27">
        <v>979.82922778025704</v>
      </c>
      <c r="Z15" s="27">
        <v>9.5576701084496403</v>
      </c>
      <c r="AA15" s="27">
        <v>15313.687069838499</v>
      </c>
      <c r="AB15" s="27">
        <v>4.6123321247950599</v>
      </c>
      <c r="AC15" s="27">
        <v>255500.96613219599</v>
      </c>
      <c r="AD15" s="27">
        <v>687.91249198836397</v>
      </c>
      <c r="AE15" s="27">
        <v>586.17907869471605</v>
      </c>
      <c r="AF15" s="27">
        <v>116.59984546321</v>
      </c>
      <c r="AG15" s="27">
        <v>2487.1533581710601</v>
      </c>
      <c r="AH15" s="27">
        <v>344.92721576027498</v>
      </c>
      <c r="AI15" s="27">
        <v>344.92721576027498</v>
      </c>
      <c r="AJ15" s="27">
        <v>3004.6907403514201</v>
      </c>
      <c r="AK15" s="27">
        <v>10.6878824932224</v>
      </c>
      <c r="AL15" s="27">
        <v>1074.6750542387899</v>
      </c>
      <c r="AM15" s="27">
        <v>31.511394874385299</v>
      </c>
      <c r="AN15" s="27">
        <v>740.85642417765996</v>
      </c>
      <c r="AO15" s="27">
        <v>268.37803599572499</v>
      </c>
      <c r="AP15" s="27">
        <v>49.734272114190603</v>
      </c>
      <c r="AQ15" s="27">
        <v>1144.0216379332701</v>
      </c>
      <c r="AR15" s="27">
        <v>0</v>
      </c>
      <c r="AS15" s="27">
        <v>37260.869776550499</v>
      </c>
      <c r="AT15" s="27">
        <v>4129.4176476042003</v>
      </c>
      <c r="AU15" s="27">
        <v>41400.975306647997</v>
      </c>
      <c r="AV15" s="27">
        <v>39.419092549844898</v>
      </c>
      <c r="AW15" s="27">
        <v>1029.26162047253</v>
      </c>
      <c r="AX15" s="27">
        <v>570.81147972794895</v>
      </c>
      <c r="AY15" s="27">
        <v>12707.444305831301</v>
      </c>
      <c r="AZ15" s="27">
        <v>521.73748331416402</v>
      </c>
      <c r="BA15" s="27">
        <v>791.88761024523501</v>
      </c>
      <c r="BB15" s="27">
        <v>622.96892976294703</v>
      </c>
      <c r="BC15" s="27">
        <v>644.60593984213097</v>
      </c>
      <c r="BD15" s="27">
        <v>166.75394055014101</v>
      </c>
      <c r="BE15" s="27">
        <v>809.37352045830096</v>
      </c>
      <c r="BF15" s="27">
        <v>25539.674080211102</v>
      </c>
      <c r="BG15" s="27">
        <v>20362.136424415701</v>
      </c>
      <c r="BH15" s="27">
        <v>5177.5376557954496</v>
      </c>
      <c r="BI15" s="27">
        <v>55.160542188874103</v>
      </c>
      <c r="BJ15" s="27">
        <v>31.9497196722754</v>
      </c>
      <c r="BK15" s="27">
        <v>7483.51635676566</v>
      </c>
      <c r="BL15" s="27">
        <v>583.238543460286</v>
      </c>
      <c r="BM15" s="27">
        <v>1217.53172841627</v>
      </c>
      <c r="BN15" s="27">
        <v>244.67120464877601</v>
      </c>
      <c r="BO15" s="27">
        <v>182.19761435634999</v>
      </c>
      <c r="BP15" s="27">
        <v>3057.2046390712999</v>
      </c>
      <c r="BQ15" s="27">
        <v>555.042188469915</v>
      </c>
      <c r="BR15" s="27">
        <v>1198.7651002928801</v>
      </c>
      <c r="BS15" s="27">
        <v>2061.5263852927001</v>
      </c>
      <c r="BT15" s="27">
        <v>118.23568634944399</v>
      </c>
      <c r="BU15" s="27">
        <v>45261.008678826998</v>
      </c>
      <c r="BV15" s="27">
        <v>8357.5760262925196</v>
      </c>
      <c r="BW15" s="27">
        <v>171.517279908245</v>
      </c>
      <c r="BX15" s="27">
        <v>128.34807409327399</v>
      </c>
      <c r="BY15" s="27">
        <v>5885.8445778146897</v>
      </c>
      <c r="BZ15" s="27">
        <v>2534.1982260825298</v>
      </c>
      <c r="CA15" s="27">
        <v>34563.005685533499</v>
      </c>
      <c r="CB15" s="27">
        <v>3624.07008875885</v>
      </c>
      <c r="CE15" s="36">
        <f t="shared" si="0"/>
        <v>2.5815533122250346E-4</v>
      </c>
      <c r="CF15" s="24">
        <f t="shared" si="1"/>
        <v>-5.2290166503596021E-4</v>
      </c>
      <c r="CG15" s="24">
        <f t="shared" si="2"/>
        <v>-6.1803635795085516E-5</v>
      </c>
      <c r="CH15" s="24">
        <f t="shared" si="3"/>
        <v>-8.9685478112202512E-4</v>
      </c>
      <c r="CI15" s="24">
        <f t="shared" si="4"/>
        <v>-3.0106457719921369E-4</v>
      </c>
      <c r="CJ15" s="24">
        <f t="shared" si="5"/>
        <v>-3.2339147740854181E-4</v>
      </c>
      <c r="CK15" s="24">
        <f t="shared" si="6"/>
        <v>-8.7485847990606045E-5</v>
      </c>
      <c r="CL15" s="24">
        <f t="shared" si="7"/>
        <v>-2.1070731163448132E-3</v>
      </c>
      <c r="CM15" s="24">
        <f t="shared" si="8"/>
        <v>-4.1105294447304748E-6</v>
      </c>
      <c r="CN15" s="79">
        <f t="shared" si="9"/>
        <v>1.5477282421650054</v>
      </c>
      <c r="CO15" s="24">
        <f t="shared" si="10"/>
        <v>-2.8123320902426548E-3</v>
      </c>
      <c r="CP15" s="79">
        <f t="shared" si="11"/>
        <v>0.19062127291168079</v>
      </c>
      <c r="CQ15" s="24">
        <f t="shared" si="12"/>
        <v>-7.8195310559240495E-3</v>
      </c>
      <c r="CR15" s="24">
        <f t="shared" si="13"/>
        <v>-1.4437127421599886E-2</v>
      </c>
      <c r="CS15" s="79">
        <f t="shared" si="14"/>
        <v>1.2412254940155805</v>
      </c>
    </row>
    <row r="16" spans="1:97" x14ac:dyDescent="0.25">
      <c r="A16" s="29" t="s">
        <v>15</v>
      </c>
      <c r="B16" s="27">
        <v>16115.816234</v>
      </c>
      <c r="C16" s="27">
        <v>3807.2922374</v>
      </c>
      <c r="D16" s="27">
        <v>16734.241926999999</v>
      </c>
      <c r="E16" s="27">
        <v>6141.2311388999997</v>
      </c>
      <c r="F16" s="27">
        <v>4481.6714854000002</v>
      </c>
      <c r="G16" s="27">
        <v>14760.111655000001</v>
      </c>
      <c r="H16" s="27">
        <v>20834.454624000002</v>
      </c>
      <c r="I16" s="53">
        <v>411.97840490999999</v>
      </c>
      <c r="J16" s="53">
        <v>57.631832807999999</v>
      </c>
      <c r="K16" s="27">
        <v>12.511840963999999</v>
      </c>
      <c r="L16" s="53">
        <v>123.44756276</v>
      </c>
      <c r="M16" s="27">
        <v>536.05823697999995</v>
      </c>
      <c r="N16" s="53">
        <v>226.50781128</v>
      </c>
      <c r="O16" s="66">
        <v>61.142321379999998</v>
      </c>
      <c r="P16" s="66">
        <v>4.3805310287000001</v>
      </c>
      <c r="Q16" s="53">
        <v>26.033216998</v>
      </c>
      <c r="R16" s="27"/>
      <c r="S16" s="29" t="s">
        <v>15</v>
      </c>
      <c r="T16" s="27">
        <v>391.50504355031399</v>
      </c>
      <c r="U16" s="27">
        <v>61.046530622316403</v>
      </c>
      <c r="V16" s="27">
        <v>156.27071431916599</v>
      </c>
      <c r="W16" s="27">
        <v>111.838430209794</v>
      </c>
      <c r="X16" s="27">
        <v>218.39176892424601</v>
      </c>
      <c r="Y16" s="27">
        <v>593.69696138203904</v>
      </c>
      <c r="Z16" s="27">
        <v>4.3077323076198999</v>
      </c>
      <c r="AA16" s="27">
        <v>10112.8182088418</v>
      </c>
      <c r="AB16" s="27">
        <v>12.511133073100799</v>
      </c>
      <c r="AC16" s="27">
        <v>16036.232964200201</v>
      </c>
      <c r="AD16" s="27">
        <v>742.88712880773301</v>
      </c>
      <c r="AE16" s="27">
        <v>514.89156652321401</v>
      </c>
      <c r="AF16" s="27">
        <v>98.222522851134698</v>
      </c>
      <c r="AG16" s="27">
        <v>2759.9183873673001</v>
      </c>
      <c r="AH16" s="27">
        <v>240.55855952203501</v>
      </c>
      <c r="AI16" s="27">
        <v>240.55855952203501</v>
      </c>
      <c r="AJ16" s="27">
        <v>536.01225002133901</v>
      </c>
      <c r="AK16" s="27">
        <v>3.3635782372113701</v>
      </c>
      <c r="AL16" s="27">
        <v>362.56635188647999</v>
      </c>
      <c r="AM16" s="27">
        <v>35.973811158260702</v>
      </c>
      <c r="AN16" s="27">
        <v>302.21199930935001</v>
      </c>
      <c r="AO16" s="27">
        <v>179.16426519829</v>
      </c>
      <c r="AP16" s="27">
        <v>17.889508248012699</v>
      </c>
      <c r="AQ16" s="27">
        <v>3751.7026154356199</v>
      </c>
      <c r="AR16" s="27">
        <v>0</v>
      </c>
      <c r="AS16" s="27">
        <v>15050.199165198899</v>
      </c>
      <c r="AT16" s="27">
        <v>1668.8819965729499</v>
      </c>
      <c r="AU16" s="27">
        <v>16722.444740009101</v>
      </c>
      <c r="AV16" s="27">
        <v>37.696765141857703</v>
      </c>
      <c r="AW16" s="27">
        <v>596.19942050591999</v>
      </c>
      <c r="AX16" s="27">
        <v>46.969143773871799</v>
      </c>
      <c r="AY16" s="27">
        <v>8045.5379969670103</v>
      </c>
      <c r="AZ16" s="27">
        <v>100.392727466125</v>
      </c>
      <c r="BA16" s="27">
        <v>55.912075150009002</v>
      </c>
      <c r="BB16" s="27">
        <v>170.50047878734699</v>
      </c>
      <c r="BC16" s="27">
        <v>52.130848606028501</v>
      </c>
      <c r="BD16" s="27">
        <v>65.843897493399794</v>
      </c>
      <c r="BE16" s="27">
        <v>44.723260849011197</v>
      </c>
      <c r="BF16" s="27">
        <v>6136.7307299433196</v>
      </c>
      <c r="BG16" s="27">
        <v>4477.7801986241302</v>
      </c>
      <c r="BH16" s="27">
        <v>1658.9505313191901</v>
      </c>
      <c r="BI16" s="27">
        <v>3.7921427352195902</v>
      </c>
      <c r="BJ16" s="27">
        <v>3.4762395815686302</v>
      </c>
      <c r="BK16" s="27">
        <v>2379.6261434139401</v>
      </c>
      <c r="BL16" s="27">
        <v>63.3037447658538</v>
      </c>
      <c r="BM16" s="27">
        <v>215.22318467269599</v>
      </c>
      <c r="BN16" s="27">
        <v>31.302388272006201</v>
      </c>
      <c r="BO16" s="27">
        <v>37.9191537436906</v>
      </c>
      <c r="BP16" s="27">
        <v>545.24554614240697</v>
      </c>
      <c r="BQ16" s="27">
        <v>524.60654912367499</v>
      </c>
      <c r="BR16" s="27">
        <v>148.84486093453901</v>
      </c>
      <c r="BS16" s="27">
        <v>444.79746810815902</v>
      </c>
      <c r="BT16" s="27">
        <v>67.776894128252195</v>
      </c>
      <c r="BU16" s="27">
        <v>14756.148292530201</v>
      </c>
      <c r="BV16" s="27">
        <v>5766.1018620383202</v>
      </c>
      <c r="BW16" s="27">
        <v>258.13130106161498</v>
      </c>
      <c r="BX16" s="27">
        <v>111.178874851274</v>
      </c>
      <c r="BY16" s="27">
        <v>1873.6336698595501</v>
      </c>
      <c r="BZ16" s="27">
        <v>1859.10499996413</v>
      </c>
      <c r="CA16" s="27">
        <v>20816.882699109799</v>
      </c>
      <c r="CB16" s="27">
        <v>1372.59682238</v>
      </c>
      <c r="CE16" s="36">
        <f t="shared" si="0"/>
        <v>2.011415369885408E-4</v>
      </c>
      <c r="CF16" s="24">
        <f t="shared" si="1"/>
        <v>-4.9382090639567035E-3</v>
      </c>
      <c r="CG16" s="24">
        <f t="shared" si="2"/>
        <v>-1.460082875128656E-2</v>
      </c>
      <c r="CH16" s="24">
        <f t="shared" si="3"/>
        <v>-7.0497289583603014E-4</v>
      </c>
      <c r="CI16" s="24">
        <f t="shared" si="4"/>
        <v>-7.3281868975317167E-4</v>
      </c>
      <c r="CJ16" s="24">
        <f t="shared" si="5"/>
        <v>-8.6826684832805204E-4</v>
      </c>
      <c r="CK16" s="24">
        <f t="shared" si="6"/>
        <v>-2.6851846127175547E-4</v>
      </c>
      <c r="CL16" s="24">
        <f t="shared" si="7"/>
        <v>-8.4340700091859301E-4</v>
      </c>
      <c r="CM16" s="24">
        <f t="shared" si="8"/>
        <v>-5.6577677196887133E-5</v>
      </c>
      <c r="CN16" s="79">
        <f t="shared" si="9"/>
        <v>0.94866997892632199</v>
      </c>
      <c r="CO16" s="24">
        <f t="shared" si="10"/>
        <v>-8.5787243789052514E-5</v>
      </c>
      <c r="CP16" s="79">
        <f t="shared" si="11"/>
        <v>-0.20901507022725049</v>
      </c>
      <c r="CQ16" s="24">
        <f t="shared" si="12"/>
        <v>-1.566684998566782E-3</v>
      </c>
      <c r="CR16" s="24">
        <f t="shared" si="13"/>
        <v>-1.6618697733937642E-2</v>
      </c>
      <c r="CS16" s="79">
        <f t="shared" si="14"/>
        <v>-0.31281991582572916</v>
      </c>
    </row>
    <row r="17" spans="1:97" x14ac:dyDescent="0.25">
      <c r="A17" s="29" t="s">
        <v>16</v>
      </c>
      <c r="B17" s="27">
        <v>16200.734560999999</v>
      </c>
      <c r="C17" s="27">
        <v>1400.4735313000001</v>
      </c>
      <c r="D17" s="27">
        <v>12488.614</v>
      </c>
      <c r="E17" s="27">
        <v>6656.5569042999996</v>
      </c>
      <c r="F17" s="27">
        <v>3770.0935174000001</v>
      </c>
      <c r="G17" s="27">
        <v>4562.1339148999996</v>
      </c>
      <c r="H17" s="27">
        <v>13643.019754999999</v>
      </c>
      <c r="I17" s="53">
        <v>75.261577131999999</v>
      </c>
      <c r="J17" s="53">
        <v>62.806906628999997</v>
      </c>
      <c r="K17" s="27">
        <v>4.3847484142999997</v>
      </c>
      <c r="L17" s="53">
        <v>138.87253354000001</v>
      </c>
      <c r="M17" s="27">
        <v>124.46584436000001</v>
      </c>
      <c r="N17" s="53">
        <v>124.68104551</v>
      </c>
      <c r="O17" s="66">
        <v>31.350688900000002</v>
      </c>
      <c r="P17" s="66">
        <v>15.463489649</v>
      </c>
      <c r="Q17" s="53">
        <v>19.221962011999999</v>
      </c>
      <c r="R17" s="27"/>
      <c r="S17" s="29" t="s">
        <v>16</v>
      </c>
      <c r="T17" s="27">
        <v>502.98049123901802</v>
      </c>
      <c r="U17" s="27">
        <v>30.8655460919097</v>
      </c>
      <c r="V17" s="27">
        <v>102.543669272535</v>
      </c>
      <c r="W17" s="27">
        <v>87.477878565023502</v>
      </c>
      <c r="X17" s="27">
        <v>141.584425093703</v>
      </c>
      <c r="Y17" s="27">
        <v>373.54905738945598</v>
      </c>
      <c r="Z17" s="27">
        <v>15.1178335956307</v>
      </c>
      <c r="AA17" s="27">
        <v>14238.4572836282</v>
      </c>
      <c r="AB17" s="27">
        <v>4.3847568239389201</v>
      </c>
      <c r="AC17" s="27">
        <v>16047.8115842876</v>
      </c>
      <c r="AD17" s="27">
        <v>261.30065559600598</v>
      </c>
      <c r="AE17" s="27">
        <v>240.318206854191</v>
      </c>
      <c r="AF17" s="27">
        <v>83.980302266474794</v>
      </c>
      <c r="AG17" s="27">
        <v>514.29017387144597</v>
      </c>
      <c r="AH17" s="27">
        <v>226.458110747354</v>
      </c>
      <c r="AI17" s="27">
        <v>226.458110747354</v>
      </c>
      <c r="AJ17" s="27">
        <v>124.4641632865</v>
      </c>
      <c r="AK17" s="27">
        <v>13.687337356435799</v>
      </c>
      <c r="AL17" s="27">
        <v>287.22811256030201</v>
      </c>
      <c r="AM17" s="27">
        <v>10.4588999536596</v>
      </c>
      <c r="AN17" s="27">
        <v>324.94139991869798</v>
      </c>
      <c r="AO17" s="27">
        <v>114.25777953780199</v>
      </c>
      <c r="AP17" s="27">
        <v>10.1382050550879</v>
      </c>
      <c r="AQ17" s="27">
        <v>1400.4528669803799</v>
      </c>
      <c r="AR17" s="27">
        <v>0</v>
      </c>
      <c r="AS17" s="27">
        <v>11202.497949483301</v>
      </c>
      <c r="AT17" s="27">
        <v>1231.03405581074</v>
      </c>
      <c r="AU17" s="27">
        <v>12447.2193426505</v>
      </c>
      <c r="AV17" s="27">
        <v>12.8592672128473</v>
      </c>
      <c r="AW17" s="27">
        <v>403.52716497454298</v>
      </c>
      <c r="AX17" s="27">
        <v>47.4428250978576</v>
      </c>
      <c r="AY17" s="27">
        <v>6165.4704018420498</v>
      </c>
      <c r="AZ17" s="27">
        <v>71.625604860287595</v>
      </c>
      <c r="BA17" s="27">
        <v>99.806948376292794</v>
      </c>
      <c r="BB17" s="27">
        <v>258.64457406570801</v>
      </c>
      <c r="BC17" s="27">
        <v>86.691263527327905</v>
      </c>
      <c r="BD17" s="27">
        <v>50.7089819267294</v>
      </c>
      <c r="BE17" s="27">
        <v>31.852177337356601</v>
      </c>
      <c r="BF17" s="27">
        <v>6647.8621392246096</v>
      </c>
      <c r="BG17" s="27">
        <v>3763.8846157582898</v>
      </c>
      <c r="BH17" s="27">
        <v>2883.9775234663198</v>
      </c>
      <c r="BI17" s="27">
        <v>9.5962059063123792</v>
      </c>
      <c r="BJ17" s="27">
        <v>7.56832022326304</v>
      </c>
      <c r="BK17" s="27">
        <v>1728.12048427939</v>
      </c>
      <c r="BL17" s="27">
        <v>36.845501685532703</v>
      </c>
      <c r="BM17" s="27">
        <v>208.59002720084601</v>
      </c>
      <c r="BN17" s="27">
        <v>34.931747153226702</v>
      </c>
      <c r="BO17" s="27">
        <v>39.433869876089197</v>
      </c>
      <c r="BP17" s="27">
        <v>537.49947109619302</v>
      </c>
      <c r="BQ17" s="27">
        <v>421.77220533369302</v>
      </c>
      <c r="BR17" s="27">
        <v>158.889541778688</v>
      </c>
      <c r="BS17" s="27">
        <v>281.46775738765501</v>
      </c>
      <c r="BT17" s="27">
        <v>74.169313979529505</v>
      </c>
      <c r="BU17" s="27">
        <v>4557.6832669227997</v>
      </c>
      <c r="BV17" s="27">
        <v>3724.4507702856699</v>
      </c>
      <c r="BW17" s="27">
        <v>7.3511249109083604E-2</v>
      </c>
      <c r="BX17" s="27">
        <v>110.167957810037</v>
      </c>
      <c r="BY17" s="27">
        <v>1799.11877626661</v>
      </c>
      <c r="BZ17" s="27">
        <v>948.42802637622697</v>
      </c>
      <c r="CA17" s="27">
        <v>13617.3864212586</v>
      </c>
      <c r="CB17" s="27">
        <v>955.67110541037096</v>
      </c>
      <c r="CE17" s="36">
        <f t="shared" si="0"/>
        <v>1.0996301245801963E-3</v>
      </c>
      <c r="CF17" s="24">
        <f t="shared" si="1"/>
        <v>-9.4392619135018098E-3</v>
      </c>
      <c r="CG17" s="24">
        <f t="shared" si="2"/>
        <v>-1.4755237538140128E-5</v>
      </c>
      <c r="CH17" s="24">
        <f t="shared" si="3"/>
        <v>-3.314591783323557E-3</v>
      </c>
      <c r="CI17" s="24">
        <f t="shared" si="4"/>
        <v>-1.3061955603163827E-3</v>
      </c>
      <c r="CJ17" s="24">
        <f t="shared" si="5"/>
        <v>-1.6468826603516778E-3</v>
      </c>
      <c r="CK17" s="24">
        <f t="shared" si="6"/>
        <v>-9.7556276519283956E-4</v>
      </c>
      <c r="CL17" s="24">
        <f t="shared" si="7"/>
        <v>-1.8788607069197812E-3</v>
      </c>
      <c r="CM17" s="24">
        <f t="shared" si="8"/>
        <v>1.9179296337554235E-6</v>
      </c>
      <c r="CN17" s="79">
        <f t="shared" si="9"/>
        <v>0.63069042505893635</v>
      </c>
      <c r="CO17" s="24">
        <f t="shared" si="10"/>
        <v>-1.3506303746648472E-5</v>
      </c>
      <c r="CP17" s="79">
        <f t="shared" si="11"/>
        <v>-8.3599443119539887E-2</v>
      </c>
      <c r="CQ17" s="24">
        <f t="shared" si="12"/>
        <v>-1.5474709651126739E-2</v>
      </c>
      <c r="CR17" s="24">
        <f t="shared" si="13"/>
        <v>-2.235304327905397E-2</v>
      </c>
      <c r="CS17" s="79">
        <f t="shared" si="14"/>
        <v>-0.47257178800172628</v>
      </c>
    </row>
    <row r="18" spans="1:97" x14ac:dyDescent="0.25">
      <c r="A18" s="29" t="s">
        <v>17</v>
      </c>
      <c r="B18" s="27">
        <v>76430.726865000004</v>
      </c>
      <c r="C18" s="27">
        <v>538.68475873</v>
      </c>
      <c r="D18" s="27">
        <v>20713.898281000002</v>
      </c>
      <c r="E18" s="27">
        <v>14963.928857999999</v>
      </c>
      <c r="F18" s="27">
        <v>9472.8540661000006</v>
      </c>
      <c r="G18" s="27">
        <v>13659.623965000001</v>
      </c>
      <c r="H18" s="27">
        <v>47836.039674</v>
      </c>
      <c r="I18" s="53">
        <v>61.535095734999999</v>
      </c>
      <c r="J18" s="53">
        <v>76.083360068000005</v>
      </c>
      <c r="K18" s="27">
        <v>137.3391767</v>
      </c>
      <c r="L18" s="53">
        <v>207.49041020000001</v>
      </c>
      <c r="M18" s="27">
        <v>785.53396056999998</v>
      </c>
      <c r="N18" s="53">
        <v>1234.9408661</v>
      </c>
      <c r="O18" s="66">
        <v>28.419991457999998</v>
      </c>
      <c r="P18" s="66">
        <v>17.786372804999999</v>
      </c>
      <c r="Q18" s="53">
        <v>72.379049433000006</v>
      </c>
      <c r="R18" s="27"/>
      <c r="S18" s="29" t="s">
        <v>17</v>
      </c>
      <c r="T18" s="27">
        <v>2063.4888448778802</v>
      </c>
      <c r="U18" s="27">
        <v>28.088116904092502</v>
      </c>
      <c r="V18" s="27">
        <v>88.282414267930207</v>
      </c>
      <c r="W18" s="27">
        <v>84.175951458896193</v>
      </c>
      <c r="X18" s="27">
        <v>110.489942014292</v>
      </c>
      <c r="Y18" s="27">
        <v>417.65089030143201</v>
      </c>
      <c r="Z18" s="27">
        <v>17.556763610487899</v>
      </c>
      <c r="AA18" s="27">
        <v>4921.1032321231996</v>
      </c>
      <c r="AB18" s="27">
        <v>137.339193357856</v>
      </c>
      <c r="AC18" s="27">
        <v>76299.5950752801</v>
      </c>
      <c r="AD18" s="27">
        <v>631.81752389709095</v>
      </c>
      <c r="AE18" s="27">
        <v>721.37861275765204</v>
      </c>
      <c r="AF18" s="27">
        <v>144.42264557438699</v>
      </c>
      <c r="AG18" s="27">
        <v>23235.727677772298</v>
      </c>
      <c r="AH18" s="27">
        <v>228.71784474652901</v>
      </c>
      <c r="AI18" s="27">
        <v>228.71784474652901</v>
      </c>
      <c r="AJ18" s="27">
        <v>785.53174731235401</v>
      </c>
      <c r="AK18" s="27">
        <v>19.814612255405098</v>
      </c>
      <c r="AL18" s="27">
        <v>578.25547990972598</v>
      </c>
      <c r="AM18" s="27">
        <v>10.7195907914668</v>
      </c>
      <c r="AN18" s="27">
        <v>241.61540136426399</v>
      </c>
      <c r="AO18" s="27">
        <v>1226.2698237946199</v>
      </c>
      <c r="AP18" s="27">
        <v>18.891115859559001</v>
      </c>
      <c r="AQ18" s="27">
        <v>538.68378858631297</v>
      </c>
      <c r="AR18" s="27">
        <v>0</v>
      </c>
      <c r="AS18" s="27">
        <v>18591.220226222398</v>
      </c>
      <c r="AT18" s="27">
        <v>2045.8759053112899</v>
      </c>
      <c r="AU18" s="27">
        <v>20656.9107437891</v>
      </c>
      <c r="AV18" s="27">
        <v>23.554386184871401</v>
      </c>
      <c r="AW18" s="27">
        <v>510.526961390748</v>
      </c>
      <c r="AX18" s="27">
        <v>375.749930143575</v>
      </c>
      <c r="AY18" s="27">
        <v>7755.1270195425504</v>
      </c>
      <c r="AZ18" s="27">
        <v>211.52022068808799</v>
      </c>
      <c r="BA18" s="27">
        <v>289.78061077840101</v>
      </c>
      <c r="BB18" s="27">
        <v>340.43116556336298</v>
      </c>
      <c r="BC18" s="27">
        <v>162.69146480910501</v>
      </c>
      <c r="BD18" s="27">
        <v>96.007298550645103</v>
      </c>
      <c r="BE18" s="27">
        <v>270.086899754569</v>
      </c>
      <c r="BF18" s="27">
        <v>14955.3156875569</v>
      </c>
      <c r="BG18" s="27">
        <v>9467.1003438855205</v>
      </c>
      <c r="BH18" s="27">
        <v>5488.2153436714598</v>
      </c>
      <c r="BI18" s="27">
        <v>49.310360203552797</v>
      </c>
      <c r="BJ18" s="27">
        <v>7.8755373441960401</v>
      </c>
      <c r="BK18" s="27">
        <v>4186.7239393845502</v>
      </c>
      <c r="BL18" s="27">
        <v>305.12840912089001</v>
      </c>
      <c r="BM18" s="27">
        <v>467.31945526403098</v>
      </c>
      <c r="BN18" s="27">
        <v>61.589175271923601</v>
      </c>
      <c r="BO18" s="27">
        <v>72.024879895919696</v>
      </c>
      <c r="BP18" s="27">
        <v>1178.44856146133</v>
      </c>
      <c r="BQ18" s="27">
        <v>648.54056387353103</v>
      </c>
      <c r="BR18" s="27">
        <v>460.15978192044599</v>
      </c>
      <c r="BS18" s="27">
        <v>898.28367286073899</v>
      </c>
      <c r="BT18" s="27">
        <v>33.968980870184097</v>
      </c>
      <c r="BU18" s="27">
        <v>13653.433235766901</v>
      </c>
      <c r="BV18" s="27">
        <v>4287.3036188241203</v>
      </c>
      <c r="BW18" s="27">
        <v>47.136067358774802</v>
      </c>
      <c r="BX18" s="27">
        <v>283.99789800951299</v>
      </c>
      <c r="BY18" s="27">
        <v>5397.7085816069803</v>
      </c>
      <c r="BZ18" s="27">
        <v>2188.5739917574501</v>
      </c>
      <c r="CA18" s="27">
        <v>47785.653239539497</v>
      </c>
      <c r="CB18" s="27">
        <v>3178.6060594546502</v>
      </c>
      <c r="CE18" s="36">
        <f t="shared" si="0"/>
        <v>9.5922437295531935E-4</v>
      </c>
      <c r="CF18" s="24">
        <f t="shared" si="1"/>
        <v>-1.7156946570915511E-3</v>
      </c>
      <c r="CG18" s="24">
        <f t="shared" si="2"/>
        <v>-1.8009488319560179E-6</v>
      </c>
      <c r="CH18" s="24">
        <f t="shared" si="3"/>
        <v>-2.7511739431092066E-3</v>
      </c>
      <c r="CI18" s="24">
        <f t="shared" si="4"/>
        <v>-5.755955220606596E-4</v>
      </c>
      <c r="CJ18" s="24">
        <f t="shared" si="5"/>
        <v>-6.0739056828402842E-4</v>
      </c>
      <c r="CK18" s="24">
        <f t="shared" si="6"/>
        <v>-4.5321373772530299E-4</v>
      </c>
      <c r="CL18" s="24">
        <f t="shared" si="7"/>
        <v>-1.0533153414012415E-3</v>
      </c>
      <c r="CM18" s="24">
        <f t="shared" si="8"/>
        <v>1.2128990728361334E-7</v>
      </c>
      <c r="CN18" s="79">
        <f t="shared" si="9"/>
        <v>0.1023056175274215</v>
      </c>
      <c r="CO18" s="24">
        <f t="shared" si="10"/>
        <v>-2.8175200017534554E-6</v>
      </c>
      <c r="CP18" s="79">
        <f t="shared" si="11"/>
        <v>-7.0214230846239786E-3</v>
      </c>
      <c r="CQ18" s="24">
        <f t="shared" si="12"/>
        <v>-1.167750364731643E-2</v>
      </c>
      <c r="CR18" s="24">
        <f t="shared" si="13"/>
        <v>-1.2909275940036196E-2</v>
      </c>
      <c r="CS18" s="79">
        <f t="shared" si="14"/>
        <v>-0.73899745841445219</v>
      </c>
    </row>
    <row r="19" spans="1:97" x14ac:dyDescent="0.25">
      <c r="A19" s="29" t="s">
        <v>18</v>
      </c>
      <c r="B19" s="27">
        <v>68199.685914000002</v>
      </c>
      <c r="C19" s="27">
        <v>7087.1798898999996</v>
      </c>
      <c r="D19" s="27">
        <v>70359.469998999994</v>
      </c>
      <c r="E19" s="27">
        <v>20313.524835</v>
      </c>
      <c r="F19" s="27">
        <v>14343.230437</v>
      </c>
      <c r="G19" s="27">
        <v>78496.646848999997</v>
      </c>
      <c r="H19" s="27">
        <v>44021.396444999998</v>
      </c>
      <c r="I19" s="53">
        <v>377.87651266</v>
      </c>
      <c r="J19" s="53">
        <v>254.65605482999999</v>
      </c>
      <c r="K19" s="27">
        <v>176.26817488</v>
      </c>
      <c r="L19" s="53">
        <v>375.19505072999999</v>
      </c>
      <c r="M19" s="27">
        <v>1051.0012784999999</v>
      </c>
      <c r="N19" s="53">
        <v>5485.3362870999999</v>
      </c>
      <c r="O19" s="66">
        <v>68.771470432000001</v>
      </c>
      <c r="P19" s="66">
        <v>78.253614329000001</v>
      </c>
      <c r="Q19" s="53">
        <v>106.55391452000001</v>
      </c>
      <c r="R19" s="27"/>
      <c r="S19" s="29" t="s">
        <v>18</v>
      </c>
      <c r="T19" s="27">
        <v>1170.3174590748699</v>
      </c>
      <c r="U19" s="27">
        <v>68.245394117652395</v>
      </c>
      <c r="V19" s="27">
        <v>634.44174095812195</v>
      </c>
      <c r="W19" s="27">
        <v>632.31088302727801</v>
      </c>
      <c r="X19" s="27">
        <v>205.45502862636599</v>
      </c>
      <c r="Y19" s="27">
        <v>1594.66559561547</v>
      </c>
      <c r="Z19" s="27">
        <v>77.877814979362796</v>
      </c>
      <c r="AA19" s="27">
        <v>29802.768458058799</v>
      </c>
      <c r="AB19" s="27">
        <v>176.266023415061</v>
      </c>
      <c r="AC19" s="27">
        <v>68004.802124505994</v>
      </c>
      <c r="AD19" s="27">
        <v>1417.3457318559099</v>
      </c>
      <c r="AE19" s="27">
        <v>994.58741786517498</v>
      </c>
      <c r="AF19" s="27">
        <v>496.651522475121</v>
      </c>
      <c r="AG19" s="27">
        <v>417.493730643444</v>
      </c>
      <c r="AH19" s="27">
        <v>984.26711775607203</v>
      </c>
      <c r="AI19" s="27">
        <v>984.26711775607203</v>
      </c>
      <c r="AJ19" s="27">
        <v>1050.4583499903899</v>
      </c>
      <c r="AK19" s="27">
        <v>18.036301581880199</v>
      </c>
      <c r="AL19" s="27">
        <v>414.79466351677797</v>
      </c>
      <c r="AM19" s="27">
        <v>35.666660248012299</v>
      </c>
      <c r="AN19" s="27">
        <v>156.062508360436</v>
      </c>
      <c r="AO19" s="27">
        <v>2387.92305396642</v>
      </c>
      <c r="AP19" s="27">
        <v>24.672114523244499</v>
      </c>
      <c r="AQ19" s="27">
        <v>7087.1411473140597</v>
      </c>
      <c r="AR19" s="27">
        <v>0</v>
      </c>
      <c r="AS19" s="27">
        <v>63272.807793366897</v>
      </c>
      <c r="AT19" s="27">
        <v>7012.2582182635297</v>
      </c>
      <c r="AU19" s="27">
        <v>70303.102313212294</v>
      </c>
      <c r="AV19" s="27">
        <v>33.195147522147302</v>
      </c>
      <c r="AW19" s="27">
        <v>1779.1822365339401</v>
      </c>
      <c r="AX19" s="27">
        <v>206.58660322635299</v>
      </c>
      <c r="AY19" s="27">
        <v>17090.350245593701</v>
      </c>
      <c r="AZ19" s="27">
        <v>167.36906110642201</v>
      </c>
      <c r="BA19" s="27">
        <v>165.26295047277</v>
      </c>
      <c r="BB19" s="27">
        <v>693.04060325512398</v>
      </c>
      <c r="BC19" s="27">
        <v>123.982634110859</v>
      </c>
      <c r="BD19" s="27">
        <v>156.35823081345001</v>
      </c>
      <c r="BE19" s="27">
        <v>279.12141575655602</v>
      </c>
      <c r="BF19" s="27">
        <v>20305.984572830199</v>
      </c>
      <c r="BG19" s="27">
        <v>14336.881613414</v>
      </c>
      <c r="BH19" s="27">
        <v>5969.1029594162201</v>
      </c>
      <c r="BI19" s="27">
        <v>21.238771057546099</v>
      </c>
      <c r="BJ19" s="27">
        <v>5.0791526200609596</v>
      </c>
      <c r="BK19" s="27">
        <v>5582.9684916237502</v>
      </c>
      <c r="BL19" s="27">
        <v>435.70159632974497</v>
      </c>
      <c r="BM19" s="27">
        <v>950.71495627573097</v>
      </c>
      <c r="BN19" s="27">
        <v>184.489777761867</v>
      </c>
      <c r="BO19" s="27">
        <v>99.849805499098693</v>
      </c>
      <c r="BP19" s="27">
        <v>2395.39275799092</v>
      </c>
      <c r="BQ19" s="27">
        <v>1545.7769779062301</v>
      </c>
      <c r="BR19" s="27">
        <v>736.62469714666895</v>
      </c>
      <c r="BS19" s="27">
        <v>2104.6833557140999</v>
      </c>
      <c r="BT19" s="27">
        <v>28.416752653012502</v>
      </c>
      <c r="BU19" s="27">
        <v>78490.738115911503</v>
      </c>
      <c r="BV19" s="27">
        <v>10450.9259828206</v>
      </c>
      <c r="BW19" s="27">
        <v>4.0714250937835199E-2</v>
      </c>
      <c r="BX19" s="27">
        <v>3143.7233409875598</v>
      </c>
      <c r="BY19" s="27">
        <v>3756.2762354819602</v>
      </c>
      <c r="BZ19" s="27">
        <v>4128.8924217027297</v>
      </c>
      <c r="CA19" s="27">
        <v>43996.212827714298</v>
      </c>
      <c r="CB19" s="27">
        <v>1647.20997623016</v>
      </c>
      <c r="CE19" s="36">
        <f t="shared" si="0"/>
        <v>2.5655057868606427E-4</v>
      </c>
      <c r="CF19" s="24">
        <f t="shared" si="1"/>
        <v>-2.8575467303435524E-3</v>
      </c>
      <c r="CG19" s="24">
        <f t="shared" si="2"/>
        <v>-5.4665729587426131E-6</v>
      </c>
      <c r="CH19" s="24">
        <f t="shared" si="3"/>
        <v>-8.0113857862347494E-4</v>
      </c>
      <c r="CI19" s="24">
        <f t="shared" si="4"/>
        <v>-3.7119417880689446E-4</v>
      </c>
      <c r="CJ19" s="24">
        <f t="shared" si="5"/>
        <v>-4.4263554252206116E-4</v>
      </c>
      <c r="CK19" s="24">
        <f t="shared" si="6"/>
        <v>-7.5273700542398636E-5</v>
      </c>
      <c r="CL19" s="24">
        <f t="shared" si="7"/>
        <v>-5.720767472055183E-4</v>
      </c>
      <c r="CM19" s="24">
        <f t="shared" si="8"/>
        <v>-1.2205634627288083E-5</v>
      </c>
      <c r="CN19" s="79">
        <f t="shared" si="9"/>
        <v>1.623347818264202</v>
      </c>
      <c r="CO19" s="24">
        <f t="shared" si="10"/>
        <v>-5.1658215904821548E-4</v>
      </c>
      <c r="CP19" s="79">
        <f t="shared" si="11"/>
        <v>-0.56467152987827618</v>
      </c>
      <c r="CQ19" s="24">
        <f t="shared" si="12"/>
        <v>-7.6496301597590577E-3</v>
      </c>
      <c r="CR19" s="24">
        <f t="shared" si="13"/>
        <v>-4.8023257821324392E-3</v>
      </c>
      <c r="CS19" s="79">
        <f t="shared" si="14"/>
        <v>-0.76845417050714182</v>
      </c>
    </row>
    <row r="20" spans="1:97" x14ac:dyDescent="0.25">
      <c r="A20" s="29" t="s">
        <v>19</v>
      </c>
      <c r="B20" s="27">
        <v>8314.3876048999991</v>
      </c>
      <c r="C20" s="27">
        <v>322.45155554000002</v>
      </c>
      <c r="D20" s="27">
        <v>5902.7656244</v>
      </c>
      <c r="E20" s="27">
        <v>1932.6302581</v>
      </c>
      <c r="F20" s="27">
        <v>1589.1364275000001</v>
      </c>
      <c r="G20" s="27">
        <v>1757.8509629</v>
      </c>
      <c r="H20" s="27">
        <v>2708.0025817999999</v>
      </c>
      <c r="I20" s="53">
        <v>75.555686930999997</v>
      </c>
      <c r="J20" s="53">
        <v>15.836437504999999</v>
      </c>
      <c r="K20" s="27">
        <v>0.73587046950000001</v>
      </c>
      <c r="L20" s="53">
        <v>63.000870382000002</v>
      </c>
      <c r="M20" s="27">
        <v>165.74277752</v>
      </c>
      <c r="N20" s="53">
        <v>599.83526752</v>
      </c>
      <c r="O20" s="66">
        <v>14.680403764999999</v>
      </c>
      <c r="P20" s="66">
        <v>2.603767044</v>
      </c>
      <c r="Q20" s="53">
        <v>3.9064839668000002</v>
      </c>
      <c r="R20" s="27"/>
      <c r="S20" s="29" t="s">
        <v>19</v>
      </c>
      <c r="T20" s="27">
        <v>36.026219438252802</v>
      </c>
      <c r="U20" s="27">
        <v>14.603955040021701</v>
      </c>
      <c r="V20" s="27">
        <v>26.087512864625001</v>
      </c>
      <c r="W20" s="27">
        <v>25.770235131467398</v>
      </c>
      <c r="X20" s="27">
        <v>25.7511583399031</v>
      </c>
      <c r="Y20" s="27">
        <v>66.122491098779093</v>
      </c>
      <c r="Z20" s="27">
        <v>2.5469852500522099</v>
      </c>
      <c r="AA20" s="27">
        <v>1082.0891219324401</v>
      </c>
      <c r="AB20" s="27">
        <v>0.73587389199556696</v>
      </c>
      <c r="AC20" s="27">
        <v>8265.2354878001806</v>
      </c>
      <c r="AD20" s="27">
        <v>87.822810388583704</v>
      </c>
      <c r="AE20" s="27">
        <v>36.551152271685403</v>
      </c>
      <c r="AF20" s="27">
        <v>17.2170889246994</v>
      </c>
      <c r="AG20" s="27">
        <v>48.860769020185799</v>
      </c>
      <c r="AH20" s="27">
        <v>54.158399233180397</v>
      </c>
      <c r="AI20" s="27">
        <v>54.158399233180397</v>
      </c>
      <c r="AJ20" s="27">
        <v>165.74257851143801</v>
      </c>
      <c r="AK20" s="27">
        <v>2.4643504170747899</v>
      </c>
      <c r="AL20" s="27">
        <v>42.028765238907198</v>
      </c>
      <c r="AM20" s="27">
        <v>4.5329897974617896</v>
      </c>
      <c r="AN20" s="27">
        <v>22.965756967540901</v>
      </c>
      <c r="AO20" s="27">
        <v>224.562606166167</v>
      </c>
      <c r="AP20" s="27">
        <v>6.0335017948986103</v>
      </c>
      <c r="AQ20" s="27">
        <v>322.44033140946999</v>
      </c>
      <c r="AR20" s="27">
        <v>0</v>
      </c>
      <c r="AS20" s="27">
        <v>5306.1082262360997</v>
      </c>
      <c r="AT20" s="27">
        <v>587.10322716094197</v>
      </c>
      <c r="AU20" s="27">
        <v>5895.6758038141197</v>
      </c>
      <c r="AV20" s="27">
        <v>5.1458705998050203</v>
      </c>
      <c r="AW20" s="27">
        <v>69.738184356338607</v>
      </c>
      <c r="AX20" s="27">
        <v>3.9226335396882801</v>
      </c>
      <c r="AY20" s="27">
        <v>918.48144482405405</v>
      </c>
      <c r="AZ20" s="27">
        <v>19.932262889157101</v>
      </c>
      <c r="BA20" s="27">
        <v>26.904033056543099</v>
      </c>
      <c r="BB20" s="27">
        <v>98.101392913242506</v>
      </c>
      <c r="BC20" s="27">
        <v>6.0271162886291103</v>
      </c>
      <c r="BD20" s="27">
        <v>1.37226809085247</v>
      </c>
      <c r="BE20" s="27">
        <v>62.376824168895901</v>
      </c>
      <c r="BF20" s="27">
        <v>1931.2641410192</v>
      </c>
      <c r="BG20" s="27">
        <v>1587.95857205587</v>
      </c>
      <c r="BH20" s="27">
        <v>343.30556896333098</v>
      </c>
      <c r="BI20" s="27">
        <v>1.3173574304028299</v>
      </c>
      <c r="BJ20" s="27">
        <v>0.15004319257812701</v>
      </c>
      <c r="BK20" s="27">
        <v>185.202747933442</v>
      </c>
      <c r="BL20" s="27">
        <v>123.023945170548</v>
      </c>
      <c r="BM20" s="27">
        <v>177.20080483914501</v>
      </c>
      <c r="BN20" s="27">
        <v>18.856849621636499</v>
      </c>
      <c r="BO20" s="27">
        <v>10.7501757329541</v>
      </c>
      <c r="BP20" s="27">
        <v>446.598241384061</v>
      </c>
      <c r="BQ20" s="27">
        <v>31.742413310387299</v>
      </c>
      <c r="BR20" s="27">
        <v>85.177969660619695</v>
      </c>
      <c r="BS20" s="27">
        <v>320.84307133969298</v>
      </c>
      <c r="BT20" s="27">
        <v>0.20083480378754001</v>
      </c>
      <c r="BU20" s="27">
        <v>1756.93049230928</v>
      </c>
      <c r="BV20" s="27">
        <v>588.93747478244302</v>
      </c>
      <c r="BW20" s="27">
        <v>9.1083202464128394</v>
      </c>
      <c r="BX20" s="27">
        <v>281.007853543713</v>
      </c>
      <c r="BY20" s="27">
        <v>230.4170825205</v>
      </c>
      <c r="BZ20" s="27">
        <v>246.503618105431</v>
      </c>
      <c r="CA20" s="27">
        <v>2704.3544659578802</v>
      </c>
      <c r="CB20" s="27">
        <v>121.220159510706</v>
      </c>
      <c r="CE20" s="36">
        <f t="shared" si="0"/>
        <v>4.179928644449064E-4</v>
      </c>
      <c r="CF20" s="24">
        <f t="shared" si="1"/>
        <v>-5.9116942143581565E-3</v>
      </c>
      <c r="CG20" s="24">
        <f t="shared" si="2"/>
        <v>-3.4808734326704522E-5</v>
      </c>
      <c r="CH20" s="24">
        <f t="shared" si="3"/>
        <v>-1.2011014898801649E-3</v>
      </c>
      <c r="CI20" s="24">
        <f t="shared" si="4"/>
        <v>-7.0686934299737545E-4</v>
      </c>
      <c r="CJ20" s="24">
        <f t="shared" si="5"/>
        <v>-7.4119214923732259E-4</v>
      </c>
      <c r="CK20" s="24">
        <f t="shared" si="6"/>
        <v>-5.2363403391233825E-4</v>
      </c>
      <c r="CL20" s="24">
        <f t="shared" si="7"/>
        <v>-1.3471611388549197E-3</v>
      </c>
      <c r="CM20" s="24">
        <f t="shared" si="8"/>
        <v>4.6509483785604078E-6</v>
      </c>
      <c r="CN20" s="79">
        <f t="shared" si="9"/>
        <v>-0.14035474581865445</v>
      </c>
      <c r="CO20" s="24">
        <f t="shared" si="10"/>
        <v>-1.2007072945804376E-6</v>
      </c>
      <c r="CP20" s="79">
        <f t="shared" si="11"/>
        <v>-0.6256262038499103</v>
      </c>
      <c r="CQ20" s="24">
        <f t="shared" si="12"/>
        <v>-5.2075355829491925E-3</v>
      </c>
      <c r="CR20" s="24">
        <f t="shared" si="13"/>
        <v>-2.1807555356626655E-2</v>
      </c>
      <c r="CS20" s="79">
        <f t="shared" si="14"/>
        <v>0.54448395185427023</v>
      </c>
    </row>
    <row r="21" spans="1:97" x14ac:dyDescent="0.25">
      <c r="A21" s="29" t="s">
        <v>20</v>
      </c>
      <c r="B21" s="27">
        <v>12542.441043000001</v>
      </c>
      <c r="C21" s="27">
        <v>142.08156944000001</v>
      </c>
      <c r="D21" s="27">
        <v>13117.760573</v>
      </c>
      <c r="E21" s="27">
        <v>1963.8586284</v>
      </c>
      <c r="F21" s="27">
        <v>1457.1459786</v>
      </c>
      <c r="G21" s="27">
        <v>15406.759631999999</v>
      </c>
      <c r="H21" s="27">
        <v>3209.7303636000001</v>
      </c>
      <c r="I21" s="53">
        <v>60.756597196000001</v>
      </c>
      <c r="J21" s="53">
        <v>30.571253638000002</v>
      </c>
      <c r="K21" s="27">
        <v>0.62891129400000001</v>
      </c>
      <c r="L21" s="53">
        <v>183.84303165</v>
      </c>
      <c r="M21" s="27">
        <v>57.408269738999998</v>
      </c>
      <c r="N21" s="53">
        <v>45.423969186000001</v>
      </c>
      <c r="O21" s="66">
        <v>32.919151839999998</v>
      </c>
      <c r="P21" s="66">
        <v>21.138220880999999</v>
      </c>
      <c r="Q21" s="53">
        <v>10.804843331000001</v>
      </c>
      <c r="R21" s="27"/>
      <c r="S21" s="29" t="s">
        <v>20</v>
      </c>
      <c r="T21" s="27">
        <v>39.776095807944699</v>
      </c>
      <c r="U21" s="27">
        <v>32.261696618602798</v>
      </c>
      <c r="V21" s="27">
        <v>77.121222539445696</v>
      </c>
      <c r="W21" s="27">
        <v>76.661324738983595</v>
      </c>
      <c r="X21" s="27">
        <v>126.67903518799901</v>
      </c>
      <c r="Y21" s="27">
        <v>74.514541487333602</v>
      </c>
      <c r="Z21" s="27">
        <v>20.679946869026601</v>
      </c>
      <c r="AA21" s="27">
        <v>611.46075749257898</v>
      </c>
      <c r="AB21" s="27">
        <v>0.62891370244614098</v>
      </c>
      <c r="AC21" s="27">
        <v>12363.8377328549</v>
      </c>
      <c r="AD21" s="27">
        <v>239.46546014991199</v>
      </c>
      <c r="AE21" s="27">
        <v>77.2005337703539</v>
      </c>
      <c r="AF21" s="27">
        <v>64.458362151148506</v>
      </c>
      <c r="AG21" s="27">
        <v>22.9192043497311</v>
      </c>
      <c r="AH21" s="27">
        <v>219.62841373849</v>
      </c>
      <c r="AI21" s="27">
        <v>219.62841373849</v>
      </c>
      <c r="AJ21" s="27">
        <v>57.406122750125697</v>
      </c>
      <c r="AK21" s="27">
        <v>34.769964843100297</v>
      </c>
      <c r="AL21" s="27">
        <v>104.758225345284</v>
      </c>
      <c r="AM21" s="27">
        <v>3.4091913959648301</v>
      </c>
      <c r="AN21" s="27">
        <v>25.634381245049799</v>
      </c>
      <c r="AO21" s="27">
        <v>110.881291512799</v>
      </c>
      <c r="AP21" s="27">
        <v>10.2910733913043</v>
      </c>
      <c r="AQ21" s="27">
        <v>142.06355694924301</v>
      </c>
      <c r="AR21" s="27">
        <v>0</v>
      </c>
      <c r="AS21" s="27">
        <v>11718.2047356603</v>
      </c>
      <c r="AT21" s="27">
        <v>1267.25352336072</v>
      </c>
      <c r="AU21" s="27">
        <v>13020.2282238641</v>
      </c>
      <c r="AV21" s="27">
        <v>3.9104055263332902</v>
      </c>
      <c r="AW21" s="27">
        <v>164.93617591383199</v>
      </c>
      <c r="AX21" s="27">
        <v>17.173544879538898</v>
      </c>
      <c r="AY21" s="27">
        <v>1170.3185982019199</v>
      </c>
      <c r="AZ21" s="27">
        <v>105.478057383334</v>
      </c>
      <c r="BA21" s="27">
        <v>21.349408570192399</v>
      </c>
      <c r="BB21" s="27">
        <v>243.04102820262599</v>
      </c>
      <c r="BC21" s="27">
        <v>11.336173240518701</v>
      </c>
      <c r="BD21" s="27">
        <v>19.257863738267201</v>
      </c>
      <c r="BE21" s="27">
        <v>30.037183890959302</v>
      </c>
      <c r="BF21" s="27">
        <v>1958.7105929179399</v>
      </c>
      <c r="BG21" s="27">
        <v>1452.37335802098</v>
      </c>
      <c r="BH21" s="27">
        <v>506.33723489696098</v>
      </c>
      <c r="BI21" s="27">
        <v>3.8187054891780501</v>
      </c>
      <c r="BJ21" s="27">
        <v>0.50750402631563096</v>
      </c>
      <c r="BK21" s="27">
        <v>375.323345801573</v>
      </c>
      <c r="BL21" s="27">
        <v>57.154718988243701</v>
      </c>
      <c r="BM21" s="27">
        <v>72.266898944537203</v>
      </c>
      <c r="BN21" s="27">
        <v>15.8870851504259</v>
      </c>
      <c r="BO21" s="27">
        <v>19.505197182934001</v>
      </c>
      <c r="BP21" s="27">
        <v>198.70704823161699</v>
      </c>
      <c r="BQ21" s="27">
        <v>51.5331991235022</v>
      </c>
      <c r="BR21" s="27">
        <v>47.654030623349101</v>
      </c>
      <c r="BS21" s="27">
        <v>210.324122315734</v>
      </c>
      <c r="BT21" s="27">
        <v>3.5514413616329499</v>
      </c>
      <c r="BU21" s="27">
        <v>15396.447027525201</v>
      </c>
      <c r="BV21" s="27">
        <v>669.39580880557605</v>
      </c>
      <c r="BW21" s="27">
        <v>309.15104334136299</v>
      </c>
      <c r="BX21" s="27">
        <v>65.804121869263199</v>
      </c>
      <c r="BY21" s="27">
        <v>295.78774477604497</v>
      </c>
      <c r="BZ21" s="27">
        <v>183.38410740038699</v>
      </c>
      <c r="CA21" s="27">
        <v>3178.7484033576302</v>
      </c>
      <c r="CB21" s="27">
        <v>89.792273149749903</v>
      </c>
      <c r="CE21" s="36">
        <f t="shared" si="0"/>
        <v>2.6704574025340228E-3</v>
      </c>
      <c r="CF21" s="24">
        <f t="shared" si="1"/>
        <v>-1.4239916259744398E-2</v>
      </c>
      <c r="CG21" s="24">
        <f t="shared" si="2"/>
        <v>-1.2677570235179858E-4</v>
      </c>
      <c r="CH21" s="24">
        <f t="shared" si="3"/>
        <v>-7.4351371633240666E-3</v>
      </c>
      <c r="CI21" s="24">
        <f t="shared" si="4"/>
        <v>-2.6213880203048608E-3</v>
      </c>
      <c r="CJ21" s="24">
        <f t="shared" si="5"/>
        <v>-3.2753208320318288E-3</v>
      </c>
      <c r="CK21" s="24">
        <f t="shared" si="6"/>
        <v>-6.6935583608245127E-4</v>
      </c>
      <c r="CL21" s="24">
        <f t="shared" si="7"/>
        <v>-9.6525118102509105E-3</v>
      </c>
      <c r="CM21" s="24">
        <f t="shared" si="8"/>
        <v>3.8295482430417326E-6</v>
      </c>
      <c r="CN21" s="79">
        <f t="shared" si="9"/>
        <v>0.19465182752544102</v>
      </c>
      <c r="CO21" s="24">
        <f t="shared" si="10"/>
        <v>-3.7398599262133294E-5</v>
      </c>
      <c r="CP21" s="79">
        <f t="shared" si="11"/>
        <v>1.4410304405316789</v>
      </c>
      <c r="CQ21" s="24">
        <f t="shared" si="12"/>
        <v>-1.9971815330865457E-2</v>
      </c>
      <c r="CR21" s="24">
        <f t="shared" si="13"/>
        <v>-2.1679876208754889E-2</v>
      </c>
      <c r="CS21" s="79">
        <f t="shared" si="14"/>
        <v>-4.7549966617438287E-2</v>
      </c>
    </row>
    <row r="22" spans="1:97" x14ac:dyDescent="0.25">
      <c r="A22" s="29" t="s">
        <v>21</v>
      </c>
      <c r="B22" s="27">
        <v>11729.667928999999</v>
      </c>
      <c r="C22" s="27">
        <v>171.84009460999999</v>
      </c>
      <c r="D22" s="27">
        <v>8590.4883640999997</v>
      </c>
      <c r="E22" s="27">
        <v>1522.2644634999999</v>
      </c>
      <c r="F22" s="27">
        <v>1255.0993920000001</v>
      </c>
      <c r="G22" s="27">
        <v>1988.1397327</v>
      </c>
      <c r="H22" s="27">
        <v>3977.4450216999999</v>
      </c>
      <c r="I22" s="53">
        <v>27.184044056000001</v>
      </c>
      <c r="J22" s="53">
        <v>14.342458894</v>
      </c>
      <c r="K22" s="27">
        <v>1.0741689999999999</v>
      </c>
      <c r="L22" s="53">
        <v>112.58828939999999</v>
      </c>
      <c r="M22" s="27">
        <v>57.547035999999999</v>
      </c>
      <c r="N22" s="53">
        <v>44.458640484</v>
      </c>
      <c r="O22" s="66">
        <v>15.30507098</v>
      </c>
      <c r="P22" s="66">
        <v>10.436726515</v>
      </c>
      <c r="Q22" s="53">
        <v>8.4506249863999994</v>
      </c>
      <c r="R22" s="27"/>
      <c r="S22" s="29" t="s">
        <v>129</v>
      </c>
      <c r="T22" s="27">
        <v>144.525157947791</v>
      </c>
      <c r="U22" s="27">
        <v>14.9896877155452</v>
      </c>
      <c r="V22" s="27">
        <v>42.842052023767501</v>
      </c>
      <c r="W22" s="27">
        <v>41.176380769336099</v>
      </c>
      <c r="X22" s="27">
        <v>69.839078292299803</v>
      </c>
      <c r="Y22" s="27">
        <v>124.076189770377</v>
      </c>
      <c r="Z22" s="27">
        <v>10.209254506114901</v>
      </c>
      <c r="AA22" s="27">
        <v>6552.2469199299203</v>
      </c>
      <c r="AB22" s="27">
        <v>1.07416028092692</v>
      </c>
      <c r="AC22" s="27">
        <v>11548.151849071501</v>
      </c>
      <c r="AD22" s="27">
        <v>214.40109263774099</v>
      </c>
      <c r="AE22" s="27">
        <v>112.46449000333899</v>
      </c>
      <c r="AF22" s="27">
        <v>44.662457286615101</v>
      </c>
      <c r="AG22" s="27">
        <v>56.821154314655097</v>
      </c>
      <c r="AH22" s="27">
        <v>194.74848077042699</v>
      </c>
      <c r="AI22" s="27">
        <v>194.74848077042699</v>
      </c>
      <c r="AJ22" s="27">
        <v>57.4983798639527</v>
      </c>
      <c r="AK22" s="27">
        <v>19.694129008085401</v>
      </c>
      <c r="AL22" s="27">
        <v>115.922858094346</v>
      </c>
      <c r="AM22" s="27">
        <v>1.46644170596121</v>
      </c>
      <c r="AN22" s="27">
        <v>70.258625146306301</v>
      </c>
      <c r="AO22" s="27">
        <v>57.201213383797104</v>
      </c>
      <c r="AP22" s="27">
        <v>5.1489702970015898</v>
      </c>
      <c r="AQ22" s="27">
        <v>171.706257446298</v>
      </c>
      <c r="AR22" s="27">
        <v>0</v>
      </c>
      <c r="AS22" s="27">
        <v>7681.0929848707701</v>
      </c>
      <c r="AT22" s="27">
        <v>833.76087695894398</v>
      </c>
      <c r="AU22" s="27">
        <v>8534.5479908378002</v>
      </c>
      <c r="AV22" s="27">
        <v>10.878140730098901</v>
      </c>
      <c r="AW22" s="27">
        <v>143.07719313298799</v>
      </c>
      <c r="AX22" s="27">
        <v>16.221817401788901</v>
      </c>
      <c r="AY22" s="27">
        <v>1627.7004226624099</v>
      </c>
      <c r="AZ22" s="27">
        <v>20.286231597854901</v>
      </c>
      <c r="BA22" s="27">
        <v>14.7152809250593</v>
      </c>
      <c r="BB22" s="27">
        <v>212.85662549534999</v>
      </c>
      <c r="BC22" s="27">
        <v>14.002470682495799</v>
      </c>
      <c r="BD22" s="27">
        <v>7.6063277246647498</v>
      </c>
      <c r="BE22" s="27">
        <v>6.7734415951542397</v>
      </c>
      <c r="BF22" s="27">
        <v>1517.3957986043999</v>
      </c>
      <c r="BG22" s="27">
        <v>1250.9356299838801</v>
      </c>
      <c r="BH22" s="27">
        <v>266.46016862051198</v>
      </c>
      <c r="BI22" s="27">
        <v>0.74428862613469204</v>
      </c>
      <c r="BJ22" s="27">
        <v>0.28589209573141</v>
      </c>
      <c r="BK22" s="27">
        <v>396.68614541355902</v>
      </c>
      <c r="BL22" s="27">
        <v>13.666584660446301</v>
      </c>
      <c r="BM22" s="27">
        <v>94.372633112320003</v>
      </c>
      <c r="BN22" s="27">
        <v>17.700366231396</v>
      </c>
      <c r="BO22" s="27">
        <v>11.147488387153601</v>
      </c>
      <c r="BP22" s="27">
        <v>251.200858920727</v>
      </c>
      <c r="BQ22" s="27">
        <v>91.370505810511403</v>
      </c>
      <c r="BR22" s="27">
        <v>46.208466016523502</v>
      </c>
      <c r="BS22" s="27">
        <v>111.805025524011</v>
      </c>
      <c r="BT22" s="27">
        <v>14.6556855735158</v>
      </c>
      <c r="BU22" s="27">
        <v>1981.7002880426801</v>
      </c>
      <c r="BV22" s="27">
        <v>1056.80476345846</v>
      </c>
      <c r="BW22" s="27">
        <v>20.314191978575501</v>
      </c>
      <c r="BX22" s="27">
        <v>28.187907027931399</v>
      </c>
      <c r="BY22" s="27">
        <v>484.06594731881802</v>
      </c>
      <c r="BZ22" s="27">
        <v>238.001159102233</v>
      </c>
      <c r="CA22" s="27">
        <v>3959.6911457971601</v>
      </c>
      <c r="CB22" s="27">
        <v>244.91481502045301</v>
      </c>
      <c r="CE22" s="36">
        <f t="shared" si="0"/>
        <v>2.307577276409704E-3</v>
      </c>
      <c r="CF22" s="24">
        <f t="shared" si="1"/>
        <v>-1.5474954706920979E-2</v>
      </c>
      <c r="CG22" s="24">
        <f t="shared" si="2"/>
        <v>-7.7884712532164211E-4</v>
      </c>
      <c r="CH22" s="24">
        <f t="shared" si="3"/>
        <v>-6.5118967503613179E-3</v>
      </c>
      <c r="CI22" s="24">
        <f t="shared" si="4"/>
        <v>-3.198304244983761E-3</v>
      </c>
      <c r="CJ22" s="24">
        <f t="shared" si="5"/>
        <v>-3.3174759247433508E-3</v>
      </c>
      <c r="CK22" s="24">
        <f t="shared" si="6"/>
        <v>-3.2389296141548223E-3</v>
      </c>
      <c r="CL22" s="24">
        <f t="shared" si="7"/>
        <v>-4.4636382919132408E-3</v>
      </c>
      <c r="CM22" s="24">
        <f t="shared" si="8"/>
        <v>-8.1170403167256562E-6</v>
      </c>
      <c r="CN22" s="79">
        <f t="shared" si="9"/>
        <v>0.72974011603045996</v>
      </c>
      <c r="CO22" s="24">
        <f t="shared" si="10"/>
        <v>-8.4550203501878034E-4</v>
      </c>
      <c r="CP22" s="79">
        <f t="shared" si="11"/>
        <v>0.28661634186459134</v>
      </c>
      <c r="CQ22" s="24">
        <f t="shared" si="12"/>
        <v>-2.0606455524899502E-2</v>
      </c>
      <c r="CR22" s="24">
        <f t="shared" si="13"/>
        <v>-2.1795340575243523E-2</v>
      </c>
      <c r="CS22" s="79">
        <f t="shared" si="14"/>
        <v>-0.39069946834842662</v>
      </c>
    </row>
    <row r="23" spans="1:97" x14ac:dyDescent="0.25">
      <c r="A23" s="29" t="s">
        <v>22</v>
      </c>
      <c r="B23" s="27">
        <v>67534.323487000001</v>
      </c>
      <c r="C23" s="27">
        <v>818.83900430999995</v>
      </c>
      <c r="D23" s="27">
        <v>42160.510612999999</v>
      </c>
      <c r="E23" s="27">
        <v>11009.191038999999</v>
      </c>
      <c r="F23" s="27">
        <v>7766.8149805000003</v>
      </c>
      <c r="G23" s="27">
        <v>19451.223785999999</v>
      </c>
      <c r="H23" s="27">
        <v>23398.128148</v>
      </c>
      <c r="I23" s="53">
        <v>68.400746101999999</v>
      </c>
      <c r="J23" s="53">
        <v>53.549580335000002</v>
      </c>
      <c r="K23" s="27">
        <v>15.82535942</v>
      </c>
      <c r="L23" s="53">
        <v>254.53810288</v>
      </c>
      <c r="M23" s="27">
        <v>612.86391929000001</v>
      </c>
      <c r="N23" s="53">
        <v>606.61186626000006</v>
      </c>
      <c r="O23" s="66">
        <v>39.272677393000002</v>
      </c>
      <c r="P23" s="66">
        <v>14.378208528</v>
      </c>
      <c r="Q23" s="53">
        <v>16.734177923000001</v>
      </c>
      <c r="R23" s="27"/>
      <c r="S23" s="29" t="s">
        <v>22</v>
      </c>
      <c r="T23" s="27">
        <v>962.37842102509603</v>
      </c>
      <c r="U23" s="27">
        <v>38.913980524132</v>
      </c>
      <c r="V23" s="27">
        <v>174.98742040612399</v>
      </c>
      <c r="W23" s="27">
        <v>91.007061746118495</v>
      </c>
      <c r="X23" s="27">
        <v>194.95119656820299</v>
      </c>
      <c r="Y23" s="27">
        <v>670.85366841451196</v>
      </c>
      <c r="Z23" s="27">
        <v>14.118655300808401</v>
      </c>
      <c r="AA23" s="27">
        <v>7217.9941950851598</v>
      </c>
      <c r="AB23" s="27">
        <v>15.825355660324099</v>
      </c>
      <c r="AC23" s="27">
        <v>67313.541544840395</v>
      </c>
      <c r="AD23" s="27">
        <v>499.026777945655</v>
      </c>
      <c r="AE23" s="27">
        <v>664.68800048431694</v>
      </c>
      <c r="AF23" s="27">
        <v>90.317388527791607</v>
      </c>
      <c r="AG23" s="27">
        <v>402.75851119116697</v>
      </c>
      <c r="AH23" s="27">
        <v>369.72880221137899</v>
      </c>
      <c r="AI23" s="27">
        <v>369.72880221137899</v>
      </c>
      <c r="AJ23" s="27">
        <v>612.70348277126698</v>
      </c>
      <c r="AK23" s="27">
        <v>21.798455652170599</v>
      </c>
      <c r="AL23" s="27">
        <v>1057.87360552165</v>
      </c>
      <c r="AM23" s="27">
        <v>14.077433360635199</v>
      </c>
      <c r="AN23" s="27">
        <v>564.69414644094104</v>
      </c>
      <c r="AO23" s="27">
        <v>268.83107584929297</v>
      </c>
      <c r="AP23" s="27">
        <v>13.290641063175</v>
      </c>
      <c r="AQ23" s="27">
        <v>818.82647522467596</v>
      </c>
      <c r="AR23" s="27">
        <v>0</v>
      </c>
      <c r="AS23" s="27">
        <v>37882.932181477801</v>
      </c>
      <c r="AT23" s="27">
        <v>4187.4153132520696</v>
      </c>
      <c r="AU23" s="27">
        <v>42092.145950382102</v>
      </c>
      <c r="AV23" s="27">
        <v>18.392681125105302</v>
      </c>
      <c r="AW23" s="27">
        <v>677.76151724297301</v>
      </c>
      <c r="AX23" s="27">
        <v>91.993295531321294</v>
      </c>
      <c r="AY23" s="27">
        <v>8405.2787234878706</v>
      </c>
      <c r="AZ23" s="27">
        <v>216.01285936264301</v>
      </c>
      <c r="BA23" s="27">
        <v>167.91734592088201</v>
      </c>
      <c r="BB23" s="27">
        <v>417.709187171304</v>
      </c>
      <c r="BC23" s="27">
        <v>138.84752445412499</v>
      </c>
      <c r="BD23" s="27">
        <v>76.368499133473406</v>
      </c>
      <c r="BE23" s="27">
        <v>154.26748036197301</v>
      </c>
      <c r="BF23" s="27">
        <v>10995.041073004501</v>
      </c>
      <c r="BG23" s="27">
        <v>7757.3877367048999</v>
      </c>
      <c r="BH23" s="27">
        <v>3237.6533362996502</v>
      </c>
      <c r="BI23" s="27">
        <v>13.4325205744142</v>
      </c>
      <c r="BJ23" s="27">
        <v>12.114109110448901</v>
      </c>
      <c r="BK23" s="27">
        <v>2686.0235183514901</v>
      </c>
      <c r="BL23" s="27">
        <v>282.98783079521399</v>
      </c>
      <c r="BM23" s="27">
        <v>551.03294245429504</v>
      </c>
      <c r="BN23" s="27">
        <v>82.671299576775397</v>
      </c>
      <c r="BO23" s="27">
        <v>79.840385595011</v>
      </c>
      <c r="BP23" s="27">
        <v>1398.81260459895</v>
      </c>
      <c r="BQ23" s="27">
        <v>514.68106533163404</v>
      </c>
      <c r="BR23" s="27">
        <v>295.64176199494199</v>
      </c>
      <c r="BS23" s="27">
        <v>1067.7662463935301</v>
      </c>
      <c r="BT23" s="27">
        <v>23.948325324095801</v>
      </c>
      <c r="BU23" s="27">
        <v>19438.3837475168</v>
      </c>
      <c r="BV23" s="27">
        <v>5374.72988762778</v>
      </c>
      <c r="BW23" s="27">
        <v>91.352314445064593</v>
      </c>
      <c r="BX23" s="27">
        <v>464.55547448273899</v>
      </c>
      <c r="BY23" s="27">
        <v>4012.5429390658801</v>
      </c>
      <c r="BZ23" s="27">
        <v>1447.58582053177</v>
      </c>
      <c r="CA23" s="27">
        <v>23350.898696734399</v>
      </c>
      <c r="CB23" s="27">
        <v>2899.2148350430998</v>
      </c>
      <c r="CE23" s="36">
        <f t="shared" si="0"/>
        <v>5.1787465713595241E-4</v>
      </c>
      <c r="CF23" s="24">
        <f t="shared" si="1"/>
        <v>-3.2691812216362275E-3</v>
      </c>
      <c r="CG23" s="24">
        <f t="shared" si="2"/>
        <v>-1.5301036294122365E-5</v>
      </c>
      <c r="CH23" s="24">
        <f t="shared" si="3"/>
        <v>-1.6215330797444416E-3</v>
      </c>
      <c r="CI23" s="24">
        <f t="shared" si="4"/>
        <v>-1.2852866250910428E-3</v>
      </c>
      <c r="CJ23" s="24">
        <f t="shared" si="5"/>
        <v>-1.2137850352775461E-3</v>
      </c>
      <c r="CK23" s="24">
        <f t="shared" si="6"/>
        <v>-6.6011468607132307E-4</v>
      </c>
      <c r="CL23" s="24">
        <f t="shared" si="7"/>
        <v>-2.0185140865483222E-3</v>
      </c>
      <c r="CM23" s="24">
        <f t="shared" si="8"/>
        <v>-2.3757286015455855E-7</v>
      </c>
      <c r="CN23" s="79">
        <f t="shared" si="9"/>
        <v>0.45254796051373397</v>
      </c>
      <c r="CO23" s="24">
        <f t="shared" si="10"/>
        <v>-2.6178163485117683E-4</v>
      </c>
      <c r="CP23" s="79">
        <f t="shared" si="11"/>
        <v>-0.55683182146313437</v>
      </c>
      <c r="CQ23" s="24">
        <f t="shared" si="12"/>
        <v>-9.1334966872397682E-3</v>
      </c>
      <c r="CR23" s="24">
        <f t="shared" si="13"/>
        <v>-1.8051847466681786E-2</v>
      </c>
      <c r="CS23" s="79">
        <f t="shared" si="14"/>
        <v>-0.2057786690012475</v>
      </c>
    </row>
    <row r="24" spans="1:97" x14ac:dyDescent="0.25">
      <c r="A24" s="29" t="s">
        <v>23</v>
      </c>
      <c r="B24" s="27">
        <v>24413.847207999999</v>
      </c>
      <c r="C24" s="27">
        <v>950.87140453999996</v>
      </c>
      <c r="D24" s="27">
        <v>37837.261449999998</v>
      </c>
      <c r="E24" s="27">
        <v>16741.505996</v>
      </c>
      <c r="F24" s="27">
        <v>10521.689906</v>
      </c>
      <c r="G24" s="27">
        <v>10323.805711000001</v>
      </c>
      <c r="H24" s="27">
        <v>19535.315859999999</v>
      </c>
      <c r="I24" s="53">
        <v>154.26028307000001</v>
      </c>
      <c r="J24" s="53">
        <v>60.724690885999998</v>
      </c>
      <c r="K24" s="27">
        <v>40.145036873000002</v>
      </c>
      <c r="L24" s="53">
        <v>132.05251371</v>
      </c>
      <c r="M24" s="27">
        <v>222.21744924999999</v>
      </c>
      <c r="N24" s="53">
        <v>323.61693797999999</v>
      </c>
      <c r="O24" s="66">
        <v>49.878081625</v>
      </c>
      <c r="P24" s="66">
        <v>8.6530684967999996</v>
      </c>
      <c r="Q24" s="53">
        <v>19.732307027000001</v>
      </c>
      <c r="R24" s="27"/>
      <c r="S24" s="29" t="s">
        <v>23</v>
      </c>
      <c r="T24" s="27">
        <v>591.38018482858297</v>
      </c>
      <c r="U24" s="27">
        <v>49.606668265556401</v>
      </c>
      <c r="V24" s="27">
        <v>110.637990761477</v>
      </c>
      <c r="W24" s="27">
        <v>79.994057854867506</v>
      </c>
      <c r="X24" s="27">
        <v>133.80110929035999</v>
      </c>
      <c r="Y24" s="27">
        <v>474.97167480937799</v>
      </c>
      <c r="Z24" s="27">
        <v>8.4632845023407093</v>
      </c>
      <c r="AA24" s="27">
        <v>20857.500095902102</v>
      </c>
      <c r="AB24" s="27">
        <v>40.144912492960998</v>
      </c>
      <c r="AC24" s="27">
        <v>24220.336930262201</v>
      </c>
      <c r="AD24" s="27">
        <v>609.00914360712795</v>
      </c>
      <c r="AE24" s="27">
        <v>390.16440472322302</v>
      </c>
      <c r="AF24" s="27">
        <v>79.318217136745602</v>
      </c>
      <c r="AG24" s="27">
        <v>846.81216591965995</v>
      </c>
      <c r="AH24" s="27">
        <v>367.12965350259998</v>
      </c>
      <c r="AI24" s="27">
        <v>367.12965350259998</v>
      </c>
      <c r="AJ24" s="27">
        <v>222.030040248446</v>
      </c>
      <c r="AK24" s="27">
        <v>19.008994909336401</v>
      </c>
      <c r="AL24" s="27">
        <v>313.04552956004301</v>
      </c>
      <c r="AM24" s="27">
        <v>13.632227762982801</v>
      </c>
      <c r="AN24" s="27">
        <v>388.86401782726699</v>
      </c>
      <c r="AO24" s="27">
        <v>198.38699795824999</v>
      </c>
      <c r="AP24" s="27">
        <v>15.2457094804027</v>
      </c>
      <c r="AQ24" s="27">
        <v>944.12963556634202</v>
      </c>
      <c r="AR24" s="27">
        <v>0</v>
      </c>
      <c r="AS24" s="27">
        <v>33999.971813466902</v>
      </c>
      <c r="AT24" s="27">
        <v>3758.76692160826</v>
      </c>
      <c r="AU24" s="27">
        <v>37777.747729984498</v>
      </c>
      <c r="AV24" s="27">
        <v>19.763107150307398</v>
      </c>
      <c r="AW24" s="27">
        <v>632.41363934717799</v>
      </c>
      <c r="AX24" s="27">
        <v>201.86107634160601</v>
      </c>
      <c r="AY24" s="27">
        <v>9207.0310529537001</v>
      </c>
      <c r="AZ24" s="27">
        <v>190.54461943142701</v>
      </c>
      <c r="BA24" s="27">
        <v>109.437345121932</v>
      </c>
      <c r="BB24" s="27">
        <v>435.934917850273</v>
      </c>
      <c r="BC24" s="27">
        <v>184.87381816333999</v>
      </c>
      <c r="BD24" s="27">
        <v>72.813936638888293</v>
      </c>
      <c r="BE24" s="27">
        <v>108.44571672587399</v>
      </c>
      <c r="BF24" s="27">
        <v>16730.876781614399</v>
      </c>
      <c r="BG24" s="27">
        <v>10514.542086126699</v>
      </c>
      <c r="BH24" s="27">
        <v>6216.3346954876897</v>
      </c>
      <c r="BI24" s="27">
        <v>18.760563127476701</v>
      </c>
      <c r="BJ24" s="27">
        <v>9.2707391757469502</v>
      </c>
      <c r="BK24" s="27">
        <v>4771.8696631032199</v>
      </c>
      <c r="BL24" s="27">
        <v>106.51704898107801</v>
      </c>
      <c r="BM24" s="27">
        <v>764.33515326873703</v>
      </c>
      <c r="BN24" s="27">
        <v>94.5945605538341</v>
      </c>
      <c r="BO24" s="27">
        <v>58.582530784239097</v>
      </c>
      <c r="BP24" s="27">
        <v>1929.1899750965899</v>
      </c>
      <c r="BQ24" s="27">
        <v>333.17343262270799</v>
      </c>
      <c r="BR24" s="27">
        <v>608.87804311524098</v>
      </c>
      <c r="BS24" s="27">
        <v>694.57265449682302</v>
      </c>
      <c r="BT24" s="27">
        <v>154.059724150378</v>
      </c>
      <c r="BU24" s="27">
        <v>10315.383057135999</v>
      </c>
      <c r="BV24" s="27">
        <v>5058.0928310935997</v>
      </c>
      <c r="BW24" s="27">
        <v>80.621123695098504</v>
      </c>
      <c r="BX24" s="27">
        <v>377.48320924070902</v>
      </c>
      <c r="BY24" s="27">
        <v>2256.50524974574</v>
      </c>
      <c r="BZ24" s="27">
        <v>1692.19419379019</v>
      </c>
      <c r="CA24" s="27">
        <v>19515.865116486701</v>
      </c>
      <c r="CB24" s="27">
        <v>1254.1698817778799</v>
      </c>
      <c r="CE24" s="36">
        <f t="shared" si="0"/>
        <v>5.0317967723228802E-4</v>
      </c>
      <c r="CF24" s="24">
        <f t="shared" si="1"/>
        <v>-7.9262508726763835E-3</v>
      </c>
      <c r="CG24" s="24">
        <f t="shared" si="2"/>
        <v>-7.0900954024581114E-3</v>
      </c>
      <c r="CH24" s="24">
        <f t="shared" si="3"/>
        <v>-1.572886560359152E-3</v>
      </c>
      <c r="CI24" s="24">
        <f t="shared" si="4"/>
        <v>-6.3490192508012112E-4</v>
      </c>
      <c r="CJ24" s="24">
        <f t="shared" si="5"/>
        <v>-6.7934143062172944E-4</v>
      </c>
      <c r="CK24" s="24">
        <f t="shared" si="6"/>
        <v>-8.1584776968701353E-4</v>
      </c>
      <c r="CL24" s="24">
        <f t="shared" si="7"/>
        <v>-9.9567079706784026E-4</v>
      </c>
      <c r="CM24" s="24">
        <f t="shared" si="8"/>
        <v>-3.0982669015290531E-6</v>
      </c>
      <c r="CN24" s="79">
        <f t="shared" si="9"/>
        <v>1.78017921195239</v>
      </c>
      <c r="CO24" s="24">
        <f t="shared" si="10"/>
        <v>-8.433586209656656E-4</v>
      </c>
      <c r="CP24" s="79">
        <f t="shared" si="11"/>
        <v>-0.38696967100495028</v>
      </c>
      <c r="CQ24" s="24">
        <f t="shared" si="12"/>
        <v>-5.4415356525572712E-3</v>
      </c>
      <c r="CR24" s="24">
        <f t="shared" si="13"/>
        <v>-2.1932565832510686E-2</v>
      </c>
      <c r="CS24" s="79">
        <f t="shared" si="14"/>
        <v>-0.22737318755775612</v>
      </c>
    </row>
    <row r="25" spans="1:97" x14ac:dyDescent="0.25">
      <c r="A25" s="29" t="s">
        <v>24</v>
      </c>
      <c r="B25" s="27">
        <v>33747.298723</v>
      </c>
      <c r="C25" s="27">
        <v>2008.3979548</v>
      </c>
      <c r="D25" s="27">
        <v>17679.997055</v>
      </c>
      <c r="E25" s="27">
        <v>9403.3628293999991</v>
      </c>
      <c r="F25" s="27">
        <v>8199.6146547999997</v>
      </c>
      <c r="G25" s="27">
        <v>13939.570936</v>
      </c>
      <c r="H25" s="27">
        <v>32419.492514000001</v>
      </c>
      <c r="I25" s="53">
        <v>283.30024956</v>
      </c>
      <c r="J25" s="53">
        <v>95.209693512000001</v>
      </c>
      <c r="K25" s="27">
        <v>27.103696299999999</v>
      </c>
      <c r="L25" s="53">
        <v>459.41990313000002</v>
      </c>
      <c r="M25" s="27">
        <v>190.35975999999999</v>
      </c>
      <c r="N25" s="53">
        <v>3920.4758508</v>
      </c>
      <c r="O25" s="66">
        <v>81.654612129</v>
      </c>
      <c r="P25" s="66">
        <v>35.027388645999999</v>
      </c>
      <c r="Q25" s="53">
        <v>40.789278322999998</v>
      </c>
      <c r="R25" s="27"/>
      <c r="S25" s="29" t="s">
        <v>24</v>
      </c>
      <c r="T25" s="27">
        <v>433.06134470542798</v>
      </c>
      <c r="U25" s="27">
        <v>80.561752890403199</v>
      </c>
      <c r="V25" s="27">
        <v>439.22538139315498</v>
      </c>
      <c r="W25" s="27">
        <v>423.11244238500302</v>
      </c>
      <c r="X25" s="27">
        <v>288.99448946646999</v>
      </c>
      <c r="Y25" s="27">
        <v>2017.4749539069301</v>
      </c>
      <c r="Z25" s="27">
        <v>34.266299857518398</v>
      </c>
      <c r="AA25" s="27">
        <v>6542.30244140594</v>
      </c>
      <c r="AB25" s="27">
        <v>27.103803833654599</v>
      </c>
      <c r="AC25" s="27">
        <v>33563.780176080902</v>
      </c>
      <c r="AD25" s="27">
        <v>868.542353311954</v>
      </c>
      <c r="AE25" s="27">
        <v>371.04814801888398</v>
      </c>
      <c r="AF25" s="27">
        <v>143.30503378690801</v>
      </c>
      <c r="AG25" s="27">
        <v>509.44110348508201</v>
      </c>
      <c r="AH25" s="27">
        <v>591.64696841989996</v>
      </c>
      <c r="AI25" s="27">
        <v>591.64696841989996</v>
      </c>
      <c r="AJ25" s="27">
        <v>190.29867589188501</v>
      </c>
      <c r="AK25" s="27">
        <v>31.077779499218</v>
      </c>
      <c r="AL25" s="27">
        <v>593.02541684003904</v>
      </c>
      <c r="AM25" s="27">
        <v>20.8953148087198</v>
      </c>
      <c r="AN25" s="27">
        <v>182.588861781643</v>
      </c>
      <c r="AO25" s="27">
        <v>1830.27721203691</v>
      </c>
      <c r="AP25" s="27">
        <v>52.004727263396198</v>
      </c>
      <c r="AQ25" s="27">
        <v>2008.37626115339</v>
      </c>
      <c r="AR25" s="27">
        <v>0</v>
      </c>
      <c r="AS25" s="27">
        <v>15829.9229633876</v>
      </c>
      <c r="AT25" s="27">
        <v>1727.8023719242699</v>
      </c>
      <c r="AU25" s="27">
        <v>17588.8031148111</v>
      </c>
      <c r="AV25" s="27">
        <v>41.747079996570903</v>
      </c>
      <c r="AW25" s="27">
        <v>1092.84859733133</v>
      </c>
      <c r="AX25" s="27">
        <v>36.777702713129898</v>
      </c>
      <c r="AY25" s="27">
        <v>10785.979124539999</v>
      </c>
      <c r="AZ25" s="27">
        <v>69.580522748783096</v>
      </c>
      <c r="BA25" s="27">
        <v>71.170625834661394</v>
      </c>
      <c r="BB25" s="27">
        <v>474.44202070040802</v>
      </c>
      <c r="BC25" s="27">
        <v>58.274804092293202</v>
      </c>
      <c r="BD25" s="27">
        <v>67.402664274431203</v>
      </c>
      <c r="BE25" s="27">
        <v>208.279372516526</v>
      </c>
      <c r="BF25" s="27">
        <v>9394.4264645258609</v>
      </c>
      <c r="BG25" s="27">
        <v>8191.5093570905201</v>
      </c>
      <c r="BH25" s="27">
        <v>1202.9171074353401</v>
      </c>
      <c r="BI25" s="27">
        <v>9.1020013437170899</v>
      </c>
      <c r="BJ25" s="27">
        <v>4.80735694993355</v>
      </c>
      <c r="BK25" s="27">
        <v>2757.7463482236499</v>
      </c>
      <c r="BL25" s="27">
        <v>257.35301964758003</v>
      </c>
      <c r="BM25" s="27">
        <v>755.65994984512304</v>
      </c>
      <c r="BN25" s="27">
        <v>65.5832843062568</v>
      </c>
      <c r="BO25" s="27">
        <v>113.92952603782901</v>
      </c>
      <c r="BP25" s="27">
        <v>1910.68915947339</v>
      </c>
      <c r="BQ25" s="27">
        <v>1072.34442046611</v>
      </c>
      <c r="BR25" s="27">
        <v>367.50167795726298</v>
      </c>
      <c r="BS25" s="27">
        <v>917.87796306198402</v>
      </c>
      <c r="BT25" s="27">
        <v>45.331357363553302</v>
      </c>
      <c r="BU25" s="27">
        <v>13927.2284018932</v>
      </c>
      <c r="BV25" s="27">
        <v>5985.8751061399498</v>
      </c>
      <c r="BW25" s="27">
        <v>109.12175092386801</v>
      </c>
      <c r="BX25" s="27">
        <v>2960.9129311229899</v>
      </c>
      <c r="BY25" s="27">
        <v>3014.81905090395</v>
      </c>
      <c r="BZ25" s="27">
        <v>2439.0949990034101</v>
      </c>
      <c r="CA25" s="27">
        <v>32347.409273144902</v>
      </c>
      <c r="CB25" s="27">
        <v>1954.0773066944</v>
      </c>
      <c r="CE25" s="36">
        <f t="shared" si="0"/>
        <v>1.7669070087576433E-3</v>
      </c>
      <c r="CF25" s="24">
        <f t="shared" si="1"/>
        <v>-5.4380218228851545E-3</v>
      </c>
      <c r="CG25" s="24">
        <f t="shared" si="2"/>
        <v>-1.0801468184181245E-5</v>
      </c>
      <c r="CH25" s="24">
        <f t="shared" si="3"/>
        <v>-5.1580291504126291E-3</v>
      </c>
      <c r="CI25" s="24">
        <f t="shared" si="4"/>
        <v>-9.5033713324326103E-4</v>
      </c>
      <c r="CJ25" s="24">
        <f t="shared" si="5"/>
        <v>-9.8849739295185212E-4</v>
      </c>
      <c r="CK25" s="24">
        <f t="shared" si="6"/>
        <v>-8.8543142134483099E-4</v>
      </c>
      <c r="CL25" s="24">
        <f t="shared" si="7"/>
        <v>-2.2234537084123455E-3</v>
      </c>
      <c r="CM25" s="24">
        <f t="shared" si="8"/>
        <v>3.9674903898432013E-6</v>
      </c>
      <c r="CN25" s="79">
        <f t="shared" si="9"/>
        <v>0.28781309731912991</v>
      </c>
      <c r="CO25" s="24">
        <f t="shared" si="10"/>
        <v>-3.2088771342736976E-4</v>
      </c>
      <c r="CP25" s="79">
        <f t="shared" si="11"/>
        <v>-0.53314921920423786</v>
      </c>
      <c r="CQ25" s="24">
        <f t="shared" si="12"/>
        <v>-1.3383925415875778E-2</v>
      </c>
      <c r="CR25" s="24">
        <f t="shared" si="13"/>
        <v>-2.1728390779382708E-2</v>
      </c>
      <c r="CS25" s="79">
        <f t="shared" si="14"/>
        <v>0.27496071030195463</v>
      </c>
    </row>
    <row r="26" spans="1:97" x14ac:dyDescent="0.25">
      <c r="A26" s="29" t="s">
        <v>25</v>
      </c>
      <c r="B26" s="27">
        <v>72527.142810000005</v>
      </c>
      <c r="C26" s="27">
        <v>1221.5318729999999</v>
      </c>
      <c r="D26" s="27">
        <v>25864.411480999999</v>
      </c>
      <c r="E26" s="27">
        <v>7828.4413604000001</v>
      </c>
      <c r="F26" s="27">
        <v>4493.8507207000002</v>
      </c>
      <c r="G26" s="27">
        <v>29122.512273</v>
      </c>
      <c r="H26" s="27">
        <v>14407.845243</v>
      </c>
      <c r="I26" s="53">
        <v>70.651757021999998</v>
      </c>
      <c r="J26" s="53">
        <v>78.940213145000001</v>
      </c>
      <c r="K26" s="27">
        <v>3.9964558499999998</v>
      </c>
      <c r="L26" s="53">
        <v>106.58297998</v>
      </c>
      <c r="M26" s="27">
        <v>444.20996394999997</v>
      </c>
      <c r="N26" s="53">
        <v>163.11836769000001</v>
      </c>
      <c r="O26" s="66">
        <v>15.371031409</v>
      </c>
      <c r="P26" s="66">
        <v>8.7646896151</v>
      </c>
      <c r="Q26" s="53">
        <v>31.486682623</v>
      </c>
      <c r="R26" s="27"/>
      <c r="S26" s="29" t="s">
        <v>25</v>
      </c>
      <c r="T26" s="27">
        <v>557.82856310093098</v>
      </c>
      <c r="U26" s="27">
        <v>15.120214394483099</v>
      </c>
      <c r="V26" s="27">
        <v>88.538137518338999</v>
      </c>
      <c r="W26" s="27">
        <v>81.060052733541696</v>
      </c>
      <c r="X26" s="27">
        <v>124.60056644734</v>
      </c>
      <c r="Y26" s="27">
        <v>276.107314077897</v>
      </c>
      <c r="Z26" s="27">
        <v>8.5826323681398904</v>
      </c>
      <c r="AA26" s="27">
        <v>23879.5171055028</v>
      </c>
      <c r="AB26" s="27">
        <v>3.9958535812684102</v>
      </c>
      <c r="AC26" s="27">
        <v>72377.032998809693</v>
      </c>
      <c r="AD26" s="27">
        <v>256.21667453012702</v>
      </c>
      <c r="AE26" s="27">
        <v>232.676429101373</v>
      </c>
      <c r="AF26" s="27">
        <v>51.850923243611298</v>
      </c>
      <c r="AG26" s="27">
        <v>379.62834546471299</v>
      </c>
      <c r="AH26" s="27">
        <v>266.94733342058697</v>
      </c>
      <c r="AI26" s="27">
        <v>266.94733342058697</v>
      </c>
      <c r="AJ26" s="27">
        <v>444.20195230364499</v>
      </c>
      <c r="AK26" s="27">
        <v>14.2861655678724</v>
      </c>
      <c r="AL26" s="27">
        <v>458.73923441301599</v>
      </c>
      <c r="AM26" s="27">
        <v>11.922347467902499</v>
      </c>
      <c r="AN26" s="27">
        <v>377.52871365866298</v>
      </c>
      <c r="AO26" s="27">
        <v>121.534387228203</v>
      </c>
      <c r="AP26" s="27">
        <v>24.192214772813799</v>
      </c>
      <c r="AQ26" s="27">
        <v>1221.45920994425</v>
      </c>
      <c r="AR26" s="27">
        <v>0</v>
      </c>
      <c r="AS26" s="27">
        <v>23240.107383513801</v>
      </c>
      <c r="AT26" s="27">
        <v>2567.9487150582599</v>
      </c>
      <c r="AU26" s="27">
        <v>25822.342264139999</v>
      </c>
      <c r="AV26" s="27">
        <v>16.6537417484423</v>
      </c>
      <c r="AW26" s="27">
        <v>497.66311999655301</v>
      </c>
      <c r="AX26" s="27">
        <v>184.32319353048501</v>
      </c>
      <c r="AY26" s="27">
        <v>5648.3828282922996</v>
      </c>
      <c r="AZ26" s="27">
        <v>260.01513721466102</v>
      </c>
      <c r="BA26" s="27">
        <v>82.771167693368398</v>
      </c>
      <c r="BB26" s="27">
        <v>233.32907892943501</v>
      </c>
      <c r="BC26" s="27">
        <v>52.953635764868103</v>
      </c>
      <c r="BD26" s="27">
        <v>60.043531109035101</v>
      </c>
      <c r="BE26" s="27">
        <v>103.10497930024501</v>
      </c>
      <c r="BF26" s="27">
        <v>7822.4068477794599</v>
      </c>
      <c r="BG26" s="27">
        <v>4488.6869656644203</v>
      </c>
      <c r="BH26" s="27">
        <v>3333.71988211503</v>
      </c>
      <c r="BI26" s="27">
        <v>21.379027679745601</v>
      </c>
      <c r="BJ26" s="27">
        <v>3.1406841350841401</v>
      </c>
      <c r="BK26" s="27">
        <v>1703.5408497945</v>
      </c>
      <c r="BL26" s="27">
        <v>188.48048495256799</v>
      </c>
      <c r="BM26" s="27">
        <v>178.88349728693501</v>
      </c>
      <c r="BN26" s="27">
        <v>50.197480783091798</v>
      </c>
      <c r="BO26" s="27">
        <v>112.54227498852801</v>
      </c>
      <c r="BP26" s="27">
        <v>458.36172773521298</v>
      </c>
      <c r="BQ26" s="27">
        <v>256.45986629557802</v>
      </c>
      <c r="BR26" s="27">
        <v>212.69035545452701</v>
      </c>
      <c r="BS26" s="27">
        <v>540.16940013780697</v>
      </c>
      <c r="BT26" s="27">
        <v>42.760459174317802</v>
      </c>
      <c r="BU26" s="27">
        <v>29117.399059868101</v>
      </c>
      <c r="BV26" s="27">
        <v>3845.6420305003999</v>
      </c>
      <c r="BW26" s="27">
        <v>309.108795593764</v>
      </c>
      <c r="BX26" s="27">
        <v>125.36920985662999</v>
      </c>
      <c r="BY26" s="27">
        <v>2233.27245454387</v>
      </c>
      <c r="BZ26" s="27">
        <v>1145.7827522098601</v>
      </c>
      <c r="CA26" s="27">
        <v>14349.2588793797</v>
      </c>
      <c r="CB26" s="27">
        <v>1591.13730043341</v>
      </c>
      <c r="CE26" s="36">
        <f t="shared" si="0"/>
        <v>5.5324824610166693E-4</v>
      </c>
      <c r="CF26" s="24">
        <f t="shared" si="1"/>
        <v>-2.0697052906600228E-3</v>
      </c>
      <c r="CG26" s="24">
        <f t="shared" si="2"/>
        <v>-5.9485190158357245E-5</v>
      </c>
      <c r="CH26" s="24">
        <f t="shared" si="3"/>
        <v>-1.6265290586992061E-3</v>
      </c>
      <c r="CI26" s="24">
        <f t="shared" si="4"/>
        <v>-7.7084471131963473E-4</v>
      </c>
      <c r="CJ26" s="24">
        <f t="shared" si="5"/>
        <v>-1.1490713324753196E-3</v>
      </c>
      <c r="CK26" s="24">
        <f t="shared" si="6"/>
        <v>-1.7557596281415777E-4</v>
      </c>
      <c r="CL26" s="24">
        <f t="shared" si="7"/>
        <v>-4.0662821283955252E-3</v>
      </c>
      <c r="CM26" s="24">
        <f t="shared" si="8"/>
        <v>-1.5070070937719458E-4</v>
      </c>
      <c r="CN26" s="79">
        <f t="shared" si="9"/>
        <v>1.5045962635936703</v>
      </c>
      <c r="CO26" s="24">
        <f t="shared" si="10"/>
        <v>-1.8035719603734205E-5</v>
      </c>
      <c r="CP26" s="79">
        <f t="shared" si="11"/>
        <v>-0.25493131797901336</v>
      </c>
      <c r="CQ26" s="24">
        <f t="shared" si="12"/>
        <v>-1.6317513629569676E-2</v>
      </c>
      <c r="CR26" s="24">
        <f t="shared" si="13"/>
        <v>-2.0771670755625776E-2</v>
      </c>
      <c r="CS26" s="79">
        <f t="shared" si="14"/>
        <v>-0.2316683512685401</v>
      </c>
    </row>
    <row r="27" spans="1:97" x14ac:dyDescent="0.25">
      <c r="A27" s="29" t="s">
        <v>26</v>
      </c>
      <c r="B27" s="27">
        <v>8523.8606495000004</v>
      </c>
      <c r="C27" s="27">
        <v>162.93640679000001</v>
      </c>
      <c r="D27" s="27">
        <v>6353.9482700999997</v>
      </c>
      <c r="E27" s="27">
        <v>6527.4775625000002</v>
      </c>
      <c r="F27" s="27">
        <v>2183.3202203000001</v>
      </c>
      <c r="G27" s="27">
        <v>3031.8110078999998</v>
      </c>
      <c r="H27" s="27">
        <v>3629.8213888999999</v>
      </c>
      <c r="I27" s="53">
        <v>12.887448313</v>
      </c>
      <c r="J27" s="53">
        <v>20.463041236999999</v>
      </c>
      <c r="K27" s="27"/>
      <c r="L27" s="53">
        <v>106.08640693</v>
      </c>
      <c r="M27" s="27">
        <v>45.359287999999999</v>
      </c>
      <c r="N27" s="53">
        <v>63.716829765</v>
      </c>
      <c r="O27" s="66">
        <v>9.7985132539999995</v>
      </c>
      <c r="P27" s="66">
        <v>9.6201076650000008</v>
      </c>
      <c r="Q27" s="53">
        <v>6.7193976695000002</v>
      </c>
      <c r="R27" s="27"/>
      <c r="S27" s="29" t="s">
        <v>26</v>
      </c>
      <c r="T27" s="27">
        <v>8.6985541360584797</v>
      </c>
      <c r="U27" s="27">
        <v>9.6950413720605404</v>
      </c>
      <c r="V27" s="27">
        <v>21.167278848098199</v>
      </c>
      <c r="W27" s="27">
        <v>21.125199499234999</v>
      </c>
      <c r="X27" s="27">
        <v>26.708851709532201</v>
      </c>
      <c r="Y27" s="27">
        <v>215.67971580652099</v>
      </c>
      <c r="Z27" s="27">
        <v>9.5427164417684498</v>
      </c>
      <c r="AA27" s="27">
        <v>13661.5850715038</v>
      </c>
      <c r="AB27" s="27">
        <v>0</v>
      </c>
      <c r="AC27" s="27">
        <v>8450.1714177020094</v>
      </c>
      <c r="AD27" s="27">
        <v>77.142985104162094</v>
      </c>
      <c r="AE27" s="27">
        <v>175.879055163728</v>
      </c>
      <c r="AF27" s="27">
        <v>13.234584737142001</v>
      </c>
      <c r="AG27" s="27">
        <v>17.730163607868199</v>
      </c>
      <c r="AH27" s="27">
        <v>68.560775416081299</v>
      </c>
      <c r="AI27" s="27">
        <v>68.560775416081299</v>
      </c>
      <c r="AJ27" s="27">
        <v>45.319428857708203</v>
      </c>
      <c r="AK27" s="27">
        <v>2.90571932470885</v>
      </c>
      <c r="AL27" s="27">
        <v>54.561296207336198</v>
      </c>
      <c r="AM27" s="27">
        <v>1.2118686240722201</v>
      </c>
      <c r="AN27" s="27">
        <v>3.5605553840498199</v>
      </c>
      <c r="AO27" s="27">
        <v>53.374130628186201</v>
      </c>
      <c r="AP27" s="27">
        <v>2.3807405048777199</v>
      </c>
      <c r="AQ27" s="27">
        <v>162.936545294729</v>
      </c>
      <c r="AR27" s="27">
        <v>0</v>
      </c>
      <c r="AS27" s="27">
        <v>5710.0852643690096</v>
      </c>
      <c r="AT27" s="27">
        <v>631.54863283788802</v>
      </c>
      <c r="AU27" s="27">
        <v>6344.5396165315997</v>
      </c>
      <c r="AV27" s="27">
        <v>2.5453491575365899</v>
      </c>
      <c r="AW27" s="27">
        <v>142.64951305624899</v>
      </c>
      <c r="AX27" s="27">
        <v>54.643579915586798</v>
      </c>
      <c r="AY27" s="27">
        <v>1720.4076476227699</v>
      </c>
      <c r="AZ27" s="27">
        <v>58.576360613344498</v>
      </c>
      <c r="BA27" s="27">
        <v>16.291715730711999</v>
      </c>
      <c r="BB27" s="27">
        <v>112.036970185904</v>
      </c>
      <c r="BC27" s="27">
        <v>31.707032211845299</v>
      </c>
      <c r="BD27" s="27">
        <v>38.938492120129801</v>
      </c>
      <c r="BE27" s="27">
        <v>32.466823202641699</v>
      </c>
      <c r="BF27" s="27">
        <v>6521.9830494444604</v>
      </c>
      <c r="BG27" s="27">
        <v>2181.10851098495</v>
      </c>
      <c r="BH27" s="27">
        <v>4340.8745384595104</v>
      </c>
      <c r="BI27" s="27">
        <v>4.4991081644868398</v>
      </c>
      <c r="BJ27" s="27">
        <v>1.2176917761442301</v>
      </c>
      <c r="BK27" s="27">
        <v>967.43808165472103</v>
      </c>
      <c r="BL27" s="27">
        <v>22.534268830310001</v>
      </c>
      <c r="BM27" s="27">
        <v>125.481981173961</v>
      </c>
      <c r="BN27" s="27">
        <v>12.0651512924083</v>
      </c>
      <c r="BO27" s="27">
        <v>14.025231616935899</v>
      </c>
      <c r="BP27" s="27">
        <v>319.49138729972401</v>
      </c>
      <c r="BQ27" s="27">
        <v>248.472799545953</v>
      </c>
      <c r="BR27" s="27">
        <v>161.780148337772</v>
      </c>
      <c r="BS27" s="27">
        <v>203.02263895101899</v>
      </c>
      <c r="BT27" s="27">
        <v>4.8918479073012904</v>
      </c>
      <c r="BU27" s="27">
        <v>3030.6283078087899</v>
      </c>
      <c r="BV27" s="27">
        <v>916.31201968448102</v>
      </c>
      <c r="BW27" s="27">
        <v>4.5338637154494599</v>
      </c>
      <c r="BX27" s="27">
        <v>199.73201442838501</v>
      </c>
      <c r="BY27" s="27">
        <v>383.62224735086397</v>
      </c>
      <c r="BZ27" s="27">
        <v>305.04689698073798</v>
      </c>
      <c r="CA27" s="27">
        <v>3624.8950032551202</v>
      </c>
      <c r="CB27" s="27">
        <v>95.324546000077405</v>
      </c>
      <c r="CE27" s="36">
        <f t="shared" si="0"/>
        <v>4.5798741915608585E-4</v>
      </c>
      <c r="CF27" s="24">
        <f t="shared" si="1"/>
        <v>-8.6450535535577376E-3</v>
      </c>
      <c r="CG27" s="24">
        <f t="shared" si="2"/>
        <v>8.5005390583370319E-7</v>
      </c>
      <c r="CH27" s="24">
        <f t="shared" si="3"/>
        <v>-1.4807570298730123E-3</v>
      </c>
      <c r="CI27" s="24">
        <f t="shared" si="4"/>
        <v>-8.4175135079826713E-4</v>
      </c>
      <c r="CJ27" s="24">
        <f t="shared" si="5"/>
        <v>-1.0130027169107281E-3</v>
      </c>
      <c r="CK27" s="24">
        <f t="shared" si="6"/>
        <v>-3.9009690515936368E-4</v>
      </c>
      <c r="CL27" s="24">
        <f t="shared" si="7"/>
        <v>-1.3571978114252667E-3</v>
      </c>
      <c r="CM27" s="24" t="e">
        <f t="shared" si="8"/>
        <v>#DIV/0!</v>
      </c>
      <c r="CN27" s="79">
        <f t="shared" si="9"/>
        <v>-0.35372704760073165</v>
      </c>
      <c r="CO27" s="24">
        <f t="shared" si="10"/>
        <v>-8.7874267981887173E-4</v>
      </c>
      <c r="CP27" s="79">
        <f t="shared" si="11"/>
        <v>-0.16232287725173514</v>
      </c>
      <c r="CQ27" s="24">
        <f t="shared" si="12"/>
        <v>-1.0559957338142018E-2</v>
      </c>
      <c r="CR27" s="24">
        <f t="shared" si="13"/>
        <v>-8.0447356647698181E-3</v>
      </c>
      <c r="CS27" s="79">
        <f t="shared" si="14"/>
        <v>-0.64569138158258843</v>
      </c>
    </row>
    <row r="28" spans="1:97" x14ac:dyDescent="0.25">
      <c r="A28" s="29" t="s">
        <v>27</v>
      </c>
      <c r="B28" s="27">
        <v>12628.847003999999</v>
      </c>
      <c r="C28" s="27">
        <v>1331.8964246</v>
      </c>
      <c r="D28" s="27">
        <v>8414.3053068999998</v>
      </c>
      <c r="E28" s="27">
        <v>4203.5517835999999</v>
      </c>
      <c r="F28" s="27">
        <v>2020.8626365</v>
      </c>
      <c r="G28" s="27">
        <v>1963.1395918000001</v>
      </c>
      <c r="H28" s="27">
        <v>5282.3994992999997</v>
      </c>
      <c r="I28" s="53">
        <v>139.84346646</v>
      </c>
      <c r="J28" s="53">
        <v>24.509359326999999</v>
      </c>
      <c r="K28" s="27">
        <v>6.7718949403000002</v>
      </c>
      <c r="L28" s="53">
        <v>75.797827299000005</v>
      </c>
      <c r="M28" s="27">
        <v>136.30148579999999</v>
      </c>
      <c r="N28" s="53">
        <v>38.852956802000001</v>
      </c>
      <c r="O28" s="66">
        <v>38.229252735999999</v>
      </c>
      <c r="P28" s="66">
        <v>6.4134625938000003</v>
      </c>
      <c r="Q28" s="53">
        <v>6.1202793229000001</v>
      </c>
      <c r="R28" s="27"/>
      <c r="S28" s="29" t="s">
        <v>27</v>
      </c>
      <c r="T28" s="27">
        <v>211.47455276490899</v>
      </c>
      <c r="U28" s="27">
        <v>38.030690857624798</v>
      </c>
      <c r="V28" s="27">
        <v>38.711083934606101</v>
      </c>
      <c r="W28" s="27">
        <v>37.906098795379499</v>
      </c>
      <c r="X28" s="27">
        <v>60.910772094120198</v>
      </c>
      <c r="Y28" s="27">
        <v>245.648999259303</v>
      </c>
      <c r="Z28" s="27">
        <v>6.2708318094835596</v>
      </c>
      <c r="AA28" s="27">
        <v>5566.1901308802198</v>
      </c>
      <c r="AB28" s="27">
        <v>6.7718804782634097</v>
      </c>
      <c r="AC28" s="27">
        <v>12546.4141292803</v>
      </c>
      <c r="AD28" s="27">
        <v>120.844084969977</v>
      </c>
      <c r="AE28" s="27">
        <v>85.363225966833596</v>
      </c>
      <c r="AF28" s="27">
        <v>28.302421820485002</v>
      </c>
      <c r="AG28" s="27">
        <v>548.04316860402002</v>
      </c>
      <c r="AH28" s="27">
        <v>137.71795495378601</v>
      </c>
      <c r="AI28" s="27">
        <v>137.71795495378601</v>
      </c>
      <c r="AJ28" s="27">
        <v>136.26085653453299</v>
      </c>
      <c r="AK28" s="27">
        <v>6.5622178737241601</v>
      </c>
      <c r="AL28" s="27">
        <v>230.23691515087401</v>
      </c>
      <c r="AM28" s="27">
        <v>4.0468079196223501</v>
      </c>
      <c r="AN28" s="27">
        <v>37.530667670471097</v>
      </c>
      <c r="AO28" s="27">
        <v>102.813241066918</v>
      </c>
      <c r="AP28" s="27">
        <v>5.1273972691844003</v>
      </c>
      <c r="AQ28" s="27">
        <v>1331.86504781344</v>
      </c>
      <c r="AR28" s="27">
        <v>0</v>
      </c>
      <c r="AS28" s="27">
        <v>7553.4655715487697</v>
      </c>
      <c r="AT28" s="27">
        <v>832.71136095833299</v>
      </c>
      <c r="AU28" s="27">
        <v>8392.7391503808303</v>
      </c>
      <c r="AV28" s="27">
        <v>5.81260811068391</v>
      </c>
      <c r="AW28" s="27">
        <v>184.37803459544</v>
      </c>
      <c r="AX28" s="27">
        <v>16.6077781941468</v>
      </c>
      <c r="AY28" s="27">
        <v>1934.8373920228</v>
      </c>
      <c r="AZ28" s="27">
        <v>25.661528751840901</v>
      </c>
      <c r="BA28" s="27">
        <v>18.334607164445401</v>
      </c>
      <c r="BB28" s="27">
        <v>133.337025181314</v>
      </c>
      <c r="BC28" s="27">
        <v>19.674423356008798</v>
      </c>
      <c r="BD28" s="27">
        <v>17.440367419602499</v>
      </c>
      <c r="BE28" s="27">
        <v>11.9156609004259</v>
      </c>
      <c r="BF28" s="27">
        <v>4198.6941463786798</v>
      </c>
      <c r="BG28" s="27">
        <v>2018.08878427323</v>
      </c>
      <c r="BH28" s="27">
        <v>2180.6053621054398</v>
      </c>
      <c r="BI28" s="27">
        <v>1.61706981495395</v>
      </c>
      <c r="BJ28" s="27">
        <v>0.82779021709456402</v>
      </c>
      <c r="BK28" s="27">
        <v>1033.2869337782699</v>
      </c>
      <c r="BL28" s="27">
        <v>3.4604134881449702</v>
      </c>
      <c r="BM28" s="27">
        <v>135.46950324644101</v>
      </c>
      <c r="BN28" s="27">
        <v>24.400291595222399</v>
      </c>
      <c r="BO28" s="27">
        <v>15.5807067506497</v>
      </c>
      <c r="BP28" s="27">
        <v>346.202819908469</v>
      </c>
      <c r="BQ28" s="27">
        <v>121.650421204637</v>
      </c>
      <c r="BR28" s="27">
        <v>81.7563490508483</v>
      </c>
      <c r="BS28" s="27">
        <v>129.27532762598301</v>
      </c>
      <c r="BT28" s="27">
        <v>3.2401878293625499</v>
      </c>
      <c r="BU28" s="27">
        <v>1960.4515134212299</v>
      </c>
      <c r="BV28" s="27">
        <v>1135.00998416371</v>
      </c>
      <c r="BW28" s="27">
        <v>9.7317466007734605</v>
      </c>
      <c r="BX28" s="27">
        <v>9.9956523412479505</v>
      </c>
      <c r="BY28" s="27">
        <v>672.51080775666105</v>
      </c>
      <c r="BZ28" s="27">
        <v>426.27122076996</v>
      </c>
      <c r="CA28" s="27">
        <v>5273.0276175018298</v>
      </c>
      <c r="CB28" s="27">
        <v>257.88904453009201</v>
      </c>
      <c r="CE28" s="36">
        <f t="shared" si="0"/>
        <v>7.8189227094307967E-4</v>
      </c>
      <c r="CF28" s="24">
        <f t="shared" si="1"/>
        <v>-6.5273476425512338E-3</v>
      </c>
      <c r="CG28" s="24">
        <f t="shared" si="2"/>
        <v>-2.3557977918181114E-5</v>
      </c>
      <c r="CH28" s="24">
        <f t="shared" si="3"/>
        <v>-2.5630347048953067E-3</v>
      </c>
      <c r="CI28" s="24">
        <f t="shared" si="4"/>
        <v>-1.1556030403317586E-3</v>
      </c>
      <c r="CJ28" s="24">
        <f t="shared" si="5"/>
        <v>-1.3726080024786642E-3</v>
      </c>
      <c r="CK28" s="24">
        <f t="shared" si="6"/>
        <v>-1.3692752109927238E-3</v>
      </c>
      <c r="CL28" s="24">
        <f t="shared" si="7"/>
        <v>-1.7741713400154177E-3</v>
      </c>
      <c r="CM28" s="24">
        <f t="shared" si="8"/>
        <v>-2.1355967152468245E-6</v>
      </c>
      <c r="CN28" s="79">
        <f t="shared" si="9"/>
        <v>0.81691164326557031</v>
      </c>
      <c r="CO28" s="24">
        <f t="shared" si="10"/>
        <v>-2.9808380465214243E-4</v>
      </c>
      <c r="CP28" s="79">
        <f t="shared" si="11"/>
        <v>1.6462140729949686</v>
      </c>
      <c r="CQ28" s="24">
        <f t="shared" si="12"/>
        <v>-5.1939774953596854E-3</v>
      </c>
      <c r="CR28" s="24">
        <f t="shared" si="13"/>
        <v>-2.2239279052523708E-2</v>
      </c>
      <c r="CS28" s="79">
        <f t="shared" si="14"/>
        <v>-0.16222822543418458</v>
      </c>
    </row>
    <row r="29" spans="1:97" x14ac:dyDescent="0.25">
      <c r="A29" s="29" t="s">
        <v>28</v>
      </c>
      <c r="B29" s="27">
        <v>9153.3455037999993</v>
      </c>
      <c r="C29" s="27">
        <v>68.773527349999995</v>
      </c>
      <c r="D29" s="27">
        <v>8039.0783502000004</v>
      </c>
      <c r="E29" s="27">
        <v>3108.3504818000001</v>
      </c>
      <c r="F29" s="27">
        <v>1575.5271796</v>
      </c>
      <c r="G29" s="27">
        <v>1367.7663465000001</v>
      </c>
      <c r="H29" s="27">
        <v>2289.0395352</v>
      </c>
      <c r="I29" s="53">
        <v>25.989410670000002</v>
      </c>
      <c r="J29" s="53">
        <v>12.275205074</v>
      </c>
      <c r="K29" s="27">
        <v>0.67869143949999999</v>
      </c>
      <c r="L29" s="53">
        <v>76.487718021999996</v>
      </c>
      <c r="M29" s="27">
        <v>18.672115947999998</v>
      </c>
      <c r="N29" s="53">
        <v>22.112612587000001</v>
      </c>
      <c r="O29" s="66">
        <v>14.747083336999999</v>
      </c>
      <c r="P29" s="66">
        <v>10.323967849000001</v>
      </c>
      <c r="Q29" s="53">
        <v>7.4424229745000003</v>
      </c>
      <c r="R29" s="27"/>
      <c r="S29" s="29" t="s">
        <v>28</v>
      </c>
      <c r="T29" s="27">
        <v>22.009768244817799</v>
      </c>
      <c r="U29" s="27">
        <v>14.384217518105499</v>
      </c>
      <c r="V29" s="27">
        <v>37.996229973071898</v>
      </c>
      <c r="W29" s="27">
        <v>37.8437733637425</v>
      </c>
      <c r="X29" s="27">
        <v>64.814713436184604</v>
      </c>
      <c r="Y29" s="27">
        <v>64.551863254022905</v>
      </c>
      <c r="Z29" s="27">
        <v>10.0680407713681</v>
      </c>
      <c r="AA29" s="27">
        <v>984.15683903195099</v>
      </c>
      <c r="AB29" s="27">
        <v>0.67869539058888995</v>
      </c>
      <c r="AC29" s="27">
        <v>8993.0888029674206</v>
      </c>
      <c r="AD29" s="27">
        <v>127.61521522205901</v>
      </c>
      <c r="AE29" s="27">
        <v>107.96593010668001</v>
      </c>
      <c r="AF29" s="27">
        <v>35.5080875322449</v>
      </c>
      <c r="AG29" s="27">
        <v>10.191584536875199</v>
      </c>
      <c r="AH29" s="27">
        <v>179.72993008526399</v>
      </c>
      <c r="AI29" s="27">
        <v>179.72993008526399</v>
      </c>
      <c r="AJ29" s="27">
        <v>18.672350507404701</v>
      </c>
      <c r="AK29" s="27">
        <v>23.420611997513099</v>
      </c>
      <c r="AL29" s="27">
        <v>126.475279812474</v>
      </c>
      <c r="AM29" s="27">
        <v>1.08763171113332</v>
      </c>
      <c r="AN29" s="27">
        <v>20.825995107636199</v>
      </c>
      <c r="AO29" s="27">
        <v>20.712407209148399</v>
      </c>
      <c r="AP29" s="27">
        <v>5.0114893314397797</v>
      </c>
      <c r="AQ29" s="27">
        <v>68.751577526634406</v>
      </c>
      <c r="AR29" s="27">
        <v>0</v>
      </c>
      <c r="AS29" s="27">
        <v>7165.5188397735801</v>
      </c>
      <c r="AT29" s="27">
        <v>772.75024824043601</v>
      </c>
      <c r="AU29" s="27">
        <v>7961.6897000115296</v>
      </c>
      <c r="AV29" s="27">
        <v>1.5357132188795799</v>
      </c>
      <c r="AW29" s="27">
        <v>82.502249877318206</v>
      </c>
      <c r="AX29" s="27">
        <v>38.402856717648497</v>
      </c>
      <c r="AY29" s="27">
        <v>969.90512165931898</v>
      </c>
      <c r="AZ29" s="27">
        <v>84.326520977639802</v>
      </c>
      <c r="BA29" s="27">
        <v>11.7495379665669</v>
      </c>
      <c r="BB29" s="27">
        <v>150.89513198520601</v>
      </c>
      <c r="BC29" s="27">
        <v>22.153619058185399</v>
      </c>
      <c r="BD29" s="27">
        <v>22.693162670237999</v>
      </c>
      <c r="BE29" s="27">
        <v>19.972326215159999</v>
      </c>
      <c r="BF29" s="27">
        <v>3099.0093053539799</v>
      </c>
      <c r="BG29" s="27">
        <v>1571.3764839449</v>
      </c>
      <c r="BH29" s="27">
        <v>1527.63282140908</v>
      </c>
      <c r="BI29" s="27">
        <v>4.7129382845064596</v>
      </c>
      <c r="BJ29" s="27">
        <v>0.92091777080308701</v>
      </c>
      <c r="BK29" s="27">
        <v>713.18823180497895</v>
      </c>
      <c r="BL29" s="27">
        <v>7.0538730255680804</v>
      </c>
      <c r="BM29" s="27">
        <v>65.275964792186699</v>
      </c>
      <c r="BN29" s="27">
        <v>11.580923533920799</v>
      </c>
      <c r="BO29" s="27">
        <v>12.975008036177799</v>
      </c>
      <c r="BP29" s="27">
        <v>174.23988488896899</v>
      </c>
      <c r="BQ29" s="27">
        <v>103.784434582844</v>
      </c>
      <c r="BR29" s="27">
        <v>100.42588072862701</v>
      </c>
      <c r="BS29" s="27">
        <v>116.374382380661</v>
      </c>
      <c r="BT29" s="27">
        <v>14.4353231078556</v>
      </c>
      <c r="BU29" s="27">
        <v>1356.94611821844</v>
      </c>
      <c r="BV29" s="27">
        <v>602.00770290457399</v>
      </c>
      <c r="BW29" s="27">
        <v>1.35837368859307</v>
      </c>
      <c r="BX29" s="27">
        <v>3.5821837572609798</v>
      </c>
      <c r="BY29" s="27">
        <v>218.43079939329201</v>
      </c>
      <c r="BZ29" s="27">
        <v>78.306343380613399</v>
      </c>
      <c r="CA29" s="27">
        <v>2268.0862772201899</v>
      </c>
      <c r="CB29" s="27">
        <v>97.632709535241602</v>
      </c>
      <c r="CE29" s="36">
        <f t="shared" si="0"/>
        <v>2.9416635010881148E-3</v>
      </c>
      <c r="CF29" s="24">
        <f t="shared" si="1"/>
        <v>-1.7507992106934923E-2</v>
      </c>
      <c r="CG29" s="24">
        <f t="shared" si="2"/>
        <v>-3.1916093606602501E-4</v>
      </c>
      <c r="CH29" s="24">
        <f t="shared" si="3"/>
        <v>-9.6265575252846621E-3</v>
      </c>
      <c r="CI29" s="24">
        <f t="shared" si="4"/>
        <v>-3.0051876391399921E-3</v>
      </c>
      <c r="CJ29" s="24">
        <f t="shared" si="5"/>
        <v>-2.6344805147403248E-3</v>
      </c>
      <c r="CK29" s="24">
        <f t="shared" si="6"/>
        <v>-7.9108747698377786E-3</v>
      </c>
      <c r="CL29" s="24">
        <f t="shared" si="7"/>
        <v>-9.153733545270281E-3</v>
      </c>
      <c r="CM29" s="24">
        <f t="shared" si="8"/>
        <v>5.8216277088507341E-6</v>
      </c>
      <c r="CN29" s="79">
        <f t="shared" si="9"/>
        <v>1.3497881062887593</v>
      </c>
      <c r="CO29" s="24">
        <f t="shared" si="10"/>
        <v>1.2562015218632675E-5</v>
      </c>
      <c r="CP29" s="79">
        <f t="shared" si="11"/>
        <v>-6.3321571448992073E-2</v>
      </c>
      <c r="CQ29" s="24">
        <f t="shared" si="12"/>
        <v>-2.4605938042275809E-2</v>
      </c>
      <c r="CR29" s="24">
        <f t="shared" si="13"/>
        <v>-2.4789604285399853E-2</v>
      </c>
      <c r="CS29" s="79">
        <f t="shared" si="14"/>
        <v>-0.32663201908697437</v>
      </c>
    </row>
    <row r="30" spans="1:97" x14ac:dyDescent="0.25">
      <c r="A30" s="29" t="s">
        <v>29</v>
      </c>
      <c r="B30" s="27">
        <v>2368.6520218000001</v>
      </c>
      <c r="C30" s="27">
        <v>10.770137500000001</v>
      </c>
      <c r="D30" s="27">
        <v>823.68631564999998</v>
      </c>
      <c r="E30" s="27">
        <v>314.67071879999997</v>
      </c>
      <c r="F30" s="27">
        <v>289.87672957000001</v>
      </c>
      <c r="G30" s="27">
        <v>707.63447198999995</v>
      </c>
      <c r="H30" s="27">
        <v>346.29749842000001</v>
      </c>
      <c r="I30" s="53">
        <v>5.4549626078999998</v>
      </c>
      <c r="J30" s="53">
        <v>3.871427229</v>
      </c>
      <c r="K30" s="27">
        <v>7.4738579999999999E-2</v>
      </c>
      <c r="L30" s="53">
        <v>17.202579603</v>
      </c>
      <c r="M30" s="27">
        <v>4.2858897999999996</v>
      </c>
      <c r="N30" s="53">
        <v>12.422956918000001</v>
      </c>
      <c r="O30" s="66">
        <v>3.0012144278999999</v>
      </c>
      <c r="P30" s="66">
        <v>2.1183834082000002</v>
      </c>
      <c r="Q30" s="53">
        <v>2.5542644175000002</v>
      </c>
      <c r="R30" s="27"/>
      <c r="S30" s="29" t="s">
        <v>29</v>
      </c>
      <c r="T30" s="27">
        <v>7.9016129976693801</v>
      </c>
      <c r="U30" s="27">
        <v>2.9379068412768601</v>
      </c>
      <c r="V30" s="27">
        <v>8.0348605913954199</v>
      </c>
      <c r="W30" s="27">
        <v>7.9989026448090197</v>
      </c>
      <c r="X30" s="27">
        <v>12.052154440268501</v>
      </c>
      <c r="Y30" s="27">
        <v>7.8089547068085103</v>
      </c>
      <c r="Z30" s="27">
        <v>2.0721901632658302</v>
      </c>
      <c r="AA30" s="27">
        <v>737.47471933859299</v>
      </c>
      <c r="AB30" s="27">
        <v>7.4670871581871398E-2</v>
      </c>
      <c r="AC30" s="27">
        <v>2333.1881766122601</v>
      </c>
      <c r="AD30" s="27">
        <v>26.971743961223201</v>
      </c>
      <c r="AE30" s="27">
        <v>14.071769018789301</v>
      </c>
      <c r="AF30" s="27">
        <v>6.23926817288877</v>
      </c>
      <c r="AG30" s="27">
        <v>26.416979117844701</v>
      </c>
      <c r="AH30" s="27">
        <v>33.694457745682897</v>
      </c>
      <c r="AI30" s="27">
        <v>33.694457745682897</v>
      </c>
      <c r="AJ30" s="27">
        <v>4.2832501535629302</v>
      </c>
      <c r="AK30" s="27">
        <v>2.3645219486653701</v>
      </c>
      <c r="AL30" s="27">
        <v>7.5128827724830103</v>
      </c>
      <c r="AM30" s="27">
        <v>0.25843559231570301</v>
      </c>
      <c r="AN30" s="27">
        <v>3.4096154222390598</v>
      </c>
      <c r="AO30" s="27">
        <v>7.6498294434702903</v>
      </c>
      <c r="AP30" s="27">
        <v>0.83213110049299699</v>
      </c>
      <c r="AQ30" s="27">
        <v>10.765256910112001</v>
      </c>
      <c r="AR30" s="27">
        <v>0</v>
      </c>
      <c r="AS30" s="27">
        <v>735.03648389909404</v>
      </c>
      <c r="AT30" s="27">
        <v>79.306131140395706</v>
      </c>
      <c r="AU30" s="27">
        <v>816.70713698815496</v>
      </c>
      <c r="AV30" s="27">
        <v>0.42325470158934098</v>
      </c>
      <c r="AW30" s="27">
        <v>14.561108843565499</v>
      </c>
      <c r="AX30" s="27">
        <v>0.465202435051014</v>
      </c>
      <c r="AY30" s="27">
        <v>115.011462649878</v>
      </c>
      <c r="AZ30" s="27">
        <v>3.7752700620050001</v>
      </c>
      <c r="BA30" s="27">
        <v>2.5307570508771602</v>
      </c>
      <c r="BB30" s="27">
        <v>32.973070145560101</v>
      </c>
      <c r="BC30" s="27">
        <v>1.06247869673771</v>
      </c>
      <c r="BD30" s="27">
        <v>4.0853481023164999</v>
      </c>
      <c r="BE30" s="27">
        <v>4.24060766486439</v>
      </c>
      <c r="BF30" s="27">
        <v>313.56827123420902</v>
      </c>
      <c r="BG30" s="27">
        <v>288.933222484505</v>
      </c>
      <c r="BH30" s="27">
        <v>24.635048749703699</v>
      </c>
      <c r="BI30" s="27">
        <v>0.12052001003102999</v>
      </c>
      <c r="BJ30" s="27">
        <v>1.28889747342164E-2</v>
      </c>
      <c r="BK30" s="27">
        <v>99.610337425111794</v>
      </c>
      <c r="BL30" s="27">
        <v>6.7906116798567</v>
      </c>
      <c r="BM30" s="27">
        <v>20.105515556363901</v>
      </c>
      <c r="BN30" s="27">
        <v>2.6068606863909398</v>
      </c>
      <c r="BO30" s="27">
        <v>1.6981160865755001</v>
      </c>
      <c r="BP30" s="27">
        <v>52.539671268814999</v>
      </c>
      <c r="BQ30" s="27">
        <v>4.1662826413286798</v>
      </c>
      <c r="BR30" s="27">
        <v>6.5071240604694998</v>
      </c>
      <c r="BS30" s="27">
        <v>49.786917632015403</v>
      </c>
      <c r="BT30" s="27">
        <v>2.19249467297188E-2</v>
      </c>
      <c r="BU30" s="27">
        <v>706.87924026256997</v>
      </c>
      <c r="BV30" s="27">
        <v>64.733907970329895</v>
      </c>
      <c r="BW30" s="27">
        <v>8.9288785814039304</v>
      </c>
      <c r="BX30" s="27">
        <v>4.4765761511726696</v>
      </c>
      <c r="BY30" s="27">
        <v>26.747747709707902</v>
      </c>
      <c r="BZ30" s="27">
        <v>18.402860467593701</v>
      </c>
      <c r="CA30" s="27">
        <v>343.069597270678</v>
      </c>
      <c r="CB30" s="27">
        <v>11.747429998620399</v>
      </c>
      <c r="CE30" s="36">
        <f t="shared" si="0"/>
        <v>2.8951895258136624E-3</v>
      </c>
      <c r="CF30" s="24">
        <f t="shared" si="1"/>
        <v>-1.4972163433609822E-2</v>
      </c>
      <c r="CG30" s="24">
        <f t="shared" si="2"/>
        <v>-4.5315947804749711E-4</v>
      </c>
      <c r="CH30" s="24">
        <f t="shared" si="3"/>
        <v>-8.4731025989396337E-3</v>
      </c>
      <c r="CI30" s="24">
        <f t="shared" si="4"/>
        <v>-3.5034958765631213E-3</v>
      </c>
      <c r="CJ30" s="24">
        <f t="shared" si="5"/>
        <v>-3.2548562518095268E-3</v>
      </c>
      <c r="CK30" s="24">
        <f t="shared" si="6"/>
        <v>-1.0672624883665354E-3</v>
      </c>
      <c r="CL30" s="24">
        <f t="shared" si="7"/>
        <v>-9.3211795177541613E-3</v>
      </c>
      <c r="CM30" s="24">
        <f t="shared" si="8"/>
        <v>-9.0593664113769413E-4</v>
      </c>
      <c r="CN30" s="79">
        <f t="shared" si="9"/>
        <v>0.95868634375084283</v>
      </c>
      <c r="CO30" s="24">
        <f t="shared" si="10"/>
        <v>-6.1589227914107532E-4</v>
      </c>
      <c r="CP30" s="79">
        <f t="shared" si="11"/>
        <v>-0.38421830696472759</v>
      </c>
      <c r="CQ30" s="24">
        <f t="shared" si="12"/>
        <v>-2.1093989831122206E-2</v>
      </c>
      <c r="CR30" s="24">
        <f t="shared" si="13"/>
        <v>-2.1805894417111487E-2</v>
      </c>
      <c r="CS30" s="79">
        <f t="shared" si="14"/>
        <v>-0.67421888869772939</v>
      </c>
    </row>
    <row r="31" spans="1:97" x14ac:dyDescent="0.25">
      <c r="A31" s="29" t="s">
        <v>30</v>
      </c>
      <c r="B31" s="27">
        <v>11117.568472999999</v>
      </c>
      <c r="C31" s="27">
        <v>653.90584451999996</v>
      </c>
      <c r="D31" s="27">
        <v>8067.1511031999999</v>
      </c>
      <c r="E31" s="27">
        <v>1972.0329973</v>
      </c>
      <c r="F31" s="27">
        <v>1536.8055786</v>
      </c>
      <c r="G31" s="27">
        <v>1125.1126806</v>
      </c>
      <c r="H31" s="27">
        <v>7522.5893230000001</v>
      </c>
      <c r="I31" s="53">
        <v>28.929809381999998</v>
      </c>
      <c r="J31" s="53">
        <v>30.787539143</v>
      </c>
      <c r="K31" s="27">
        <v>5.7539999999999996</v>
      </c>
      <c r="L31" s="53">
        <v>153.59320668999999</v>
      </c>
      <c r="M31" s="27">
        <v>31.16902485</v>
      </c>
      <c r="N31" s="53">
        <v>41.212054078000001</v>
      </c>
      <c r="O31" s="66">
        <v>24.880480861999999</v>
      </c>
      <c r="P31" s="66">
        <v>9.7370995818000008</v>
      </c>
      <c r="Q31" s="53">
        <v>12.254454275000001</v>
      </c>
      <c r="R31" s="27"/>
      <c r="S31" s="29" t="s">
        <v>30</v>
      </c>
      <c r="T31" s="27">
        <v>386.27524473204602</v>
      </c>
      <c r="U31" s="27">
        <v>24.582864570788601</v>
      </c>
      <c r="V31" s="27">
        <v>39.936407626854901</v>
      </c>
      <c r="W31" s="27">
        <v>39.4697607613057</v>
      </c>
      <c r="X31" s="27">
        <v>63.998618604308803</v>
      </c>
      <c r="Y31" s="27">
        <v>301.72208781201999</v>
      </c>
      <c r="Z31" s="27">
        <v>9.5330778917257302</v>
      </c>
      <c r="AA31" s="27">
        <v>7495.82013641498</v>
      </c>
      <c r="AB31" s="27">
        <v>5.7539529945816303</v>
      </c>
      <c r="AC31" s="27">
        <v>10961.6300556115</v>
      </c>
      <c r="AD31" s="27">
        <v>178.02952393265099</v>
      </c>
      <c r="AE31" s="27">
        <v>198.39067993166299</v>
      </c>
      <c r="AF31" s="27">
        <v>44.005598260914297</v>
      </c>
      <c r="AG31" s="27">
        <v>30.1980117066466</v>
      </c>
      <c r="AH31" s="27">
        <v>249.58057115979199</v>
      </c>
      <c r="AI31" s="27">
        <v>249.58057115979199</v>
      </c>
      <c r="AJ31" s="27">
        <v>31.1427455164491</v>
      </c>
      <c r="AK31" s="27">
        <v>23.801618138373001</v>
      </c>
      <c r="AL31" s="27">
        <v>190.691929344089</v>
      </c>
      <c r="AM31" s="27">
        <v>1.20020215051173</v>
      </c>
      <c r="AN31" s="27">
        <v>54.294919035334502</v>
      </c>
      <c r="AO31" s="27">
        <v>196.80878780144701</v>
      </c>
      <c r="AP31" s="27">
        <v>4.31108935048593</v>
      </c>
      <c r="AQ31" s="27">
        <v>653.87496411812401</v>
      </c>
      <c r="AR31" s="27">
        <v>0</v>
      </c>
      <c r="AS31" s="27">
        <v>7199.0329479433603</v>
      </c>
      <c r="AT31" s="27">
        <v>776.09472537575004</v>
      </c>
      <c r="AU31" s="27">
        <v>7998.9292914574798</v>
      </c>
      <c r="AV31" s="27">
        <v>11.096963086565401</v>
      </c>
      <c r="AW31" s="27">
        <v>271.87309166740999</v>
      </c>
      <c r="AX31" s="27">
        <v>28.405600028990801</v>
      </c>
      <c r="AY31" s="27">
        <v>3294.9379929608599</v>
      </c>
      <c r="AZ31" s="27">
        <v>9.7776773712087302</v>
      </c>
      <c r="BA31" s="27">
        <v>11.2630255934566</v>
      </c>
      <c r="BB31" s="27">
        <v>153.94757287653499</v>
      </c>
      <c r="BC31" s="27">
        <v>17.073962329623999</v>
      </c>
      <c r="BD31" s="27">
        <v>38.161511669615201</v>
      </c>
      <c r="BE31" s="27">
        <v>4.1231461054801404</v>
      </c>
      <c r="BF31" s="27">
        <v>1968.21741436257</v>
      </c>
      <c r="BG31" s="27">
        <v>1533.4125558166299</v>
      </c>
      <c r="BH31" s="27">
        <v>434.80485854594201</v>
      </c>
      <c r="BI31" s="27">
        <v>0.95117506269945395</v>
      </c>
      <c r="BJ31" s="27">
        <v>1.01043637848122</v>
      </c>
      <c r="BK31" s="27">
        <v>591.83719682313995</v>
      </c>
      <c r="BL31" s="27">
        <v>10.0559163323168</v>
      </c>
      <c r="BM31" s="27">
        <v>91.103941423193703</v>
      </c>
      <c r="BN31" s="27">
        <v>15.884350357424299</v>
      </c>
      <c r="BO31" s="27">
        <v>9.9471511929760794</v>
      </c>
      <c r="BP31" s="27">
        <v>238.44576685020101</v>
      </c>
      <c r="BQ31" s="27">
        <v>173.09296408574599</v>
      </c>
      <c r="BR31" s="27">
        <v>71.609659401335094</v>
      </c>
      <c r="BS31" s="27">
        <v>226.51362276713101</v>
      </c>
      <c r="BT31" s="27">
        <v>13.300843252820499</v>
      </c>
      <c r="BU31" s="27">
        <v>1117.68008938772</v>
      </c>
      <c r="BV31" s="27">
        <v>2008.2225924427701</v>
      </c>
      <c r="BW31" s="27">
        <v>0.61870130228784503</v>
      </c>
      <c r="BX31" s="27">
        <v>14.6062395763793</v>
      </c>
      <c r="BY31" s="27">
        <v>1171.78234057189</v>
      </c>
      <c r="BZ31" s="27">
        <v>485.85554935352701</v>
      </c>
      <c r="CA31" s="27">
        <v>7504.78374399929</v>
      </c>
      <c r="CB31" s="27">
        <v>581.878719424422</v>
      </c>
      <c r="CE31" s="36">
        <f t="shared" si="0"/>
        <v>2.9756005174082648E-3</v>
      </c>
      <c r="CF31" s="24">
        <f t="shared" si="1"/>
        <v>-1.4026306000921822E-2</v>
      </c>
      <c r="CG31" s="24">
        <f t="shared" si="2"/>
        <v>-4.7224538723331353E-5</v>
      </c>
      <c r="CH31" s="24">
        <f t="shared" si="3"/>
        <v>-8.4567415274344419E-3</v>
      </c>
      <c r="CI31" s="24">
        <f t="shared" si="4"/>
        <v>-1.9348474100859855E-3</v>
      </c>
      <c r="CJ31" s="24">
        <f t="shared" si="5"/>
        <v>-2.207841271933058E-3</v>
      </c>
      <c r="CK31" s="24">
        <f t="shared" si="6"/>
        <v>-6.606086075144295E-3</v>
      </c>
      <c r="CL31" s="24">
        <f t="shared" si="7"/>
        <v>-2.366948165875593E-3</v>
      </c>
      <c r="CM31" s="24">
        <f t="shared" si="8"/>
        <v>-8.1691724659744555E-6</v>
      </c>
      <c r="CN31" s="79">
        <f t="shared" si="9"/>
        <v>0.6249453770668717</v>
      </c>
      <c r="CO31" s="24">
        <f t="shared" si="10"/>
        <v>-8.4312337897537754E-4</v>
      </c>
      <c r="CP31" s="79">
        <f t="shared" si="11"/>
        <v>3.7755151303295107</v>
      </c>
      <c r="CQ31" s="24">
        <f t="shared" si="12"/>
        <v>-1.1961838393000983E-2</v>
      </c>
      <c r="CR31" s="24">
        <f t="shared" si="13"/>
        <v>-2.0953024908527757E-2</v>
      </c>
      <c r="CS31" s="79">
        <f t="shared" si="14"/>
        <v>-0.64820225742072635</v>
      </c>
    </row>
    <row r="32" spans="1:97" x14ac:dyDescent="0.25">
      <c r="A32" s="29" t="s">
        <v>31</v>
      </c>
      <c r="B32" s="27">
        <v>5287.6021588000003</v>
      </c>
      <c r="C32" s="27">
        <v>42.735401920000001</v>
      </c>
      <c r="D32" s="27">
        <v>3717.1596848999998</v>
      </c>
      <c r="E32" s="27">
        <v>2068.6490405999998</v>
      </c>
      <c r="F32" s="27">
        <v>627.37547154000004</v>
      </c>
      <c r="G32" s="27">
        <v>287.97644885</v>
      </c>
      <c r="H32" s="27">
        <v>1903.1190025000001</v>
      </c>
      <c r="I32" s="53">
        <v>21.615287626000001</v>
      </c>
      <c r="J32" s="53">
        <v>14.477797134999999</v>
      </c>
      <c r="K32" s="27">
        <v>2.9375</v>
      </c>
      <c r="L32" s="53">
        <v>81.753970917000004</v>
      </c>
      <c r="M32" s="27">
        <v>2.538265</v>
      </c>
      <c r="N32" s="53">
        <v>12.038793524000001</v>
      </c>
      <c r="O32" s="66">
        <v>11.518154532000001</v>
      </c>
      <c r="P32" s="66">
        <v>8.2591921544000009</v>
      </c>
      <c r="Q32" s="53">
        <v>5.812544054</v>
      </c>
      <c r="R32" s="27"/>
      <c r="S32" s="29" t="s">
        <v>31</v>
      </c>
      <c r="T32" s="27">
        <v>21.083235138111199</v>
      </c>
      <c r="U32" s="27">
        <v>11.246321003591801</v>
      </c>
      <c r="V32" s="27">
        <v>35.170405180363097</v>
      </c>
      <c r="W32" s="27">
        <v>35.082811337918898</v>
      </c>
      <c r="X32" s="27">
        <v>45.318701115560799</v>
      </c>
      <c r="Y32" s="27">
        <v>62.320368751677798</v>
      </c>
      <c r="Z32" s="27">
        <v>8.0673892453331604</v>
      </c>
      <c r="AA32" s="27">
        <v>11202.534399631801</v>
      </c>
      <c r="AB32" s="27">
        <v>2.9375071225935101</v>
      </c>
      <c r="AC32" s="27">
        <v>5208.2787476336098</v>
      </c>
      <c r="AD32" s="27">
        <v>93.091110266211402</v>
      </c>
      <c r="AE32" s="27">
        <v>249.52331688536199</v>
      </c>
      <c r="AF32" s="27">
        <v>40.964841317252599</v>
      </c>
      <c r="AG32" s="27">
        <v>7.7123781124917903</v>
      </c>
      <c r="AH32" s="27">
        <v>134.09355872054601</v>
      </c>
      <c r="AI32" s="27">
        <v>134.09355872054601</v>
      </c>
      <c r="AJ32" s="27">
        <v>2.5382767479510902</v>
      </c>
      <c r="AK32" s="27">
        <v>8.5036500127691692</v>
      </c>
      <c r="AL32" s="27">
        <v>37.672842368908903</v>
      </c>
      <c r="AM32" s="27">
        <v>0.64386453804582799</v>
      </c>
      <c r="AN32" s="27">
        <v>18.472509328292102</v>
      </c>
      <c r="AO32" s="27">
        <v>11.854097103973301</v>
      </c>
      <c r="AP32" s="27">
        <v>3.65714250776964</v>
      </c>
      <c r="AQ32" s="27">
        <v>42.7343834637919</v>
      </c>
      <c r="AR32" s="27">
        <v>0</v>
      </c>
      <c r="AS32" s="27">
        <v>3321.03810182298</v>
      </c>
      <c r="AT32" s="27">
        <v>360.50093036330799</v>
      </c>
      <c r="AU32" s="27">
        <v>3690.04268219905</v>
      </c>
      <c r="AV32" s="27">
        <v>0.87864654081709803</v>
      </c>
      <c r="AW32" s="27">
        <v>73.096689916435906</v>
      </c>
      <c r="AX32" s="27">
        <v>15.387395515238801</v>
      </c>
      <c r="AY32" s="27">
        <v>893.61393641760299</v>
      </c>
      <c r="AZ32" s="27">
        <v>25.606826510766801</v>
      </c>
      <c r="BA32" s="27">
        <v>4.6528102842672601</v>
      </c>
      <c r="BB32" s="27">
        <v>86.942253068558102</v>
      </c>
      <c r="BC32" s="27">
        <v>7.1409615714898198</v>
      </c>
      <c r="BD32" s="27">
        <v>11.9769271330709</v>
      </c>
      <c r="BE32" s="27">
        <v>8.3379723317129297</v>
      </c>
      <c r="BF32" s="27">
        <v>2066.0163474954502</v>
      </c>
      <c r="BG32" s="27">
        <v>625.04490545529802</v>
      </c>
      <c r="BH32" s="27">
        <v>1440.9714420401499</v>
      </c>
      <c r="BI32" s="27">
        <v>0.79806629612482505</v>
      </c>
      <c r="BJ32" s="27">
        <v>0.351396018534268</v>
      </c>
      <c r="BK32" s="27">
        <v>241.69049368473799</v>
      </c>
      <c r="BL32" s="27">
        <v>2.78302440982621</v>
      </c>
      <c r="BM32" s="27">
        <v>27.037724036332101</v>
      </c>
      <c r="BN32" s="27">
        <v>6.79132950693851</v>
      </c>
      <c r="BO32" s="27">
        <v>6.4642566107684702</v>
      </c>
      <c r="BP32" s="27">
        <v>73.879195617652499</v>
      </c>
      <c r="BQ32" s="27">
        <v>178.31257646925999</v>
      </c>
      <c r="BR32" s="27">
        <v>38.7409583760911</v>
      </c>
      <c r="BS32" s="27">
        <v>58.188003405104801</v>
      </c>
      <c r="BT32" s="27">
        <v>8.2753110780819004</v>
      </c>
      <c r="BU32" s="27">
        <v>284.78222454665797</v>
      </c>
      <c r="BV32" s="27">
        <v>485.114193344645</v>
      </c>
      <c r="BW32" s="27">
        <v>0</v>
      </c>
      <c r="BX32" s="27">
        <v>1.0023591819771001</v>
      </c>
      <c r="BY32" s="27">
        <v>126.883925933943</v>
      </c>
      <c r="BZ32" s="27">
        <v>82.272949432542106</v>
      </c>
      <c r="CA32" s="27">
        <v>1890.79486814045</v>
      </c>
      <c r="CB32" s="27">
        <v>43.913223442651002</v>
      </c>
      <c r="CE32" s="36">
        <f t="shared" si="0"/>
        <v>2.304485542617488E-3</v>
      </c>
      <c r="CF32" s="24">
        <f t="shared" si="1"/>
        <v>-1.5001773731099441E-2</v>
      </c>
      <c r="CG32" s="24">
        <f t="shared" si="2"/>
        <v>-2.3831674966046866E-5</v>
      </c>
      <c r="CH32" s="24">
        <f t="shared" si="3"/>
        <v>-7.2950868403920364E-3</v>
      </c>
      <c r="CI32" s="24">
        <f t="shared" si="4"/>
        <v>-1.2726630051204911E-3</v>
      </c>
      <c r="CJ32" s="24">
        <f t="shared" si="5"/>
        <v>-3.7147867432260969E-3</v>
      </c>
      <c r="CK32" s="24">
        <f t="shared" si="6"/>
        <v>-1.109196365222845E-2</v>
      </c>
      <c r="CL32" s="24">
        <f t="shared" si="7"/>
        <v>-6.4757560317356159E-3</v>
      </c>
      <c r="CM32" s="24">
        <f t="shared" si="8"/>
        <v>2.4247126842895223E-6</v>
      </c>
      <c r="CN32" s="79">
        <f t="shared" si="9"/>
        <v>0.64020850873021584</v>
      </c>
      <c r="CO32" s="24">
        <f t="shared" si="10"/>
        <v>4.6283390781330832E-6</v>
      </c>
      <c r="CP32" s="79">
        <f t="shared" si="11"/>
        <v>-1.5341771553644287E-2</v>
      </c>
      <c r="CQ32" s="24">
        <f t="shared" si="12"/>
        <v>-2.3600441169024579E-2</v>
      </c>
      <c r="CR32" s="24">
        <f t="shared" si="13"/>
        <v>-2.3222962425527228E-2</v>
      </c>
      <c r="CS32" s="79">
        <f t="shared" si="14"/>
        <v>-0.37081896088978183</v>
      </c>
    </row>
    <row r="33" spans="1:97" x14ac:dyDescent="0.25">
      <c r="A33" s="29" t="s">
        <v>32</v>
      </c>
      <c r="B33" s="27">
        <v>54537.399938000002</v>
      </c>
      <c r="C33" s="27">
        <v>852.83295854999994</v>
      </c>
      <c r="D33" s="27">
        <v>21512.261441999999</v>
      </c>
      <c r="E33" s="27">
        <v>4654.6854020000001</v>
      </c>
      <c r="F33" s="27">
        <v>2839.5740466000002</v>
      </c>
      <c r="G33" s="27">
        <v>14547.044768</v>
      </c>
      <c r="H33" s="27">
        <v>8639.4057799999991</v>
      </c>
      <c r="I33" s="53">
        <v>79.083719983999998</v>
      </c>
      <c r="J33" s="53">
        <v>47.549660463000002</v>
      </c>
      <c r="K33" s="27">
        <v>17.254193914999998</v>
      </c>
      <c r="L33" s="53">
        <v>227.57230903000001</v>
      </c>
      <c r="M33" s="27">
        <v>336.52144364999998</v>
      </c>
      <c r="N33" s="53">
        <v>192.97554496999999</v>
      </c>
      <c r="O33" s="66">
        <v>39.676349184000003</v>
      </c>
      <c r="P33" s="66">
        <v>24.854131303999999</v>
      </c>
      <c r="Q33" s="53">
        <v>21.120847191999999</v>
      </c>
      <c r="R33" s="27"/>
      <c r="S33" s="29" t="s">
        <v>32</v>
      </c>
      <c r="T33" s="27">
        <v>321.74889881609198</v>
      </c>
      <c r="U33" s="27">
        <v>38.924728069446303</v>
      </c>
      <c r="V33" s="27">
        <v>108.287849633083</v>
      </c>
      <c r="W33" s="27">
        <v>104.00639726647999</v>
      </c>
      <c r="X33" s="27">
        <v>173.23024561236599</v>
      </c>
      <c r="Y33" s="27">
        <v>236.32577022837799</v>
      </c>
      <c r="Z33" s="27">
        <v>24.3193070085762</v>
      </c>
      <c r="AA33" s="27">
        <v>71466.765801437694</v>
      </c>
      <c r="AB33" s="27">
        <v>17.254198201609199</v>
      </c>
      <c r="AC33" s="27">
        <v>54131.209835722497</v>
      </c>
      <c r="AD33" s="27">
        <v>491.76276450051898</v>
      </c>
      <c r="AE33" s="27">
        <v>924.85241298857898</v>
      </c>
      <c r="AF33" s="27">
        <v>100.78938422079</v>
      </c>
      <c r="AG33" s="27">
        <v>127.21984577420599</v>
      </c>
      <c r="AH33" s="27">
        <v>357.85526082959501</v>
      </c>
      <c r="AI33" s="27">
        <v>357.85526082959501</v>
      </c>
      <c r="AJ33" s="27">
        <v>336.44279200789902</v>
      </c>
      <c r="AK33" s="27">
        <v>61.4762301042079</v>
      </c>
      <c r="AL33" s="27">
        <v>380.80413103285201</v>
      </c>
      <c r="AM33" s="27">
        <v>5.2541798782191096</v>
      </c>
      <c r="AN33" s="27">
        <v>244.355863567093</v>
      </c>
      <c r="AO33" s="27">
        <v>107.43631545357201</v>
      </c>
      <c r="AP33" s="27">
        <v>13.955301629730901</v>
      </c>
      <c r="AQ33" s="27">
        <v>852.38303019329101</v>
      </c>
      <c r="AR33" s="27">
        <v>0</v>
      </c>
      <c r="AS33" s="27">
        <v>19202.356198768</v>
      </c>
      <c r="AT33" s="27">
        <v>2072.1179877089799</v>
      </c>
      <c r="AU33" s="27">
        <v>21335.9504165812</v>
      </c>
      <c r="AV33" s="27">
        <v>6.7520142329255304</v>
      </c>
      <c r="AW33" s="27">
        <v>348.957946757895</v>
      </c>
      <c r="AX33" s="27">
        <v>117.970501201616</v>
      </c>
      <c r="AY33" s="27">
        <v>3391.5818840768902</v>
      </c>
      <c r="AZ33" s="27">
        <v>91.138359176056696</v>
      </c>
      <c r="BA33" s="27">
        <v>64.588526347242293</v>
      </c>
      <c r="BB33" s="27">
        <v>350.07095024520902</v>
      </c>
      <c r="BC33" s="27">
        <v>13.8845903726329</v>
      </c>
      <c r="BD33" s="27">
        <v>29.296739534278998</v>
      </c>
      <c r="BE33" s="27">
        <v>60.982615754093999</v>
      </c>
      <c r="BF33" s="27">
        <v>4646.3909300507303</v>
      </c>
      <c r="BG33" s="27">
        <v>2832.14387837306</v>
      </c>
      <c r="BH33" s="27">
        <v>1814.24705167766</v>
      </c>
      <c r="BI33" s="27">
        <v>12.861427661168699</v>
      </c>
      <c r="BJ33" s="27">
        <v>0.61634253855728705</v>
      </c>
      <c r="BK33" s="27">
        <v>773.24236118353997</v>
      </c>
      <c r="BL33" s="27">
        <v>109.766067997354</v>
      </c>
      <c r="BM33" s="27">
        <v>166.23916883017199</v>
      </c>
      <c r="BN33" s="27">
        <v>25.5308259790867</v>
      </c>
      <c r="BO33" s="27">
        <v>32.778921499275199</v>
      </c>
      <c r="BP33" s="27">
        <v>440.37175774334901</v>
      </c>
      <c r="BQ33" s="27">
        <v>237.26999213567001</v>
      </c>
      <c r="BR33" s="27">
        <v>59.859208405691703</v>
      </c>
      <c r="BS33" s="27">
        <v>472.65877309347002</v>
      </c>
      <c r="BT33" s="27">
        <v>10.286740810270199</v>
      </c>
      <c r="BU33" s="27">
        <v>14527.6755373456</v>
      </c>
      <c r="BV33" s="27">
        <v>2090.8558929233</v>
      </c>
      <c r="BW33" s="27">
        <v>57.569659778740998</v>
      </c>
      <c r="BX33" s="27">
        <v>85.5114167331365</v>
      </c>
      <c r="BY33" s="27">
        <v>1093.77644092834</v>
      </c>
      <c r="BZ33" s="27">
        <v>498.05654327964402</v>
      </c>
      <c r="CA33" s="27">
        <v>8600.0764766602206</v>
      </c>
      <c r="CB33" s="27">
        <v>460.83782021270099</v>
      </c>
      <c r="CE33" s="36">
        <f t="shared" si="0"/>
        <v>2.8813448149200677E-3</v>
      </c>
      <c r="CF33" s="24">
        <f t="shared" si="1"/>
        <v>-7.44791835949782E-3</v>
      </c>
      <c r="CG33" s="24">
        <f t="shared" si="2"/>
        <v>-5.2756914727347442E-4</v>
      </c>
      <c r="CH33" s="24">
        <f t="shared" si="3"/>
        <v>-8.1958387264006709E-3</v>
      </c>
      <c r="CI33" s="24">
        <f t="shared" si="4"/>
        <v>-1.781961879895442E-3</v>
      </c>
      <c r="CJ33" s="24">
        <f t="shared" si="5"/>
        <v>-2.6166488723323744E-3</v>
      </c>
      <c r="CK33" s="24">
        <f t="shared" si="6"/>
        <v>-1.3314890387226635E-3</v>
      </c>
      <c r="CL33" s="24">
        <f t="shared" si="7"/>
        <v>-4.5523157889892016E-3</v>
      </c>
      <c r="CM33" s="24">
        <f t="shared" si="8"/>
        <v>2.4843868233133478E-7</v>
      </c>
      <c r="CN33" s="79">
        <f t="shared" si="9"/>
        <v>0.57249035418637106</v>
      </c>
      <c r="CO33" s="24">
        <f t="shared" si="10"/>
        <v>-2.3371955512816277E-4</v>
      </c>
      <c r="CP33" s="79">
        <f t="shared" si="11"/>
        <v>-0.44326460914892568</v>
      </c>
      <c r="CQ33" s="24">
        <f t="shared" si="12"/>
        <v>-1.8943807331366084E-2</v>
      </c>
      <c r="CR33" s="24">
        <f t="shared" si="13"/>
        <v>-2.1518526995861067E-2</v>
      </c>
      <c r="CS33" s="79">
        <f t="shared" si="14"/>
        <v>-0.33926411649733501</v>
      </c>
    </row>
    <row r="34" spans="1:97" x14ac:dyDescent="0.25">
      <c r="A34" s="29" t="s">
        <v>33</v>
      </c>
      <c r="B34" s="27">
        <v>35865.552883999997</v>
      </c>
      <c r="C34" s="27">
        <v>1319.9008277999999</v>
      </c>
      <c r="D34" s="27">
        <v>33577.296417999998</v>
      </c>
      <c r="E34" s="27">
        <v>11822.351816</v>
      </c>
      <c r="F34" s="27">
        <v>8208.9410676000007</v>
      </c>
      <c r="G34" s="27">
        <v>21278.088535999999</v>
      </c>
      <c r="H34" s="27">
        <v>40951.190517000003</v>
      </c>
      <c r="I34" s="53">
        <v>364.56875528</v>
      </c>
      <c r="J34" s="53">
        <v>82.055529622999998</v>
      </c>
      <c r="K34" s="27">
        <v>65.773777511999995</v>
      </c>
      <c r="L34" s="53">
        <v>637.64641306999999</v>
      </c>
      <c r="M34" s="27">
        <v>1572.3543916000001</v>
      </c>
      <c r="N34" s="53">
        <v>3486.9931310000002</v>
      </c>
      <c r="O34" s="66">
        <v>97.831874771000003</v>
      </c>
      <c r="P34" s="66">
        <v>29.968220201000001</v>
      </c>
      <c r="Q34" s="53">
        <v>70.136056737000004</v>
      </c>
      <c r="R34" s="27"/>
      <c r="S34" s="29" t="s">
        <v>33</v>
      </c>
      <c r="T34" s="27">
        <v>1422.0207211163399</v>
      </c>
      <c r="U34" s="27">
        <v>96.980246559391404</v>
      </c>
      <c r="V34" s="27">
        <v>243.737307849692</v>
      </c>
      <c r="W34" s="27">
        <v>235.72676079137301</v>
      </c>
      <c r="X34" s="27">
        <v>317.929919229858</v>
      </c>
      <c r="Y34" s="27">
        <v>1134.6672217714699</v>
      </c>
      <c r="Z34" s="27">
        <v>29.3626447597482</v>
      </c>
      <c r="AA34" s="27">
        <v>32825.452270156202</v>
      </c>
      <c r="AB34" s="27">
        <v>65.762695108114201</v>
      </c>
      <c r="AC34" s="27">
        <v>35550.739906982497</v>
      </c>
      <c r="AD34" s="27">
        <v>1359.20120888161</v>
      </c>
      <c r="AE34" s="27">
        <v>653.66716824282298</v>
      </c>
      <c r="AF34" s="27">
        <v>195.548267527815</v>
      </c>
      <c r="AG34" s="27">
        <v>711.759469460177</v>
      </c>
      <c r="AH34" s="27">
        <v>582.90424949216094</v>
      </c>
      <c r="AI34" s="27">
        <v>582.90424949216094</v>
      </c>
      <c r="AJ34" s="27">
        <v>1572.0918325935399</v>
      </c>
      <c r="AK34" s="27">
        <v>44.296180009883699</v>
      </c>
      <c r="AL34" s="27">
        <v>548.40327860994705</v>
      </c>
      <c r="AM34" s="27">
        <v>40.010982490162903</v>
      </c>
      <c r="AN34" s="27">
        <v>840.28021030766104</v>
      </c>
      <c r="AO34" s="27">
        <v>2225.4109697557301</v>
      </c>
      <c r="AP34" s="27">
        <v>55.7368020316204</v>
      </c>
      <c r="AQ34" s="27">
        <v>1319.4710490280399</v>
      </c>
      <c r="AR34" s="27">
        <v>0</v>
      </c>
      <c r="AS34" s="27">
        <v>30098.971767187701</v>
      </c>
      <c r="AT34" s="27">
        <v>3300.0378575424602</v>
      </c>
      <c r="AU34" s="27">
        <v>33443.305804739997</v>
      </c>
      <c r="AV34" s="27">
        <v>125.667375904285</v>
      </c>
      <c r="AW34" s="27">
        <v>980.05344414552906</v>
      </c>
      <c r="AX34" s="27">
        <v>69.365200315922195</v>
      </c>
      <c r="AY34" s="27">
        <v>14143.5448518717</v>
      </c>
      <c r="AZ34" s="27">
        <v>113.57320648781599</v>
      </c>
      <c r="BA34" s="27">
        <v>118.891763445504</v>
      </c>
      <c r="BB34" s="27">
        <v>517.08584446678401</v>
      </c>
      <c r="BC34" s="27">
        <v>52.002789451600201</v>
      </c>
      <c r="BD34" s="27">
        <v>47.3524118385996</v>
      </c>
      <c r="BE34" s="27">
        <v>160.759902047038</v>
      </c>
      <c r="BF34" s="27">
        <v>11809.5298355991</v>
      </c>
      <c r="BG34" s="27">
        <v>8196.1558220627994</v>
      </c>
      <c r="BH34" s="27">
        <v>3613.3740135363801</v>
      </c>
      <c r="BI34" s="27">
        <v>7.3460297672470203</v>
      </c>
      <c r="BJ34" s="27">
        <v>2.81949981955169</v>
      </c>
      <c r="BK34" s="27">
        <v>3058.97446468416</v>
      </c>
      <c r="BL34" s="27">
        <v>337.11619021544601</v>
      </c>
      <c r="BM34" s="27">
        <v>615.95381846778696</v>
      </c>
      <c r="BN34" s="27">
        <v>50.602846892640301</v>
      </c>
      <c r="BO34" s="27">
        <v>41.182541075546901</v>
      </c>
      <c r="BP34" s="27">
        <v>1564.9922966945001</v>
      </c>
      <c r="BQ34" s="27">
        <v>737.741609349295</v>
      </c>
      <c r="BR34" s="27">
        <v>313.29441233805602</v>
      </c>
      <c r="BS34" s="27">
        <v>1082.06391881887</v>
      </c>
      <c r="BT34" s="27">
        <v>42.778685235725703</v>
      </c>
      <c r="BU34" s="27">
        <v>21242.028649175401</v>
      </c>
      <c r="BV34" s="27">
        <v>8169.4617037772996</v>
      </c>
      <c r="BW34" s="27">
        <v>208.37469314155501</v>
      </c>
      <c r="BX34" s="27">
        <v>4201.7733537948397</v>
      </c>
      <c r="BY34" s="27">
        <v>4854.9011735405002</v>
      </c>
      <c r="BZ34" s="27">
        <v>3263.0100719287602</v>
      </c>
      <c r="CA34" s="27">
        <v>40896.682304357899</v>
      </c>
      <c r="CB34" s="27">
        <v>2960.4549201711702</v>
      </c>
      <c r="CE34" s="36">
        <f t="shared" si="0"/>
        <v>1.3245155927021275E-3</v>
      </c>
      <c r="CF34" s="24">
        <f t="shared" si="1"/>
        <v>-8.7775860596851826E-3</v>
      </c>
      <c r="CG34" s="24">
        <f t="shared" si="2"/>
        <v>-3.2561444231859245E-4</v>
      </c>
      <c r="CH34" s="24">
        <f t="shared" si="3"/>
        <v>-3.9905122673358426E-3</v>
      </c>
      <c r="CI34" s="24">
        <f t="shared" si="4"/>
        <v>-1.0845541226025403E-3</v>
      </c>
      <c r="CJ34" s="24">
        <f t="shared" si="5"/>
        <v>-1.557478051299887E-3</v>
      </c>
      <c r="CK34" s="24">
        <f t="shared" si="6"/>
        <v>-1.6946957788801789E-3</v>
      </c>
      <c r="CL34" s="24">
        <f t="shared" si="7"/>
        <v>-1.3310531868292324E-3</v>
      </c>
      <c r="CM34" s="24">
        <f t="shared" si="8"/>
        <v>-1.6849273836784374E-4</v>
      </c>
      <c r="CN34" s="79">
        <f t="shared" si="9"/>
        <v>-8.5850343475278867E-2</v>
      </c>
      <c r="CO34" s="24">
        <f t="shared" si="10"/>
        <v>-1.6698462373547713E-4</v>
      </c>
      <c r="CP34" s="79">
        <f t="shared" si="11"/>
        <v>-0.3617965719601155</v>
      </c>
      <c r="CQ34" s="24">
        <f t="shared" si="12"/>
        <v>-8.7050178032675746E-3</v>
      </c>
      <c r="CR34" s="24">
        <f t="shared" si="13"/>
        <v>-2.0207254124207017E-2</v>
      </c>
      <c r="CS34" s="79">
        <f t="shared" si="14"/>
        <v>-0.20530459474467908</v>
      </c>
    </row>
    <row r="35" spans="1:97" x14ac:dyDescent="0.25">
      <c r="A35" s="29" t="s">
        <v>34</v>
      </c>
      <c r="B35" s="27">
        <v>9535.9810331999997</v>
      </c>
      <c r="C35" s="27">
        <v>209.60398040999999</v>
      </c>
      <c r="D35" s="27">
        <v>4395.5896261999997</v>
      </c>
      <c r="E35" s="27">
        <v>1654.5594137999999</v>
      </c>
      <c r="F35" s="27">
        <v>1381.8007981999999</v>
      </c>
      <c r="G35" s="27">
        <v>2270.3406897</v>
      </c>
      <c r="H35" s="27">
        <v>2165.9900579</v>
      </c>
      <c r="I35" s="53">
        <v>53.00725345</v>
      </c>
      <c r="J35" s="53">
        <v>19.069932793</v>
      </c>
      <c r="K35" s="27">
        <v>21.041035730000001</v>
      </c>
      <c r="L35" s="53">
        <v>46.229940872999997</v>
      </c>
      <c r="M35" s="27">
        <v>17.2</v>
      </c>
      <c r="N35" s="53">
        <v>178.90646876</v>
      </c>
      <c r="O35" s="66">
        <v>12.554894496999999</v>
      </c>
      <c r="P35" s="66">
        <v>5.3571659655000001</v>
      </c>
      <c r="Q35" s="53">
        <v>6.8356751099000004</v>
      </c>
      <c r="R35" s="27"/>
      <c r="S35" s="29" t="s">
        <v>34</v>
      </c>
      <c r="T35" s="27">
        <v>23.817464167404101</v>
      </c>
      <c r="U35" s="27">
        <v>12.3892456019479</v>
      </c>
      <c r="V35" s="27">
        <v>27.562772502422899</v>
      </c>
      <c r="W35" s="27">
        <v>27.1416339488093</v>
      </c>
      <c r="X35" s="27">
        <v>47.750207371755401</v>
      </c>
      <c r="Y35" s="27">
        <v>87.884756308342403</v>
      </c>
      <c r="Z35" s="27">
        <v>5.2372449156308898</v>
      </c>
      <c r="AA35" s="27">
        <v>10096.480739958601</v>
      </c>
      <c r="AB35" s="27">
        <v>20.976763027287699</v>
      </c>
      <c r="AC35" s="27">
        <v>9461.7354609831491</v>
      </c>
      <c r="AD35" s="27">
        <v>106.529312746884</v>
      </c>
      <c r="AE35" s="27">
        <v>183.33390698894499</v>
      </c>
      <c r="AF35" s="27">
        <v>25.522983894632699</v>
      </c>
      <c r="AG35" s="27">
        <v>202.13584593974301</v>
      </c>
      <c r="AH35" s="27">
        <v>65.621535163330506</v>
      </c>
      <c r="AI35" s="27">
        <v>65.621535163330506</v>
      </c>
      <c r="AJ35" s="27">
        <v>17.2000372024449</v>
      </c>
      <c r="AK35" s="27">
        <v>4.59577418609324</v>
      </c>
      <c r="AL35" s="27">
        <v>30.183670050434099</v>
      </c>
      <c r="AM35" s="27">
        <v>2.93025133515127</v>
      </c>
      <c r="AN35" s="27">
        <v>17.126723947421201</v>
      </c>
      <c r="AO35" s="27">
        <v>15.913938911125699</v>
      </c>
      <c r="AP35" s="27">
        <v>3.11191303390815</v>
      </c>
      <c r="AQ35" s="27">
        <v>209.58792422989799</v>
      </c>
      <c r="AR35" s="27">
        <v>0</v>
      </c>
      <c r="AS35" s="27">
        <v>3943.9229817693599</v>
      </c>
      <c r="AT35" s="27">
        <v>433.618458873561</v>
      </c>
      <c r="AU35" s="27">
        <v>4382.1372148290202</v>
      </c>
      <c r="AV35" s="27">
        <v>3.1713094759855198</v>
      </c>
      <c r="AW35" s="27">
        <v>91.493212675553906</v>
      </c>
      <c r="AX35" s="27">
        <v>14.5988951861759</v>
      </c>
      <c r="AY35" s="27">
        <v>836.424224372043</v>
      </c>
      <c r="AZ35" s="27">
        <v>16.049406511183498</v>
      </c>
      <c r="BA35" s="27">
        <v>9.0812831043315203</v>
      </c>
      <c r="BB35" s="27">
        <v>128.00298988078401</v>
      </c>
      <c r="BC35" s="27">
        <v>27.062464444780201</v>
      </c>
      <c r="BD35" s="27">
        <v>2.04854877450575</v>
      </c>
      <c r="BE35" s="27">
        <v>6.3558199483553803</v>
      </c>
      <c r="BF35" s="27">
        <v>1652.2654823903599</v>
      </c>
      <c r="BG35" s="27">
        <v>1379.80759049124</v>
      </c>
      <c r="BH35" s="27">
        <v>272.45789189911602</v>
      </c>
      <c r="BI35" s="27">
        <v>0.93440952517954201</v>
      </c>
      <c r="BJ35" s="27">
        <v>2.0255076774748701</v>
      </c>
      <c r="BK35" s="27">
        <v>765.25085586771195</v>
      </c>
      <c r="BL35" s="27">
        <v>0.39165717943749001</v>
      </c>
      <c r="BM35" s="27">
        <v>72.5061926168312</v>
      </c>
      <c r="BN35" s="27">
        <v>15.928759289417901</v>
      </c>
      <c r="BO35" s="27">
        <v>6.6741995159421599</v>
      </c>
      <c r="BP35" s="27">
        <v>188.96544172169899</v>
      </c>
      <c r="BQ35" s="27">
        <v>161.13819871299199</v>
      </c>
      <c r="BR35" s="27">
        <v>64.283253866137599</v>
      </c>
      <c r="BS35" s="27">
        <v>57.716460301052201</v>
      </c>
      <c r="BT35" s="27">
        <v>1.93144508024291</v>
      </c>
      <c r="BU35" s="27">
        <v>2268.7958669978302</v>
      </c>
      <c r="BV35" s="27">
        <v>443.04730768998201</v>
      </c>
      <c r="BW35" s="27">
        <v>36.349844757133297</v>
      </c>
      <c r="BX35" s="27">
        <v>4.79696759570583</v>
      </c>
      <c r="BY35" s="27">
        <v>177.79876017260199</v>
      </c>
      <c r="BZ35" s="27">
        <v>151.879828750108</v>
      </c>
      <c r="CA35" s="27">
        <v>2158.5745688083398</v>
      </c>
      <c r="CB35" s="27">
        <v>66.025718010066598</v>
      </c>
      <c r="CE35" s="36">
        <f t="shared" ref="CE35:CE51" si="15">AK35/AU35</f>
        <v>1.048751775855233E-3</v>
      </c>
      <c r="CF35" s="24">
        <f t="shared" ref="CF35:CF51" si="16">+(AC35-B35)/B35</f>
        <v>-7.7858347199266566E-3</v>
      </c>
      <c r="CG35" s="24">
        <f t="shared" ref="CG35:CG51" si="17">+(AQ35-C35)/C35</f>
        <v>-7.6602457980955537E-5</v>
      </c>
      <c r="CH35" s="24">
        <f t="shared" ref="CH35:CH51" si="18">+(AU35-D35)/D35</f>
        <v>-3.0604338700765186E-3</v>
      </c>
      <c r="CI35" s="24">
        <f t="shared" ref="CI35:CI51" si="19">+(BF35-E35)/E35</f>
        <v>-1.3864303635803237E-3</v>
      </c>
      <c r="CJ35" s="24">
        <f t="shared" ref="CJ35:CJ51" si="20">+(BG35-F35)/F35</f>
        <v>-1.44247109377584E-3</v>
      </c>
      <c r="CK35" s="24">
        <f t="shared" ref="CK35:CK51" si="21">+(BU35-G35)/G35</f>
        <v>-6.8043651297722133E-4</v>
      </c>
      <c r="CL35" s="24">
        <f t="shared" ref="CL35:CL51" si="22">+(CA35-H35)/H35</f>
        <v>-3.4236025528435643E-3</v>
      </c>
      <c r="CM35" s="24">
        <f t="shared" ref="CM35:CM51" si="23">+(AB35-K35)/K35</f>
        <v>-3.0546358809068743E-3</v>
      </c>
      <c r="CN35" s="79">
        <f t="shared" ref="CN35:CN51" si="24">+(AI35-L35)/L35</f>
        <v>0.41945963858361585</v>
      </c>
      <c r="CO35" s="24">
        <f t="shared" ref="CO35:CO51" si="25">+(AJ35-M35)/M35</f>
        <v>2.1629328430631284E-6</v>
      </c>
      <c r="CP35" s="79">
        <f t="shared" ref="CP35:CP51" si="26">+(AO35-N35)/N35</f>
        <v>-0.91104883450316154</v>
      </c>
      <c r="CQ35" s="24">
        <f t="shared" ref="CQ35:CQ51" si="27">+(U35-O35)/O35</f>
        <v>-1.3193969498643023E-2</v>
      </c>
      <c r="CR35" s="24">
        <f t="shared" ref="CR35:CR51" si="28">+(Z35-P35)/P35</f>
        <v>-2.2385166082476923E-2</v>
      </c>
      <c r="CS35" s="79">
        <f t="shared" ref="CS35:CS51" si="29">+(AP35-Q35)/Q35</f>
        <v>-0.54475410491624809</v>
      </c>
    </row>
    <row r="36" spans="1:97" x14ac:dyDescent="0.25">
      <c r="A36" s="29" t="s">
        <v>35</v>
      </c>
      <c r="B36" s="27">
        <v>167485.24818</v>
      </c>
      <c r="C36" s="27">
        <v>2723.7315478999999</v>
      </c>
      <c r="D36" s="27">
        <v>41509.908341000002</v>
      </c>
      <c r="E36" s="27">
        <v>14885.991112</v>
      </c>
      <c r="F36" s="27">
        <v>11993.283559</v>
      </c>
      <c r="G36" s="27">
        <v>53530.680362999999</v>
      </c>
      <c r="H36" s="27">
        <v>28730.112357999998</v>
      </c>
      <c r="I36" s="53">
        <v>155.89668663</v>
      </c>
      <c r="J36" s="53">
        <v>79.232116348000005</v>
      </c>
      <c r="K36" s="27">
        <v>8.3490769999999994</v>
      </c>
      <c r="L36" s="53">
        <v>459.78500908000001</v>
      </c>
      <c r="M36" s="27">
        <v>1340.7602864</v>
      </c>
      <c r="N36" s="53">
        <v>482.46448656000001</v>
      </c>
      <c r="O36" s="66">
        <v>69.054662592</v>
      </c>
      <c r="P36" s="66">
        <v>19.705506589999999</v>
      </c>
      <c r="Q36" s="53">
        <v>45.868671589999998</v>
      </c>
      <c r="R36" s="27"/>
      <c r="S36" s="29" t="s">
        <v>35</v>
      </c>
      <c r="T36" s="27">
        <v>857.64094130783894</v>
      </c>
      <c r="U36" s="27">
        <v>68.729084094251704</v>
      </c>
      <c r="V36" s="27">
        <v>248.979076932845</v>
      </c>
      <c r="W36" s="27">
        <v>156.38813157956301</v>
      </c>
      <c r="X36" s="27">
        <v>289.57405674190301</v>
      </c>
      <c r="Y36" s="27">
        <v>876.11174395436694</v>
      </c>
      <c r="Z36" s="27">
        <v>19.458034131621801</v>
      </c>
      <c r="AA36" s="27">
        <v>40623.411582292501</v>
      </c>
      <c r="AB36" s="27">
        <v>8.3489647501487205</v>
      </c>
      <c r="AC36" s="27">
        <v>167204.55586235199</v>
      </c>
      <c r="AD36" s="27">
        <v>711.01937403877798</v>
      </c>
      <c r="AE36" s="27">
        <v>732.880925783218</v>
      </c>
      <c r="AF36" s="27">
        <v>131.980717586803</v>
      </c>
      <c r="AG36" s="27">
        <v>596.49173856100697</v>
      </c>
      <c r="AH36" s="27">
        <v>468.32878484117799</v>
      </c>
      <c r="AI36" s="27">
        <v>468.32878484117799</v>
      </c>
      <c r="AJ36" s="27">
        <v>1340.6965966429</v>
      </c>
      <c r="AK36" s="27">
        <v>13.0563303538308</v>
      </c>
      <c r="AL36" s="27">
        <v>713.47607719799601</v>
      </c>
      <c r="AM36" s="27">
        <v>24.490010637397098</v>
      </c>
      <c r="AN36" s="27">
        <v>674.97231777096897</v>
      </c>
      <c r="AO36" s="27">
        <v>258.06151256433702</v>
      </c>
      <c r="AP36" s="27">
        <v>24.480997420392999</v>
      </c>
      <c r="AQ36" s="27">
        <v>2723.7081616236001</v>
      </c>
      <c r="AR36" s="27">
        <v>0</v>
      </c>
      <c r="AS36" s="27">
        <v>37317.708847078597</v>
      </c>
      <c r="AT36" s="27">
        <v>4133.3618357613896</v>
      </c>
      <c r="AU36" s="27">
        <v>41464.1270131938</v>
      </c>
      <c r="AV36" s="27">
        <v>36.604052136136403</v>
      </c>
      <c r="AW36" s="27">
        <v>986.16451827617198</v>
      </c>
      <c r="AX36" s="27">
        <v>199.03747639878301</v>
      </c>
      <c r="AY36" s="27">
        <v>11121.639545464999</v>
      </c>
      <c r="AZ36" s="27">
        <v>279.80368185070301</v>
      </c>
      <c r="BA36" s="27">
        <v>276.83498081176901</v>
      </c>
      <c r="BB36" s="27">
        <v>638.89904788108197</v>
      </c>
      <c r="BC36" s="27">
        <v>383.57093933230198</v>
      </c>
      <c r="BD36" s="27">
        <v>117.68326832432101</v>
      </c>
      <c r="BE36" s="27">
        <v>236.72113688790199</v>
      </c>
      <c r="BF36" s="27">
        <v>14873.9515791461</v>
      </c>
      <c r="BG36" s="27">
        <v>11983.250807688701</v>
      </c>
      <c r="BH36" s="27">
        <v>2890.7007714574202</v>
      </c>
      <c r="BI36" s="27">
        <v>54.751480785286198</v>
      </c>
      <c r="BJ36" s="27">
        <v>31.596376037406699</v>
      </c>
      <c r="BK36" s="27">
        <v>4837.7877635263203</v>
      </c>
      <c r="BL36" s="27">
        <v>333.11543649761097</v>
      </c>
      <c r="BM36" s="27">
        <v>651.47054863175595</v>
      </c>
      <c r="BN36" s="27">
        <v>113.304827412821</v>
      </c>
      <c r="BO36" s="27">
        <v>143.77105074267001</v>
      </c>
      <c r="BP36" s="27">
        <v>1650.9715285478601</v>
      </c>
      <c r="BQ36" s="27">
        <v>705.71624083679797</v>
      </c>
      <c r="BR36" s="27">
        <v>511.30090046473401</v>
      </c>
      <c r="BS36" s="27">
        <v>1448.28625120895</v>
      </c>
      <c r="BT36" s="27">
        <v>74.344112346443794</v>
      </c>
      <c r="BU36" s="27">
        <v>53525.300925653202</v>
      </c>
      <c r="BV36" s="27">
        <v>7788.93096553537</v>
      </c>
      <c r="BW36" s="27">
        <v>678.44362266295104</v>
      </c>
      <c r="BX36" s="27">
        <v>140.166854858904</v>
      </c>
      <c r="BY36" s="27">
        <v>4056.1330260589498</v>
      </c>
      <c r="BZ36" s="27">
        <v>2712.92051400933</v>
      </c>
      <c r="CA36" s="27">
        <v>28702.257866256601</v>
      </c>
      <c r="CB36" s="27">
        <v>2871.9902462023301</v>
      </c>
      <c r="CE36" s="36">
        <f t="shared" si="15"/>
        <v>3.1488255738933808E-4</v>
      </c>
      <c r="CF36" s="24">
        <f t="shared" si="16"/>
        <v>-1.6759226301909223E-3</v>
      </c>
      <c r="CG36" s="24">
        <f t="shared" si="17"/>
        <v>-8.5861165054478287E-6</v>
      </c>
      <c r="CH36" s="24">
        <f t="shared" si="18"/>
        <v>-1.1029012020482643E-3</v>
      </c>
      <c r="CI36" s="24">
        <f t="shared" si="19"/>
        <v>-8.0878275173726301E-4</v>
      </c>
      <c r="CJ36" s="24">
        <f t="shared" si="20"/>
        <v>-8.3653081843212788E-4</v>
      </c>
      <c r="CK36" s="24">
        <f t="shared" si="21"/>
        <v>-1.0049260181859055E-4</v>
      </c>
      <c r="CL36" s="24">
        <f t="shared" si="22"/>
        <v>-9.6952254819989228E-4</v>
      </c>
      <c r="CM36" s="24">
        <f t="shared" si="23"/>
        <v>-1.3444582111159045E-5</v>
      </c>
      <c r="CN36" s="79">
        <f t="shared" si="24"/>
        <v>1.8582110317762478E-2</v>
      </c>
      <c r="CO36" s="24">
        <f t="shared" si="25"/>
        <v>-4.7502717485072819E-5</v>
      </c>
      <c r="CP36" s="79">
        <f t="shared" si="26"/>
        <v>-0.46511811801044528</v>
      </c>
      <c r="CQ36" s="24">
        <f t="shared" si="27"/>
        <v>-4.7147938390769053E-3</v>
      </c>
      <c r="CR36" s="24">
        <f t="shared" si="28"/>
        <v>-1.2558543331425096E-2</v>
      </c>
      <c r="CS36" s="79">
        <f t="shared" si="29"/>
        <v>-0.46628065361870663</v>
      </c>
    </row>
    <row r="37" spans="1:97" x14ac:dyDescent="0.25">
      <c r="A37" s="29" t="s">
        <v>36</v>
      </c>
      <c r="B37" s="27">
        <v>22781.606336000001</v>
      </c>
      <c r="C37" s="27">
        <v>3043.1414550999998</v>
      </c>
      <c r="D37" s="27">
        <v>22569.636048</v>
      </c>
      <c r="E37" s="27">
        <v>5686.7495130999996</v>
      </c>
      <c r="F37" s="27">
        <v>3735.7873131000001</v>
      </c>
      <c r="G37" s="27">
        <v>20956.586722</v>
      </c>
      <c r="H37" s="27">
        <v>17181.187575</v>
      </c>
      <c r="I37" s="53">
        <v>108.82246517</v>
      </c>
      <c r="J37" s="53">
        <v>94.306832795000005</v>
      </c>
      <c r="K37" s="27">
        <v>10.367354840000001</v>
      </c>
      <c r="L37" s="53">
        <v>276.26710020000002</v>
      </c>
      <c r="M37" s="27">
        <v>164.1755</v>
      </c>
      <c r="N37" s="53">
        <v>1746.4528178999999</v>
      </c>
      <c r="O37" s="66">
        <v>46.262166192000002</v>
      </c>
      <c r="P37" s="66">
        <v>30.46611412</v>
      </c>
      <c r="Q37" s="53">
        <v>25.838231773</v>
      </c>
      <c r="R37" s="27"/>
      <c r="S37" s="29" t="s">
        <v>36</v>
      </c>
      <c r="T37" s="27">
        <v>159.735001984527</v>
      </c>
      <c r="U37" s="27">
        <v>45.374608359186098</v>
      </c>
      <c r="V37" s="27">
        <v>117.799220316678</v>
      </c>
      <c r="W37" s="27">
        <v>102.844261422092</v>
      </c>
      <c r="X37" s="27">
        <v>177.14866074905601</v>
      </c>
      <c r="Y37" s="27">
        <v>672.50669860611697</v>
      </c>
      <c r="Z37" s="27">
        <v>29.846739500529502</v>
      </c>
      <c r="AA37" s="27">
        <v>1809.8641315814</v>
      </c>
      <c r="AB37" s="27">
        <v>10.3673273252346</v>
      </c>
      <c r="AC37" s="27">
        <v>22614.5963812144</v>
      </c>
      <c r="AD37" s="27">
        <v>663.03348610613</v>
      </c>
      <c r="AE37" s="27">
        <v>299.43772511019898</v>
      </c>
      <c r="AF37" s="27">
        <v>168.373902116918</v>
      </c>
      <c r="AG37" s="27">
        <v>118.46272600448199</v>
      </c>
      <c r="AH37" s="27">
        <v>445.92813330004202</v>
      </c>
      <c r="AI37" s="27">
        <v>445.92813330004202</v>
      </c>
      <c r="AJ37" s="27">
        <v>164.17581998705799</v>
      </c>
      <c r="AK37" s="27">
        <v>26.794653463638902</v>
      </c>
      <c r="AL37" s="27">
        <v>523.27501393613397</v>
      </c>
      <c r="AM37" s="27">
        <v>15.3757659700997</v>
      </c>
      <c r="AN37" s="27">
        <v>49.003885779710998</v>
      </c>
      <c r="AO37" s="27">
        <v>378.20358729475498</v>
      </c>
      <c r="AP37" s="27">
        <v>14.822562082242399</v>
      </c>
      <c r="AQ37" s="27">
        <v>3043.1390299834102</v>
      </c>
      <c r="AR37" s="27">
        <v>0</v>
      </c>
      <c r="AS37" s="27">
        <v>20242.144414743801</v>
      </c>
      <c r="AT37" s="27">
        <v>2222.33405687598</v>
      </c>
      <c r="AU37" s="27">
        <v>22491.2731250834</v>
      </c>
      <c r="AV37" s="27">
        <v>22.138030806006601</v>
      </c>
      <c r="AW37" s="27">
        <v>611.95376610909898</v>
      </c>
      <c r="AX37" s="27">
        <v>54.617376794833199</v>
      </c>
      <c r="AY37" s="27">
        <v>8019.1667333749101</v>
      </c>
      <c r="AZ37" s="27">
        <v>117.058180033092</v>
      </c>
      <c r="BA37" s="27">
        <v>61.869117550932799</v>
      </c>
      <c r="BB37" s="27">
        <v>297.97390492997499</v>
      </c>
      <c r="BC37" s="27">
        <v>42.550908466012999</v>
      </c>
      <c r="BD37" s="27">
        <v>57.747038622441899</v>
      </c>
      <c r="BE37" s="27">
        <v>75.443749806046</v>
      </c>
      <c r="BF37" s="27">
        <v>5680.1764832358704</v>
      </c>
      <c r="BG37" s="27">
        <v>3729.8869065881099</v>
      </c>
      <c r="BH37" s="27">
        <v>1950.28957664776</v>
      </c>
      <c r="BI37" s="27">
        <v>8.7619159584869593</v>
      </c>
      <c r="BJ37" s="27">
        <v>2.3944867672400001</v>
      </c>
      <c r="BK37" s="27">
        <v>1341.23872269092</v>
      </c>
      <c r="BL37" s="27">
        <v>91.426351036221803</v>
      </c>
      <c r="BM37" s="27">
        <v>199.43617527703799</v>
      </c>
      <c r="BN37" s="27">
        <v>50.064695151178398</v>
      </c>
      <c r="BO37" s="27">
        <v>44.579894818598099</v>
      </c>
      <c r="BP37" s="27">
        <v>515.83498339203095</v>
      </c>
      <c r="BQ37" s="27">
        <v>912.70654133283699</v>
      </c>
      <c r="BR37" s="27">
        <v>156.22008587616699</v>
      </c>
      <c r="BS37" s="27">
        <v>582.20434768613802</v>
      </c>
      <c r="BT37" s="27">
        <v>30.464971730750399</v>
      </c>
      <c r="BU37" s="27">
        <v>20948.7394868548</v>
      </c>
      <c r="BV37" s="27">
        <v>4525.6515213859002</v>
      </c>
      <c r="BW37" s="27">
        <v>49.337741386922701</v>
      </c>
      <c r="BX37" s="27">
        <v>615.60446323929295</v>
      </c>
      <c r="BY37" s="27">
        <v>1265.9538189540499</v>
      </c>
      <c r="BZ37" s="27">
        <v>1392.97993602068</v>
      </c>
      <c r="CA37" s="27">
        <v>17143.7611251497</v>
      </c>
      <c r="CB37" s="27">
        <v>549.64892910837796</v>
      </c>
      <c r="CE37" s="36">
        <f t="shared" si="15"/>
        <v>1.1913355600024328E-3</v>
      </c>
      <c r="CF37" s="24">
        <f t="shared" si="16"/>
        <v>-7.3309121544115115E-3</v>
      </c>
      <c r="CG37" s="24">
        <f t="shared" si="17"/>
        <v>-7.9691221239684731E-7</v>
      </c>
      <c r="CH37" s="24">
        <f t="shared" si="18"/>
        <v>-3.4720508009053177E-3</v>
      </c>
      <c r="CI37" s="24">
        <f t="shared" si="19"/>
        <v>-1.1558500772695551E-3</v>
      </c>
      <c r="CJ37" s="24">
        <f t="shared" si="20"/>
        <v>-1.5794278467619639E-3</v>
      </c>
      <c r="CK37" s="24">
        <f t="shared" si="21"/>
        <v>-3.7445196821876334E-4</v>
      </c>
      <c r="CL37" s="24">
        <f t="shared" si="22"/>
        <v>-2.1783389353573152E-3</v>
      </c>
      <c r="CM37" s="24">
        <f t="shared" si="23"/>
        <v>-2.6539812542186631E-6</v>
      </c>
      <c r="CN37" s="79">
        <f t="shared" si="24"/>
        <v>0.61411957115855664</v>
      </c>
      <c r="CO37" s="24">
        <f t="shared" si="25"/>
        <v>1.9490548711102824E-6</v>
      </c>
      <c r="CP37" s="79">
        <f t="shared" si="26"/>
        <v>-0.78344471524314008</v>
      </c>
      <c r="CQ37" s="24">
        <f t="shared" si="27"/>
        <v>-1.9185392857098579E-2</v>
      </c>
      <c r="CR37" s="24">
        <f t="shared" si="28"/>
        <v>-2.0329951402102163E-2</v>
      </c>
      <c r="CS37" s="79">
        <f t="shared" si="29"/>
        <v>-0.42633218045007903</v>
      </c>
    </row>
    <row r="38" spans="1:97" x14ac:dyDescent="0.25">
      <c r="A38" s="29" t="s">
        <v>37</v>
      </c>
      <c r="B38" s="27">
        <v>24878.897031</v>
      </c>
      <c r="C38" s="27">
        <v>530.79970407999997</v>
      </c>
      <c r="D38" s="27">
        <v>13328.993221000001</v>
      </c>
      <c r="E38" s="27">
        <v>5817.2441859</v>
      </c>
      <c r="F38" s="27">
        <v>4717.2014619000001</v>
      </c>
      <c r="G38" s="27">
        <v>2294.9851960000001</v>
      </c>
      <c r="H38" s="27">
        <v>10086.324487</v>
      </c>
      <c r="I38" s="53">
        <v>129.73136758000001</v>
      </c>
      <c r="J38" s="53">
        <v>45.525260871999997</v>
      </c>
      <c r="K38" s="27">
        <v>6.1520223999999999</v>
      </c>
      <c r="L38" s="53">
        <v>256.35543687000001</v>
      </c>
      <c r="M38" s="27">
        <v>225.68324000000001</v>
      </c>
      <c r="N38" s="53">
        <v>1514.4154397</v>
      </c>
      <c r="O38" s="66">
        <v>44.792723203000001</v>
      </c>
      <c r="P38" s="66">
        <v>9.4584476487</v>
      </c>
      <c r="Q38" s="53">
        <v>11.369283325</v>
      </c>
      <c r="R38" s="27"/>
      <c r="S38" s="29" t="s">
        <v>37</v>
      </c>
      <c r="T38" s="27">
        <v>114.99346865382</v>
      </c>
      <c r="U38" s="27">
        <v>44.474197702804702</v>
      </c>
      <c r="V38" s="27">
        <v>153.581468930912</v>
      </c>
      <c r="W38" s="27">
        <v>149.812443201977</v>
      </c>
      <c r="X38" s="27">
        <v>84.246153252320596</v>
      </c>
      <c r="Y38" s="27">
        <v>198.10937540826299</v>
      </c>
      <c r="Z38" s="27">
        <v>9.2264243794647598</v>
      </c>
      <c r="AA38" s="27">
        <v>27816.1481763335</v>
      </c>
      <c r="AB38" s="27">
        <v>6.1520396288199199</v>
      </c>
      <c r="AC38" s="27">
        <v>24707.7570140555</v>
      </c>
      <c r="AD38" s="27">
        <v>277.89724182129601</v>
      </c>
      <c r="AE38" s="27">
        <v>328.01293726450001</v>
      </c>
      <c r="AF38" s="27">
        <v>54.928199417886802</v>
      </c>
      <c r="AG38" s="27">
        <v>186.678824529369</v>
      </c>
      <c r="AH38" s="27">
        <v>211.87939460614001</v>
      </c>
      <c r="AI38" s="27">
        <v>211.87939460614001</v>
      </c>
      <c r="AJ38" s="27">
        <v>225.61732216266901</v>
      </c>
      <c r="AK38" s="27">
        <v>12.66938636061</v>
      </c>
      <c r="AL38" s="27">
        <v>175.97764077189399</v>
      </c>
      <c r="AM38" s="27">
        <v>12.3153556305947</v>
      </c>
      <c r="AN38" s="27">
        <v>63.685359794811902</v>
      </c>
      <c r="AO38" s="27">
        <v>817.54560403070104</v>
      </c>
      <c r="AP38" s="27">
        <v>18.976007242519199</v>
      </c>
      <c r="AQ38" s="27">
        <v>530.79905184995403</v>
      </c>
      <c r="AR38" s="27">
        <v>0</v>
      </c>
      <c r="AS38" s="27">
        <v>11957.5943905847</v>
      </c>
      <c r="AT38" s="27">
        <v>1315.9529262373101</v>
      </c>
      <c r="AU38" s="27">
        <v>13286.216703182599</v>
      </c>
      <c r="AV38" s="27">
        <v>12.216274903869801</v>
      </c>
      <c r="AW38" s="27">
        <v>195.98682282678399</v>
      </c>
      <c r="AX38" s="27">
        <v>17.488047357227199</v>
      </c>
      <c r="AY38" s="27">
        <v>2357.3575595503298</v>
      </c>
      <c r="AZ38" s="27">
        <v>69.018014326846199</v>
      </c>
      <c r="BA38" s="27">
        <v>91.548976505578295</v>
      </c>
      <c r="BB38" s="27">
        <v>274.475340432216</v>
      </c>
      <c r="BC38" s="27">
        <v>45.397130927976001</v>
      </c>
      <c r="BD38" s="27">
        <v>16.2470729977898</v>
      </c>
      <c r="BE38" s="27">
        <v>136.57936494106801</v>
      </c>
      <c r="BF38" s="27">
        <v>5809.3134993784197</v>
      </c>
      <c r="BG38" s="27">
        <v>4710.8070262166102</v>
      </c>
      <c r="BH38" s="27">
        <v>1098.5064731618099</v>
      </c>
      <c r="BI38" s="27">
        <v>7.41854624194624</v>
      </c>
      <c r="BJ38" s="27">
        <v>4.1473374844627902</v>
      </c>
      <c r="BK38" s="27">
        <v>933.82136840905605</v>
      </c>
      <c r="BL38" s="27">
        <v>467.593874733338</v>
      </c>
      <c r="BM38" s="27">
        <v>404.367345926795</v>
      </c>
      <c r="BN38" s="27">
        <v>22.2799871094611</v>
      </c>
      <c r="BO38" s="27">
        <v>25.892112917199899</v>
      </c>
      <c r="BP38" s="27">
        <v>1021.83435194838</v>
      </c>
      <c r="BQ38" s="27">
        <v>120.067037398862</v>
      </c>
      <c r="BR38" s="27">
        <v>122.581812030455</v>
      </c>
      <c r="BS38" s="27">
        <v>1035.82456201329</v>
      </c>
      <c r="BT38" s="27">
        <v>14.2917799135087</v>
      </c>
      <c r="BU38" s="27">
        <v>2290.2035465598701</v>
      </c>
      <c r="BV38" s="27">
        <v>1419.10167992622</v>
      </c>
      <c r="BW38" s="27">
        <v>3.7917166491288998E-2</v>
      </c>
      <c r="BX38" s="27">
        <v>2516.3980329237902</v>
      </c>
      <c r="BY38" s="27">
        <v>909.76280860036297</v>
      </c>
      <c r="BZ38" s="27">
        <v>698.28186996461795</v>
      </c>
      <c r="CA38" s="27">
        <v>10066.339756208499</v>
      </c>
      <c r="CB38" s="27">
        <v>626.67051041451396</v>
      </c>
      <c r="CE38" s="36">
        <f t="shared" si="15"/>
        <v>9.5357366537421871E-4</v>
      </c>
      <c r="CF38" s="24">
        <f t="shared" si="16"/>
        <v>-6.8789229977218808E-3</v>
      </c>
      <c r="CG38" s="24">
        <f t="shared" si="17"/>
        <v>-1.2287686691050289E-6</v>
      </c>
      <c r="CH38" s="24">
        <f t="shared" si="18"/>
        <v>-3.2092834851177184E-3</v>
      </c>
      <c r="CI38" s="24">
        <f t="shared" si="19"/>
        <v>-1.3633064502953094E-3</v>
      </c>
      <c r="CJ38" s="24">
        <f t="shared" si="20"/>
        <v>-1.3555570469136525E-3</v>
      </c>
      <c r="CK38" s="24">
        <f t="shared" si="21"/>
        <v>-2.0835208211643593E-3</v>
      </c>
      <c r="CL38" s="24">
        <f t="shared" si="22"/>
        <v>-1.9813690127913714E-3</v>
      </c>
      <c r="CM38" s="24">
        <f t="shared" si="23"/>
        <v>2.8005131971002798E-6</v>
      </c>
      <c r="CN38" s="79">
        <f t="shared" si="24"/>
        <v>-0.17349365711488371</v>
      </c>
      <c r="CO38" s="24">
        <f t="shared" si="25"/>
        <v>-2.9208122557527918E-4</v>
      </c>
      <c r="CP38" s="79">
        <f t="shared" si="26"/>
        <v>-0.46015764063218095</v>
      </c>
      <c r="CQ38" s="24">
        <f t="shared" si="27"/>
        <v>-7.1110992460035622E-3</v>
      </c>
      <c r="CR38" s="24">
        <f t="shared" si="28"/>
        <v>-2.4530798060412189E-2</v>
      </c>
      <c r="CS38" s="79">
        <f t="shared" si="29"/>
        <v>0.66905922740026358</v>
      </c>
    </row>
    <row r="39" spans="1:97" x14ac:dyDescent="0.25">
      <c r="A39" s="29" t="s">
        <v>38</v>
      </c>
      <c r="B39" s="27">
        <v>52153.398550999998</v>
      </c>
      <c r="C39" s="27">
        <v>1250.8673613999999</v>
      </c>
      <c r="D39" s="27">
        <v>41258.484737999999</v>
      </c>
      <c r="E39" s="27">
        <v>16181.493707</v>
      </c>
      <c r="F39" s="27">
        <v>11757.403507999999</v>
      </c>
      <c r="G39" s="27">
        <v>24840.435670999999</v>
      </c>
      <c r="H39" s="27">
        <v>21377.641072999999</v>
      </c>
      <c r="I39" s="53">
        <v>58.555406152000003</v>
      </c>
      <c r="J39" s="53">
        <v>126.455017</v>
      </c>
      <c r="K39" s="27">
        <v>38.714457164999999</v>
      </c>
      <c r="L39" s="53">
        <v>363.38324174000002</v>
      </c>
      <c r="M39" s="27">
        <v>3607.1486319999999</v>
      </c>
      <c r="N39" s="53">
        <v>423.61240217</v>
      </c>
      <c r="O39" s="66">
        <v>23.103233300999999</v>
      </c>
      <c r="P39" s="66">
        <v>15.840885740999999</v>
      </c>
      <c r="Q39" s="53">
        <v>42.758088772000001</v>
      </c>
      <c r="R39" s="27"/>
      <c r="S39" s="29" t="s">
        <v>130</v>
      </c>
      <c r="T39" s="27">
        <v>352.41163634568898</v>
      </c>
      <c r="U39" s="27">
        <v>22.696442771288201</v>
      </c>
      <c r="V39" s="27">
        <v>171.058893153497</v>
      </c>
      <c r="W39" s="27">
        <v>109.20466471264599</v>
      </c>
      <c r="X39" s="27">
        <v>192.603676186294</v>
      </c>
      <c r="Y39" s="27">
        <v>1284.3570613571701</v>
      </c>
      <c r="Z39" s="27">
        <v>15.5457150599029</v>
      </c>
      <c r="AA39" s="27">
        <v>13949.8954835814</v>
      </c>
      <c r="AB39" s="27">
        <v>38.704051651493998</v>
      </c>
      <c r="AC39" s="27">
        <v>51899.3243040261</v>
      </c>
      <c r="AD39" s="27">
        <v>567.64992813526703</v>
      </c>
      <c r="AE39" s="27">
        <v>824.72663872545195</v>
      </c>
      <c r="AF39" s="27">
        <v>96.885127089426604</v>
      </c>
      <c r="AG39" s="27">
        <v>262.41118859606001</v>
      </c>
      <c r="AH39" s="27">
        <v>471.97987456061799</v>
      </c>
      <c r="AI39" s="27">
        <v>471.97987456061799</v>
      </c>
      <c r="AJ39" s="27">
        <v>3598.4428462332198</v>
      </c>
      <c r="AK39" s="27">
        <v>24.721134474064701</v>
      </c>
      <c r="AL39" s="27">
        <v>821.53977130413796</v>
      </c>
      <c r="AM39" s="27">
        <v>11.959306404657299</v>
      </c>
      <c r="AN39" s="27">
        <v>238.97322047671099</v>
      </c>
      <c r="AO39" s="27">
        <v>198.965387655992</v>
      </c>
      <c r="AP39" s="27">
        <v>12.780648175928301</v>
      </c>
      <c r="AQ39" s="27">
        <v>1250.7205828835299</v>
      </c>
      <c r="AR39" s="27">
        <v>0</v>
      </c>
      <c r="AS39" s="27">
        <v>37067.486802306201</v>
      </c>
      <c r="AT39" s="27">
        <v>4093.8914715994601</v>
      </c>
      <c r="AU39" s="27">
        <v>41186.099408379698</v>
      </c>
      <c r="AV39" s="27">
        <v>32.706140464324498</v>
      </c>
      <c r="AW39" s="27">
        <v>835.66454156337102</v>
      </c>
      <c r="AX39" s="27">
        <v>199.12158458362899</v>
      </c>
      <c r="AY39" s="27">
        <v>8280.9419316100903</v>
      </c>
      <c r="AZ39" s="27">
        <v>268.72880148069697</v>
      </c>
      <c r="BA39" s="27">
        <v>192.307187059727</v>
      </c>
      <c r="BB39" s="27">
        <v>581.80539956998803</v>
      </c>
      <c r="BC39" s="27">
        <v>285.26385488871199</v>
      </c>
      <c r="BD39" s="27">
        <v>130.45675829256399</v>
      </c>
      <c r="BE39" s="27">
        <v>226.04303065896499</v>
      </c>
      <c r="BF39" s="27">
        <v>16170.9162194655</v>
      </c>
      <c r="BG39" s="27">
        <v>11748.897672671401</v>
      </c>
      <c r="BH39" s="27">
        <v>4422.0185467940901</v>
      </c>
      <c r="BI39" s="27">
        <v>19.830784969658801</v>
      </c>
      <c r="BJ39" s="27">
        <v>17.834732574250399</v>
      </c>
      <c r="BK39" s="27">
        <v>4658.941877665</v>
      </c>
      <c r="BL39" s="27">
        <v>298.29174369605403</v>
      </c>
      <c r="BM39" s="27">
        <v>644.23431008570401</v>
      </c>
      <c r="BN39" s="27">
        <v>144.10840099759099</v>
      </c>
      <c r="BO39" s="27">
        <v>115.267372441872</v>
      </c>
      <c r="BP39" s="27">
        <v>1632.1545685117101</v>
      </c>
      <c r="BQ39" s="27">
        <v>1041.9876311202499</v>
      </c>
      <c r="BR39" s="27">
        <v>495.01069557422102</v>
      </c>
      <c r="BS39" s="27">
        <v>1794.9138973395</v>
      </c>
      <c r="BT39" s="27">
        <v>44.582672281572897</v>
      </c>
      <c r="BU39" s="27">
        <v>24831.284353845502</v>
      </c>
      <c r="BV39" s="27">
        <v>4585.6531303762804</v>
      </c>
      <c r="BW39" s="27">
        <v>171.619892765732</v>
      </c>
      <c r="BX39" s="27">
        <v>157.73497582341599</v>
      </c>
      <c r="BY39" s="27">
        <v>2996.2382359364201</v>
      </c>
      <c r="BZ39" s="27">
        <v>2017.7953348045601</v>
      </c>
      <c r="CA39" s="27">
        <v>21339.345471693199</v>
      </c>
      <c r="CB39" s="27">
        <v>1600.24103223309</v>
      </c>
      <c r="CE39" s="36">
        <f t="shared" si="15"/>
        <v>6.0023004919555344E-4</v>
      </c>
      <c r="CF39" s="24">
        <f t="shared" si="16"/>
        <v>-4.8716719146393254E-3</v>
      </c>
      <c r="CG39" s="24">
        <f t="shared" si="17"/>
        <v>-1.173413912612955E-4</v>
      </c>
      <c r="CH39" s="24">
        <f t="shared" si="18"/>
        <v>-1.7544349987636109E-3</v>
      </c>
      <c r="CI39" s="24">
        <f t="shared" si="19"/>
        <v>-6.5367806742858668E-4</v>
      </c>
      <c r="CJ39" s="24">
        <f t="shared" si="20"/>
        <v>-7.2344504658796392E-4</v>
      </c>
      <c r="CK39" s="24">
        <f t="shared" si="21"/>
        <v>-3.6840405199419418E-4</v>
      </c>
      <c r="CL39" s="24">
        <f t="shared" si="22"/>
        <v>-1.7913857369027994E-3</v>
      </c>
      <c r="CM39" s="24">
        <f t="shared" si="23"/>
        <v>-2.6877591132565298E-4</v>
      </c>
      <c r="CN39" s="79">
        <f t="shared" si="24"/>
        <v>0.29884876446316322</v>
      </c>
      <c r="CO39" s="24">
        <f t="shared" si="25"/>
        <v>-2.4134812992036648E-3</v>
      </c>
      <c r="CP39" s="79">
        <f t="shared" si="26"/>
        <v>-0.53031264751274876</v>
      </c>
      <c r="CQ39" s="24">
        <f t="shared" si="27"/>
        <v>-1.7607515121885183E-2</v>
      </c>
      <c r="CR39" s="24">
        <f t="shared" si="28"/>
        <v>-1.8633470749247753E-2</v>
      </c>
      <c r="CS39" s="79">
        <f t="shared" si="29"/>
        <v>-0.70109402587943392</v>
      </c>
    </row>
    <row r="40" spans="1:97" x14ac:dyDescent="0.25">
      <c r="A40" s="29" t="s">
        <v>39</v>
      </c>
      <c r="B40" s="27">
        <v>1514.9178408</v>
      </c>
      <c r="C40" s="27">
        <v>22.338090000000001</v>
      </c>
      <c r="D40" s="27">
        <v>1170.9818779</v>
      </c>
      <c r="E40" s="27">
        <v>243.69998494000001</v>
      </c>
      <c r="F40" s="27">
        <v>117.03563224</v>
      </c>
      <c r="G40" s="27">
        <v>347.58701962999999</v>
      </c>
      <c r="H40" s="27">
        <v>967.33402836000005</v>
      </c>
      <c r="I40" s="53">
        <v>5.3674878428000001</v>
      </c>
      <c r="J40" s="53">
        <v>2.3121043111000001</v>
      </c>
      <c r="K40" s="27">
        <v>9.1988799999999996E-2</v>
      </c>
      <c r="L40" s="53">
        <v>16.467141689000002</v>
      </c>
      <c r="M40" s="27">
        <v>4.5239000000000003</v>
      </c>
      <c r="N40" s="53">
        <v>44.672165403000001</v>
      </c>
      <c r="O40" s="66">
        <v>2.3819511116999998</v>
      </c>
      <c r="P40" s="66">
        <v>1.2820372606999999</v>
      </c>
      <c r="Q40" s="53">
        <v>0.992379342</v>
      </c>
      <c r="R40" s="27"/>
      <c r="S40" s="29" t="s">
        <v>39</v>
      </c>
      <c r="T40" s="27">
        <v>27.568182170888001</v>
      </c>
      <c r="U40" s="27">
        <v>2.3427435303836499</v>
      </c>
      <c r="V40" s="27">
        <v>5.2935338905484501</v>
      </c>
      <c r="W40" s="27">
        <v>5.2172790941582896</v>
      </c>
      <c r="X40" s="27">
        <v>9.9768735319697797</v>
      </c>
      <c r="Y40" s="27">
        <v>19.551455307263801</v>
      </c>
      <c r="Z40" s="27">
        <v>1.2541667732536099</v>
      </c>
      <c r="AA40" s="27">
        <v>228.95839350838</v>
      </c>
      <c r="AB40" s="27">
        <v>9.19887602914507E-2</v>
      </c>
      <c r="AC40" s="27">
        <v>1497.3947227081501</v>
      </c>
      <c r="AD40" s="27">
        <v>33.487074599206302</v>
      </c>
      <c r="AE40" s="27">
        <v>10.1204322971246</v>
      </c>
      <c r="AF40" s="27">
        <v>6.7595869215893103</v>
      </c>
      <c r="AG40" s="27">
        <v>14.6342112368987</v>
      </c>
      <c r="AH40" s="27">
        <v>35.126573484001497</v>
      </c>
      <c r="AI40" s="27">
        <v>35.126573484001497</v>
      </c>
      <c r="AJ40" s="27">
        <v>4.5219533718612999</v>
      </c>
      <c r="AK40" s="27">
        <v>2.0914326782299</v>
      </c>
      <c r="AL40" s="27">
        <v>82.940074015983598</v>
      </c>
      <c r="AM40" s="27">
        <v>0.55313340679993706</v>
      </c>
      <c r="AN40" s="27">
        <v>14.140664990602801</v>
      </c>
      <c r="AO40" s="27">
        <v>7.1778575561280196</v>
      </c>
      <c r="AP40" s="27">
        <v>0.87605485117181303</v>
      </c>
      <c r="AQ40" s="27">
        <v>22.329930325236798</v>
      </c>
      <c r="AR40" s="27">
        <v>0</v>
      </c>
      <c r="AS40" s="27">
        <v>1048.34473089832</v>
      </c>
      <c r="AT40" s="27">
        <v>114.39124427983199</v>
      </c>
      <c r="AU40" s="27">
        <v>1164.82740785639</v>
      </c>
      <c r="AV40" s="27">
        <v>5.6234198726896896</v>
      </c>
      <c r="AW40" s="27">
        <v>29.668596146320699</v>
      </c>
      <c r="AX40" s="27">
        <v>2.0242479235216599</v>
      </c>
      <c r="AY40" s="27">
        <v>365.79626970684097</v>
      </c>
      <c r="AZ40" s="27">
        <v>3.2426090243996399</v>
      </c>
      <c r="BA40" s="27">
        <v>1.27520329590987</v>
      </c>
      <c r="BB40" s="27">
        <v>23.341003279375201</v>
      </c>
      <c r="BC40" s="27">
        <v>2.0589525840925398</v>
      </c>
      <c r="BD40" s="27">
        <v>0.281132939439033</v>
      </c>
      <c r="BE40" s="27">
        <v>0.94630445289549203</v>
      </c>
      <c r="BF40" s="27">
        <v>243.497800636351</v>
      </c>
      <c r="BG40" s="27">
        <v>116.672456318489</v>
      </c>
      <c r="BH40" s="27">
        <v>126.825344317862</v>
      </c>
      <c r="BI40" s="27">
        <v>0.22779545178767199</v>
      </c>
      <c r="BJ40" s="27">
        <v>4.3677364400866503E-2</v>
      </c>
      <c r="BK40" s="27">
        <v>31.793207131951998</v>
      </c>
      <c r="BL40" s="27">
        <v>0.12139775213435</v>
      </c>
      <c r="BM40" s="27">
        <v>9.1840731824269408</v>
      </c>
      <c r="BN40" s="27">
        <v>1.7325066937835101</v>
      </c>
      <c r="BO40" s="27">
        <v>1.0599233386795399</v>
      </c>
      <c r="BP40" s="27">
        <v>24.7003325672272</v>
      </c>
      <c r="BQ40" s="27">
        <v>13.6473533981271</v>
      </c>
      <c r="BR40" s="27">
        <v>6.3788505729261296</v>
      </c>
      <c r="BS40" s="27">
        <v>7.7218002667592502</v>
      </c>
      <c r="BT40" s="27">
        <v>0.53943849677849598</v>
      </c>
      <c r="BU40" s="27">
        <v>346.82025044064801</v>
      </c>
      <c r="BV40" s="27">
        <v>241.575944332776</v>
      </c>
      <c r="BW40" s="27">
        <v>3.6362903861946299</v>
      </c>
      <c r="BX40" s="27">
        <v>4.8843546369723896</v>
      </c>
      <c r="BY40" s="27">
        <v>149.567463002122</v>
      </c>
      <c r="BZ40" s="27">
        <v>62.260828649283098</v>
      </c>
      <c r="CA40" s="27">
        <v>964.69706156958</v>
      </c>
      <c r="CB40" s="27">
        <v>79.881791856622399</v>
      </c>
      <c r="CE40" s="36">
        <f t="shared" si="15"/>
        <v>1.7954871804387951E-3</v>
      </c>
      <c r="CF40" s="24">
        <f t="shared" si="16"/>
        <v>-1.1567041868485953E-2</v>
      </c>
      <c r="CG40" s="24">
        <f t="shared" si="17"/>
        <v>-3.6528077213417409E-4</v>
      </c>
      <c r="CH40" s="24">
        <f t="shared" si="18"/>
        <v>-5.2558200598690841E-3</v>
      </c>
      <c r="CI40" s="24">
        <f t="shared" si="19"/>
        <v>-8.2964430095793429E-4</v>
      </c>
      <c r="CJ40" s="24">
        <f t="shared" si="20"/>
        <v>-3.1031226521359874E-3</v>
      </c>
      <c r="CK40" s="24">
        <f t="shared" si="21"/>
        <v>-2.2059776287623963E-3</v>
      </c>
      <c r="CL40" s="24">
        <f t="shared" si="22"/>
        <v>-2.7260147096145383E-3</v>
      </c>
      <c r="CM40" s="24">
        <f t="shared" si="23"/>
        <v>-4.3166721705157283E-7</v>
      </c>
      <c r="CN40" s="79">
        <f t="shared" si="24"/>
        <v>1.1331311861770119</v>
      </c>
      <c r="CO40" s="24">
        <f t="shared" si="25"/>
        <v>-4.3029866679201355E-4</v>
      </c>
      <c r="CP40" s="79">
        <f t="shared" si="26"/>
        <v>-0.83932147700084447</v>
      </c>
      <c r="CQ40" s="24">
        <f t="shared" si="27"/>
        <v>-1.6460279610175318E-2</v>
      </c>
      <c r="CR40" s="24">
        <f t="shared" si="28"/>
        <v>-2.1739217962489274E-2</v>
      </c>
      <c r="CS40" s="79">
        <f t="shared" si="29"/>
        <v>-0.11721776734464406</v>
      </c>
    </row>
    <row r="41" spans="1:97" x14ac:dyDescent="0.25">
      <c r="A41" s="29" t="s">
        <v>40</v>
      </c>
      <c r="B41" s="27">
        <v>87014.678629999995</v>
      </c>
      <c r="C41" s="27">
        <v>1730.0327595000001</v>
      </c>
      <c r="D41" s="27">
        <v>23980.912699</v>
      </c>
      <c r="E41" s="27">
        <v>6816.0800640999996</v>
      </c>
      <c r="F41" s="27">
        <v>4846.0177375000003</v>
      </c>
      <c r="G41" s="27">
        <v>14460.072488</v>
      </c>
      <c r="H41" s="27">
        <v>24918.098875</v>
      </c>
      <c r="I41" s="53">
        <v>331.30269290000001</v>
      </c>
      <c r="J41" s="53">
        <v>113.65007756999999</v>
      </c>
      <c r="K41" s="27">
        <v>34.910599419999997</v>
      </c>
      <c r="L41" s="53">
        <v>386.0388921</v>
      </c>
      <c r="M41" s="27">
        <v>753.39097360000005</v>
      </c>
      <c r="N41" s="53">
        <v>3606.3342068000002</v>
      </c>
      <c r="O41" s="66">
        <v>89.288180804000007</v>
      </c>
      <c r="P41" s="66">
        <v>16.482195739000002</v>
      </c>
      <c r="Q41" s="53">
        <v>28.881201067999999</v>
      </c>
      <c r="R41" s="27"/>
      <c r="S41" s="29" t="s">
        <v>40</v>
      </c>
      <c r="T41" s="27">
        <v>422.36850241647397</v>
      </c>
      <c r="U41" s="27">
        <v>88.845915663585203</v>
      </c>
      <c r="V41" s="27">
        <v>237.307608131942</v>
      </c>
      <c r="W41" s="27">
        <v>223.38648945578399</v>
      </c>
      <c r="X41" s="27">
        <v>168.99237667317499</v>
      </c>
      <c r="Y41" s="27">
        <v>424.26429938848099</v>
      </c>
      <c r="Z41" s="27">
        <v>16.173748298483201</v>
      </c>
      <c r="AA41" s="27">
        <v>27591.964464858</v>
      </c>
      <c r="AB41" s="27">
        <v>34.910561800260197</v>
      </c>
      <c r="AC41" s="27">
        <v>86875.225107103804</v>
      </c>
      <c r="AD41" s="27">
        <v>629.45278439113395</v>
      </c>
      <c r="AE41" s="27">
        <v>445.787071789577</v>
      </c>
      <c r="AF41" s="27">
        <v>131.88136465544699</v>
      </c>
      <c r="AG41" s="27">
        <v>306.39536855271302</v>
      </c>
      <c r="AH41" s="27">
        <v>262.104197548054</v>
      </c>
      <c r="AI41" s="27">
        <v>262.104197548054</v>
      </c>
      <c r="AJ41" s="27">
        <v>753.36609428332599</v>
      </c>
      <c r="AK41" s="27">
        <v>14.2494711695078</v>
      </c>
      <c r="AL41" s="27">
        <v>607.63076089378399</v>
      </c>
      <c r="AM41" s="27">
        <v>32.833337010461001</v>
      </c>
      <c r="AN41" s="27">
        <v>235.49453115800699</v>
      </c>
      <c r="AO41" s="27">
        <v>1713.70443328746</v>
      </c>
      <c r="AP41" s="27">
        <v>56.4584771582484</v>
      </c>
      <c r="AQ41" s="27">
        <v>1730.0324628376</v>
      </c>
      <c r="AR41" s="27">
        <v>0</v>
      </c>
      <c r="AS41" s="27">
        <v>21546.366480266901</v>
      </c>
      <c r="AT41" s="27">
        <v>2379.7901053302198</v>
      </c>
      <c r="AU41" s="27">
        <v>23940.4060567667</v>
      </c>
      <c r="AV41" s="27">
        <v>70.4332583331405</v>
      </c>
      <c r="AW41" s="27">
        <v>613.29238095388996</v>
      </c>
      <c r="AX41" s="27">
        <v>57.1309710594861</v>
      </c>
      <c r="AY41" s="27">
        <v>8861.58214796846</v>
      </c>
      <c r="AZ41" s="27">
        <v>161.73732092403401</v>
      </c>
      <c r="BA41" s="27">
        <v>91.321990897945795</v>
      </c>
      <c r="BB41" s="27">
        <v>274.98555069032199</v>
      </c>
      <c r="BC41" s="27">
        <v>98.122255441536296</v>
      </c>
      <c r="BD41" s="27">
        <v>40.873926285156699</v>
      </c>
      <c r="BE41" s="27">
        <v>148.93732051671299</v>
      </c>
      <c r="BF41" s="27">
        <v>6810.8528608654497</v>
      </c>
      <c r="BG41" s="27">
        <v>4841.6427601782698</v>
      </c>
      <c r="BH41" s="27">
        <v>1969.2101006871801</v>
      </c>
      <c r="BI41" s="27">
        <v>12.171360440483401</v>
      </c>
      <c r="BJ41" s="27">
        <v>9.3051804368705593</v>
      </c>
      <c r="BK41" s="27">
        <v>1195.87635182184</v>
      </c>
      <c r="BL41" s="27">
        <v>371.09249485422902</v>
      </c>
      <c r="BM41" s="27">
        <v>311.518313966721</v>
      </c>
      <c r="BN41" s="27">
        <v>40.954463317232197</v>
      </c>
      <c r="BO41" s="27">
        <v>45.328936308988702</v>
      </c>
      <c r="BP41" s="27">
        <v>793.09718346037403</v>
      </c>
      <c r="BQ41" s="27">
        <v>309.55459928211297</v>
      </c>
      <c r="BR41" s="27">
        <v>182.72804175443699</v>
      </c>
      <c r="BS41" s="27">
        <v>974.10301493940005</v>
      </c>
      <c r="BT41" s="27">
        <v>32.358083062500299</v>
      </c>
      <c r="BU41" s="27">
        <v>14455.598037579501</v>
      </c>
      <c r="BV41" s="27">
        <v>6006.9963586119202</v>
      </c>
      <c r="BW41" s="27">
        <v>70.238089965399595</v>
      </c>
      <c r="BX41" s="27">
        <v>2576.6202228555399</v>
      </c>
      <c r="BY41" s="27">
        <v>2603.6999593529099</v>
      </c>
      <c r="BZ41" s="27">
        <v>2294.9751639922501</v>
      </c>
      <c r="CA41" s="27">
        <v>24893.692630301401</v>
      </c>
      <c r="CB41" s="27">
        <v>1041.8611132869601</v>
      </c>
      <c r="CE41" s="36">
        <f t="shared" si="15"/>
        <v>5.9520590986301253E-4</v>
      </c>
      <c r="CF41" s="24">
        <f t="shared" si="16"/>
        <v>-1.6026436584242133E-3</v>
      </c>
      <c r="CG41" s="24">
        <f t="shared" si="17"/>
        <v>-1.7147790903443312E-7</v>
      </c>
      <c r="CH41" s="24">
        <f t="shared" si="18"/>
        <v>-1.6891201240638912E-3</v>
      </c>
      <c r="CI41" s="24">
        <f t="shared" si="19"/>
        <v>-7.6689287470101998E-4</v>
      </c>
      <c r="CJ41" s="24">
        <f t="shared" si="20"/>
        <v>-9.0279845405343223E-4</v>
      </c>
      <c r="CK41" s="24">
        <f t="shared" si="21"/>
        <v>-3.0943485409304431E-4</v>
      </c>
      <c r="CL41" s="24">
        <f t="shared" si="22"/>
        <v>-9.7945853819070847E-4</v>
      </c>
      <c r="CM41" s="24">
        <f t="shared" si="23"/>
        <v>-1.0776022304049496E-6</v>
      </c>
      <c r="CN41" s="79">
        <f t="shared" si="24"/>
        <v>-0.32104199107441694</v>
      </c>
      <c r="CO41" s="24">
        <f t="shared" si="25"/>
        <v>-3.3023114884395974E-5</v>
      </c>
      <c r="CP41" s="79">
        <f t="shared" si="26"/>
        <v>-0.5248070935699336</v>
      </c>
      <c r="CQ41" s="24">
        <f t="shared" si="27"/>
        <v>-4.9532327395676E-3</v>
      </c>
      <c r="CR41" s="24">
        <f t="shared" si="28"/>
        <v>-1.8713977518599406E-2</v>
      </c>
      <c r="CS41" s="79">
        <f t="shared" si="29"/>
        <v>0.95485212077290194</v>
      </c>
    </row>
    <row r="42" spans="1:97" x14ac:dyDescent="0.25">
      <c r="A42" s="29" t="s">
        <v>41</v>
      </c>
      <c r="B42" s="27">
        <v>4496.9720998000003</v>
      </c>
      <c r="C42" s="27">
        <v>35.508000000000003</v>
      </c>
      <c r="D42" s="27">
        <v>2831.2669608000001</v>
      </c>
      <c r="E42" s="27">
        <v>764.21375512999998</v>
      </c>
      <c r="F42" s="27">
        <v>672.74487846</v>
      </c>
      <c r="G42" s="27">
        <v>653.52744433999999</v>
      </c>
      <c r="H42" s="27">
        <v>3501.0416911000002</v>
      </c>
      <c r="I42" s="53">
        <v>77.258915348000002</v>
      </c>
      <c r="J42" s="53">
        <v>21.272633383999999</v>
      </c>
      <c r="K42" s="27">
        <v>0.44240000000000002</v>
      </c>
      <c r="L42" s="53">
        <v>40.550038100000002</v>
      </c>
      <c r="M42" s="27">
        <v>49.484499999999997</v>
      </c>
      <c r="N42" s="53">
        <v>13.372066737999999</v>
      </c>
      <c r="O42" s="66">
        <v>25.614968394000002</v>
      </c>
      <c r="P42" s="66">
        <v>2.2478857163999999</v>
      </c>
      <c r="Q42" s="53">
        <v>3.0323238196000002</v>
      </c>
      <c r="R42" s="27"/>
      <c r="S42" s="29" t="s">
        <v>41</v>
      </c>
      <c r="T42" s="27">
        <v>114.022254190959</v>
      </c>
      <c r="U42" s="27">
        <v>25.543899615679901</v>
      </c>
      <c r="V42" s="27">
        <v>17.6583256212426</v>
      </c>
      <c r="W42" s="27">
        <v>17.082087346003199</v>
      </c>
      <c r="X42" s="27">
        <v>28.806435786063101</v>
      </c>
      <c r="Y42" s="27">
        <v>91.754498773193205</v>
      </c>
      <c r="Z42" s="27">
        <v>2.1960427022925599</v>
      </c>
      <c r="AA42" s="27">
        <v>360.24886742359502</v>
      </c>
      <c r="AB42" s="27">
        <v>0.44238153808980502</v>
      </c>
      <c r="AC42" s="27">
        <v>4455.29972481819</v>
      </c>
      <c r="AD42" s="27">
        <v>100.466307470755</v>
      </c>
      <c r="AE42" s="27">
        <v>33.5399395093905</v>
      </c>
      <c r="AF42" s="27">
        <v>15.6030109340959</v>
      </c>
      <c r="AG42" s="27">
        <v>334.00868107946098</v>
      </c>
      <c r="AH42" s="27">
        <v>39.622894412011597</v>
      </c>
      <c r="AI42" s="27">
        <v>39.622894412011597</v>
      </c>
      <c r="AJ42" s="27">
        <v>49.437807557223799</v>
      </c>
      <c r="AK42" s="27">
        <v>1.8861387753810499</v>
      </c>
      <c r="AL42" s="27">
        <v>143.98390141466501</v>
      </c>
      <c r="AM42" s="27">
        <v>5.3757648000227398</v>
      </c>
      <c r="AN42" s="27">
        <v>28.033956950077499</v>
      </c>
      <c r="AO42" s="27">
        <v>130.35617799116901</v>
      </c>
      <c r="AP42" s="27">
        <v>4.17910797787337</v>
      </c>
      <c r="AQ42" s="27">
        <v>35.5079599095003</v>
      </c>
      <c r="AR42" s="27">
        <v>0</v>
      </c>
      <c r="AS42" s="27">
        <v>2542.7955953703499</v>
      </c>
      <c r="AT42" s="27">
        <v>280.646561480466</v>
      </c>
      <c r="AU42" s="27">
        <v>2825.3282956262001</v>
      </c>
      <c r="AV42" s="27">
        <v>5.0531909229799101</v>
      </c>
      <c r="AW42" s="27">
        <v>89.179970199778893</v>
      </c>
      <c r="AX42" s="27">
        <v>2.7174658079234102</v>
      </c>
      <c r="AY42" s="27">
        <v>1256.3376131652001</v>
      </c>
      <c r="AZ42" s="27">
        <v>9.8350283441656199</v>
      </c>
      <c r="BA42" s="27">
        <v>14.0002418583391</v>
      </c>
      <c r="BB42" s="27">
        <v>41.270801682016298</v>
      </c>
      <c r="BC42" s="27">
        <v>12.1742053195146</v>
      </c>
      <c r="BD42" s="27">
        <v>2.2112639408720201</v>
      </c>
      <c r="BE42" s="27">
        <v>15.311422671289799</v>
      </c>
      <c r="BF42" s="27">
        <v>763.12565511536604</v>
      </c>
      <c r="BG42" s="27">
        <v>671.81475370360295</v>
      </c>
      <c r="BH42" s="27">
        <v>91.3109014117627</v>
      </c>
      <c r="BI42" s="27">
        <v>0.51665714688844999</v>
      </c>
      <c r="BJ42" s="27">
        <v>1.0906043887774799</v>
      </c>
      <c r="BK42" s="27">
        <v>298.21384186145798</v>
      </c>
      <c r="BL42" s="27">
        <v>4.3618836769016296</v>
      </c>
      <c r="BM42" s="27">
        <v>52.737515671609401</v>
      </c>
      <c r="BN42" s="27">
        <v>8.6170811872892408</v>
      </c>
      <c r="BO42" s="27">
        <v>4.1906957905503299</v>
      </c>
      <c r="BP42" s="27">
        <v>134.27294248446501</v>
      </c>
      <c r="BQ42" s="27">
        <v>47.208919595411203</v>
      </c>
      <c r="BR42" s="27">
        <v>39.3204977980973</v>
      </c>
      <c r="BS42" s="27">
        <v>30.081747222613402</v>
      </c>
      <c r="BT42" s="27">
        <v>0.89085685083119603</v>
      </c>
      <c r="BU42" s="27">
        <v>652.80534205210802</v>
      </c>
      <c r="BV42" s="27">
        <v>833.422284009397</v>
      </c>
      <c r="BW42" s="27">
        <v>0.87449612578911295</v>
      </c>
      <c r="BX42" s="27">
        <v>162.09797916504499</v>
      </c>
      <c r="BY42" s="27">
        <v>433.27987283118398</v>
      </c>
      <c r="BZ42" s="27">
        <v>261.445830281371</v>
      </c>
      <c r="CA42" s="27">
        <v>3497.7356177806</v>
      </c>
      <c r="CB42" s="27">
        <v>200.674440732286</v>
      </c>
      <c r="CE42" s="36">
        <f t="shared" si="15"/>
        <v>6.6758216321300453E-4</v>
      </c>
      <c r="CF42" s="24">
        <f t="shared" si="16"/>
        <v>-9.2667630701252415E-3</v>
      </c>
      <c r="CG42" s="24">
        <f t="shared" si="17"/>
        <v>-1.1290554157434007E-6</v>
      </c>
      <c r="CH42" s="24">
        <f t="shared" si="18"/>
        <v>-2.0975292178459903E-3</v>
      </c>
      <c r="CI42" s="24">
        <f t="shared" si="19"/>
        <v>-1.4238163175286493E-3</v>
      </c>
      <c r="CJ42" s="24">
        <f t="shared" si="20"/>
        <v>-1.3825816980223245E-3</v>
      </c>
      <c r="CK42" s="24">
        <f t="shared" si="21"/>
        <v>-1.104930319523498E-3</v>
      </c>
      <c r="CL42" s="24">
        <f t="shared" si="22"/>
        <v>-9.4431132534198456E-4</v>
      </c>
      <c r="CM42" s="24">
        <f t="shared" si="23"/>
        <v>-4.1731261742766944E-5</v>
      </c>
      <c r="CN42" s="79">
        <f t="shared" si="24"/>
        <v>-2.2864187838787874E-2</v>
      </c>
      <c r="CO42" s="24">
        <f t="shared" si="25"/>
        <v>-9.4357713579399836E-4</v>
      </c>
      <c r="CP42" s="79">
        <f t="shared" si="26"/>
        <v>8.7483942119979137</v>
      </c>
      <c r="CQ42" s="24">
        <f t="shared" si="27"/>
        <v>-2.7745018938515375E-3</v>
      </c>
      <c r="CR42" s="24">
        <f t="shared" si="28"/>
        <v>-2.3063011490845189E-2</v>
      </c>
      <c r="CS42" s="79">
        <f t="shared" si="29"/>
        <v>0.37818657455411353</v>
      </c>
    </row>
    <row r="43" spans="1:97" x14ac:dyDescent="0.25">
      <c r="A43" s="29" t="s">
        <v>42</v>
      </c>
      <c r="B43" s="27">
        <v>47582.930196000001</v>
      </c>
      <c r="C43" s="27">
        <v>1043.7317762</v>
      </c>
      <c r="D43" s="27">
        <v>32909.173840000003</v>
      </c>
      <c r="E43" s="27">
        <v>13361.475777</v>
      </c>
      <c r="F43" s="27">
        <v>9289.5247596999998</v>
      </c>
      <c r="G43" s="27">
        <v>29307.934682999999</v>
      </c>
      <c r="H43" s="27">
        <v>35775.124034</v>
      </c>
      <c r="I43" s="53">
        <v>238.70353757000001</v>
      </c>
      <c r="J43" s="53">
        <v>81.741823327999995</v>
      </c>
      <c r="K43" s="27">
        <v>80.175630730999998</v>
      </c>
      <c r="L43" s="53">
        <v>202.40531647</v>
      </c>
      <c r="M43" s="27">
        <v>906.77337365999995</v>
      </c>
      <c r="N43" s="53">
        <v>1619.4985331</v>
      </c>
      <c r="O43" s="66">
        <v>55.162160462000003</v>
      </c>
      <c r="P43" s="66">
        <v>20.648298543999999</v>
      </c>
      <c r="Q43" s="53">
        <v>34.691111951000003</v>
      </c>
      <c r="R43" s="27"/>
      <c r="S43" s="29" t="s">
        <v>42</v>
      </c>
      <c r="T43" s="27">
        <v>938.17836304533103</v>
      </c>
      <c r="U43" s="27">
        <v>54.572818434751198</v>
      </c>
      <c r="V43" s="27">
        <v>212.218205763322</v>
      </c>
      <c r="W43" s="27">
        <v>173.518341550575</v>
      </c>
      <c r="X43" s="27">
        <v>264.07948244369697</v>
      </c>
      <c r="Y43" s="27">
        <v>761.23504400976503</v>
      </c>
      <c r="Z43" s="27">
        <v>20.2326825239501</v>
      </c>
      <c r="AA43" s="27">
        <v>16466.984304056899</v>
      </c>
      <c r="AB43" s="27">
        <v>80.175442852711498</v>
      </c>
      <c r="AC43" s="27">
        <v>47367.0845780827</v>
      </c>
      <c r="AD43" s="27">
        <v>937.07234751586896</v>
      </c>
      <c r="AE43" s="27">
        <v>361.39543491165102</v>
      </c>
      <c r="AF43" s="27">
        <v>145.81319483050601</v>
      </c>
      <c r="AG43" s="27">
        <v>9716.7086874219494</v>
      </c>
      <c r="AH43" s="27">
        <v>366.461253639652</v>
      </c>
      <c r="AI43" s="27">
        <v>366.461253639652</v>
      </c>
      <c r="AJ43" s="27">
        <v>906.76688683518</v>
      </c>
      <c r="AK43" s="27">
        <v>36.326184318291503</v>
      </c>
      <c r="AL43" s="27">
        <v>775.41342130700502</v>
      </c>
      <c r="AM43" s="27">
        <v>23.777645443487302</v>
      </c>
      <c r="AN43" s="27">
        <v>411.06121184192602</v>
      </c>
      <c r="AO43" s="27">
        <v>723.113767047176</v>
      </c>
      <c r="AP43" s="27">
        <v>24.8339756264957</v>
      </c>
      <c r="AQ43" s="27">
        <v>1043.7311572567901</v>
      </c>
      <c r="AR43" s="27">
        <v>0</v>
      </c>
      <c r="AS43" s="27">
        <v>29521.866042182199</v>
      </c>
      <c r="AT43" s="27">
        <v>3243.88089395423</v>
      </c>
      <c r="AU43" s="27">
        <v>32802.073120454697</v>
      </c>
      <c r="AV43" s="27">
        <v>41.786532101452501</v>
      </c>
      <c r="AW43" s="27">
        <v>926.20568146478297</v>
      </c>
      <c r="AX43" s="27">
        <v>91.3209456020288</v>
      </c>
      <c r="AY43" s="27">
        <v>9399.9633420539303</v>
      </c>
      <c r="AZ43" s="27">
        <v>191.32322045583899</v>
      </c>
      <c r="BA43" s="27">
        <v>159.80686109727401</v>
      </c>
      <c r="BB43" s="27">
        <v>359.06436223074599</v>
      </c>
      <c r="BC43" s="27">
        <v>117.648340855578</v>
      </c>
      <c r="BD43" s="27">
        <v>116.10021574463801</v>
      </c>
      <c r="BE43" s="27">
        <v>162.37840712638601</v>
      </c>
      <c r="BF43" s="27">
        <v>13352.636107627801</v>
      </c>
      <c r="BG43" s="27">
        <v>9282.7286002597393</v>
      </c>
      <c r="BH43" s="27">
        <v>4069.9075073680601</v>
      </c>
      <c r="BI43" s="27">
        <v>12.9754655500256</v>
      </c>
      <c r="BJ43" s="27">
        <v>9.5035371643086606</v>
      </c>
      <c r="BK43" s="27">
        <v>4683.4100856989699</v>
      </c>
      <c r="BL43" s="27">
        <v>227.88890650903599</v>
      </c>
      <c r="BM43" s="27">
        <v>465.432942645987</v>
      </c>
      <c r="BN43" s="27">
        <v>41.041777645620499</v>
      </c>
      <c r="BO43" s="27">
        <v>47.499345206501403</v>
      </c>
      <c r="BP43" s="27">
        <v>1179.9850243224901</v>
      </c>
      <c r="BQ43" s="27">
        <v>578.36557221581904</v>
      </c>
      <c r="BR43" s="27">
        <v>323.88724893163902</v>
      </c>
      <c r="BS43" s="27">
        <v>967.89760236123698</v>
      </c>
      <c r="BT43" s="27">
        <v>125.56431111143</v>
      </c>
      <c r="BU43" s="27">
        <v>29297.341384516902</v>
      </c>
      <c r="BV43" s="27">
        <v>5482.1484368294996</v>
      </c>
      <c r="BW43" s="27">
        <v>551.449823430268</v>
      </c>
      <c r="BX43" s="27">
        <v>394.244536877337</v>
      </c>
      <c r="BY43" s="27">
        <v>3872.6018062694802</v>
      </c>
      <c r="BZ43" s="27">
        <v>2680.5747024799098</v>
      </c>
      <c r="CA43" s="27">
        <v>35730.199028049297</v>
      </c>
      <c r="CB43" s="27">
        <v>2472.9418927338402</v>
      </c>
      <c r="CE43" s="36">
        <f t="shared" si="15"/>
        <v>1.1074356241111858E-3</v>
      </c>
      <c r="CF43" s="24">
        <f t="shared" si="16"/>
        <v>-4.5361985280899251E-3</v>
      </c>
      <c r="CG43" s="24">
        <f t="shared" si="17"/>
        <v>-5.9300983647589464E-7</v>
      </c>
      <c r="CH43" s="24">
        <f t="shared" si="18"/>
        <v>-3.2544335529665716E-3</v>
      </c>
      <c r="CI43" s="24">
        <f t="shared" si="19"/>
        <v>-6.6157881956536231E-4</v>
      </c>
      <c r="CJ43" s="24">
        <f t="shared" si="20"/>
        <v>-7.315938776269467E-4</v>
      </c>
      <c r="CK43" s="24">
        <f t="shared" si="21"/>
        <v>-3.6144814015989042E-4</v>
      </c>
      <c r="CL43" s="24">
        <f t="shared" si="22"/>
        <v>-1.2557610117020748E-3</v>
      </c>
      <c r="CM43" s="24">
        <f t="shared" si="23"/>
        <v>-2.3433340877659479E-6</v>
      </c>
      <c r="CN43" s="79">
        <f t="shared" si="24"/>
        <v>0.81053175890252838</v>
      </c>
      <c r="CO43" s="24">
        <f t="shared" si="25"/>
        <v>-7.1537442633122925E-6</v>
      </c>
      <c r="CP43" s="79">
        <f t="shared" si="26"/>
        <v>-0.55349526271999072</v>
      </c>
      <c r="CQ43" s="24">
        <f t="shared" si="27"/>
        <v>-1.0683809740461292E-2</v>
      </c>
      <c r="CR43" s="24">
        <f t="shared" si="28"/>
        <v>-2.0128342253685091E-2</v>
      </c>
      <c r="CS43" s="79">
        <f t="shared" si="29"/>
        <v>-0.28414010881020957</v>
      </c>
    </row>
    <row r="44" spans="1:97" x14ac:dyDescent="0.25">
      <c r="A44" s="29" t="s">
        <v>43</v>
      </c>
      <c r="B44" s="27">
        <v>117710.0062</v>
      </c>
      <c r="C44" s="27">
        <v>2254.0843989</v>
      </c>
      <c r="D44" s="27">
        <v>106263.58519</v>
      </c>
      <c r="E44" s="27">
        <v>25581.004509999999</v>
      </c>
      <c r="F44" s="27">
        <v>19035.849415000001</v>
      </c>
      <c r="G44" s="27">
        <v>58897.932459000003</v>
      </c>
      <c r="H44" s="27">
        <v>70522.9323</v>
      </c>
      <c r="I44" s="53">
        <v>416.39673132000001</v>
      </c>
      <c r="J44" s="53">
        <v>745.12280772999998</v>
      </c>
      <c r="K44" s="27">
        <v>64.172041922000005</v>
      </c>
      <c r="L44" s="53">
        <v>660.70717482999999</v>
      </c>
      <c r="M44" s="27">
        <v>619.72936300000003</v>
      </c>
      <c r="N44" s="53">
        <v>3923.7613233000002</v>
      </c>
      <c r="O44" s="66">
        <v>86.194808140000006</v>
      </c>
      <c r="P44" s="66">
        <v>470.56806274000002</v>
      </c>
      <c r="Q44" s="53">
        <v>163.39246761999999</v>
      </c>
      <c r="R44" s="27"/>
      <c r="S44" s="29" t="s">
        <v>43</v>
      </c>
      <c r="T44" s="27">
        <v>831.40802368821096</v>
      </c>
      <c r="U44" s="27">
        <v>84.956711991913906</v>
      </c>
      <c r="V44" s="27">
        <v>365.054371520936</v>
      </c>
      <c r="W44" s="27">
        <v>348.03681954283297</v>
      </c>
      <c r="X44" s="27">
        <v>576.16869840630102</v>
      </c>
      <c r="Y44" s="27">
        <v>3041.1932980092702</v>
      </c>
      <c r="Z44" s="27">
        <v>469.66684902605601</v>
      </c>
      <c r="AA44" s="27">
        <v>100568.79196796801</v>
      </c>
      <c r="AB44" s="27">
        <v>64.171145925767803</v>
      </c>
      <c r="AC44" s="27">
        <v>116932.07298111499</v>
      </c>
      <c r="AD44" s="27">
        <v>3200.4967969231998</v>
      </c>
      <c r="AE44" s="27">
        <v>3408.1707290986701</v>
      </c>
      <c r="AF44" s="27">
        <v>370.70425303957001</v>
      </c>
      <c r="AG44" s="27">
        <v>768.59564505375101</v>
      </c>
      <c r="AH44" s="27">
        <v>2220.89682860318</v>
      </c>
      <c r="AI44" s="27">
        <v>2220.89682860318</v>
      </c>
      <c r="AJ44" s="27">
        <v>619.47947948319097</v>
      </c>
      <c r="AK44" s="27">
        <v>68.519222178645805</v>
      </c>
      <c r="AL44" s="27">
        <v>1613.59975457829</v>
      </c>
      <c r="AM44" s="27">
        <v>39.881540269196101</v>
      </c>
      <c r="AN44" s="27">
        <v>431.95954371489199</v>
      </c>
      <c r="AO44" s="27">
        <v>1124.6659856973799</v>
      </c>
      <c r="AP44" s="27">
        <v>55.503085529478497</v>
      </c>
      <c r="AQ44" s="27">
        <v>2252.3291731463901</v>
      </c>
      <c r="AR44" s="27">
        <v>0</v>
      </c>
      <c r="AS44" s="27">
        <v>95436.9433200325</v>
      </c>
      <c r="AT44" s="27">
        <v>10535.5449805598</v>
      </c>
      <c r="AU44" s="27">
        <v>106041.007522771</v>
      </c>
      <c r="AV44" s="27">
        <v>93.869146064524401</v>
      </c>
      <c r="AW44" s="27">
        <v>2825.8246807595601</v>
      </c>
      <c r="AX44" s="27">
        <v>290.19324529299001</v>
      </c>
      <c r="AY44" s="27">
        <v>31218.115181843401</v>
      </c>
      <c r="AZ44" s="27">
        <v>399.68425834537499</v>
      </c>
      <c r="BA44" s="27">
        <v>272.06584151719198</v>
      </c>
      <c r="BB44" s="27">
        <v>1260.9937270774899</v>
      </c>
      <c r="BC44" s="27">
        <v>275.04018839262801</v>
      </c>
      <c r="BD44" s="27">
        <v>300.646871565347</v>
      </c>
      <c r="BE44" s="27">
        <v>220.086041944687</v>
      </c>
      <c r="BF44" s="27">
        <v>25557.310626397899</v>
      </c>
      <c r="BG44" s="27">
        <v>19015.292064486199</v>
      </c>
      <c r="BH44" s="27">
        <v>6542.0185619117201</v>
      </c>
      <c r="BI44" s="27">
        <v>30.719861699592599</v>
      </c>
      <c r="BJ44" s="27">
        <v>16.726192806747999</v>
      </c>
      <c r="BK44" s="27">
        <v>6543.2246650302404</v>
      </c>
      <c r="BL44" s="27">
        <v>350.86189882792399</v>
      </c>
      <c r="BM44" s="27">
        <v>1382.2199104476399</v>
      </c>
      <c r="BN44" s="27">
        <v>337.588454459834</v>
      </c>
      <c r="BO44" s="27">
        <v>197.380416399739</v>
      </c>
      <c r="BP44" s="27">
        <v>3507.9936551050801</v>
      </c>
      <c r="BQ44" s="27">
        <v>4047.2578306995201</v>
      </c>
      <c r="BR44" s="27">
        <v>791.02477138452105</v>
      </c>
      <c r="BS44" s="27">
        <v>2775.1240513255798</v>
      </c>
      <c r="BT44" s="27">
        <v>63.7180128636139</v>
      </c>
      <c r="BU44" s="27">
        <v>58841.413702433601</v>
      </c>
      <c r="BV44" s="27">
        <v>18767.485726700001</v>
      </c>
      <c r="BW44" s="27">
        <v>2.0231157174341399</v>
      </c>
      <c r="BX44" s="27">
        <v>2532.5420145418402</v>
      </c>
      <c r="BY44" s="27">
        <v>6493.4657473572597</v>
      </c>
      <c r="BZ44" s="27">
        <v>5846.69173027737</v>
      </c>
      <c r="CA44" s="27">
        <v>70439.099672378899</v>
      </c>
      <c r="CB44" s="27">
        <v>2304.52698661657</v>
      </c>
      <c r="CE44" s="36">
        <f t="shared" si="15"/>
        <v>6.4615778159154275E-4</v>
      </c>
      <c r="CF44" s="24">
        <f t="shared" si="16"/>
        <v>-6.6088962527385319E-3</v>
      </c>
      <c r="CG44" s="24">
        <f t="shared" si="17"/>
        <v>-7.7868679383366298E-4</v>
      </c>
      <c r="CH44" s="24">
        <f t="shared" si="18"/>
        <v>-2.0945808183586464E-3</v>
      </c>
      <c r="CI44" s="24">
        <f t="shared" si="19"/>
        <v>-9.2622960106346353E-4</v>
      </c>
      <c r="CJ44" s="24">
        <f t="shared" si="20"/>
        <v>-1.0799281957758538E-3</v>
      </c>
      <c r="CK44" s="24">
        <f t="shared" si="21"/>
        <v>-9.5960510338364874E-4</v>
      </c>
      <c r="CL44" s="24">
        <f t="shared" si="22"/>
        <v>-1.1887286147501978E-3</v>
      </c>
      <c r="CM44" s="24">
        <f t="shared" si="23"/>
        <v>-1.3962408010819512E-5</v>
      </c>
      <c r="CN44" s="79">
        <f t="shared" si="24"/>
        <v>2.361393538937453</v>
      </c>
      <c r="CO44" s="24">
        <f t="shared" si="25"/>
        <v>-4.0321393777345289E-4</v>
      </c>
      <c r="CP44" s="79">
        <f t="shared" si="26"/>
        <v>-0.71337043896658259</v>
      </c>
      <c r="CQ44" s="24">
        <f t="shared" si="27"/>
        <v>-1.4363929508087658E-2</v>
      </c>
      <c r="CR44" s="24">
        <f t="shared" si="28"/>
        <v>-1.9151612387301872E-3</v>
      </c>
      <c r="CS44" s="79">
        <f t="shared" si="29"/>
        <v>-0.66030817492418692</v>
      </c>
    </row>
    <row r="45" spans="1:97" x14ac:dyDescent="0.25">
      <c r="A45" s="29" t="s">
        <v>44</v>
      </c>
      <c r="B45" s="27">
        <v>17629.658942999999</v>
      </c>
      <c r="C45" s="27">
        <v>354.06190018000001</v>
      </c>
      <c r="D45" s="27">
        <v>12861.922057</v>
      </c>
      <c r="E45" s="27">
        <v>4770.2940167999996</v>
      </c>
      <c r="F45" s="27">
        <v>2145.0582666</v>
      </c>
      <c r="G45" s="27">
        <v>2378.5067201000002</v>
      </c>
      <c r="H45" s="27">
        <v>3381.0710027</v>
      </c>
      <c r="I45" s="53">
        <v>12.096275424</v>
      </c>
      <c r="J45" s="53">
        <v>22.466519404</v>
      </c>
      <c r="K45" s="27">
        <v>1510.5440027</v>
      </c>
      <c r="L45" s="53">
        <v>41.709709205000003</v>
      </c>
      <c r="M45" s="27">
        <v>1796.811385</v>
      </c>
      <c r="N45" s="53">
        <v>10.659747843</v>
      </c>
      <c r="O45" s="66">
        <v>6.5314211183999999</v>
      </c>
      <c r="P45" s="66">
        <v>4.9659940966000002</v>
      </c>
      <c r="Q45" s="53">
        <v>8.3912621783999999</v>
      </c>
      <c r="R45" s="27"/>
      <c r="S45" s="29" t="s">
        <v>44</v>
      </c>
      <c r="T45" s="27">
        <v>54.7197859006681</v>
      </c>
      <c r="U45" s="27">
        <v>6.3822818133155002</v>
      </c>
      <c r="V45" s="27">
        <v>31.955099130188799</v>
      </c>
      <c r="W45" s="27">
        <v>29.649097916443299</v>
      </c>
      <c r="X45" s="27">
        <v>49.1244381375353</v>
      </c>
      <c r="Y45" s="27">
        <v>119.645454298698</v>
      </c>
      <c r="Z45" s="27">
        <v>4.85480940086644</v>
      </c>
      <c r="AA45" s="27">
        <v>8310.7492017904697</v>
      </c>
      <c r="AB45" s="27">
        <v>1510.5424891694699</v>
      </c>
      <c r="AC45" s="27">
        <v>17528.719924249199</v>
      </c>
      <c r="AD45" s="27">
        <v>188.116169411062</v>
      </c>
      <c r="AE45" s="27">
        <v>207.56529200133801</v>
      </c>
      <c r="AF45" s="27">
        <v>60.662351928416399</v>
      </c>
      <c r="AG45" s="27">
        <v>25.3755633400806</v>
      </c>
      <c r="AH45" s="27">
        <v>109.086862837062</v>
      </c>
      <c r="AI45" s="27">
        <v>109.086862837062</v>
      </c>
      <c r="AJ45" s="27">
        <v>1796.4674411036401</v>
      </c>
      <c r="AK45" s="27">
        <v>8.6795120257676093</v>
      </c>
      <c r="AL45" s="27">
        <v>164.46077319658099</v>
      </c>
      <c r="AM45" s="27">
        <v>3.2241438270596499</v>
      </c>
      <c r="AN45" s="27">
        <v>23.479453315541999</v>
      </c>
      <c r="AO45" s="27">
        <v>25.090548704248999</v>
      </c>
      <c r="AP45" s="27">
        <v>3.2733832241208001</v>
      </c>
      <c r="AQ45" s="27">
        <v>354.059491859432</v>
      </c>
      <c r="AR45" s="27">
        <v>0</v>
      </c>
      <c r="AS45" s="27">
        <v>11549.2981874856</v>
      </c>
      <c r="AT45" s="27">
        <v>1274.5769662642099</v>
      </c>
      <c r="AU45" s="27">
        <v>12832.5546657756</v>
      </c>
      <c r="AV45" s="27">
        <v>4.3524419804671099</v>
      </c>
      <c r="AW45" s="27">
        <v>195.16436201872801</v>
      </c>
      <c r="AX45" s="27">
        <v>23.871764687259301</v>
      </c>
      <c r="AY45" s="27">
        <v>1522.8433939310401</v>
      </c>
      <c r="AZ45" s="27">
        <v>59.407864752261098</v>
      </c>
      <c r="BA45" s="27">
        <v>97.874090906959495</v>
      </c>
      <c r="BB45" s="27">
        <v>393.45390781373101</v>
      </c>
      <c r="BC45" s="27">
        <v>56.625879313866399</v>
      </c>
      <c r="BD45" s="27">
        <v>13.871637749301399</v>
      </c>
      <c r="BE45" s="27">
        <v>120.85946367289201</v>
      </c>
      <c r="BF45" s="27">
        <v>4767.1550158882201</v>
      </c>
      <c r="BG45" s="27">
        <v>2142.76794569922</v>
      </c>
      <c r="BH45" s="27">
        <v>2624.38707018899</v>
      </c>
      <c r="BI45" s="27">
        <v>7.1214497384767199</v>
      </c>
      <c r="BJ45" s="27">
        <v>2.6572068888307698</v>
      </c>
      <c r="BK45" s="27">
        <v>740.25375748937699</v>
      </c>
      <c r="BL45" s="27">
        <v>73.507699683035497</v>
      </c>
      <c r="BM45" s="27">
        <v>75.178332854268902</v>
      </c>
      <c r="BN45" s="27">
        <v>19.412914320576299</v>
      </c>
      <c r="BO45" s="27">
        <v>30.245097373633801</v>
      </c>
      <c r="BP45" s="27">
        <v>219.733991235525</v>
      </c>
      <c r="BQ45" s="27">
        <v>159.52194739865499</v>
      </c>
      <c r="BR45" s="27">
        <v>67.632498226707199</v>
      </c>
      <c r="BS45" s="27">
        <v>138.265111118129</v>
      </c>
      <c r="BT45" s="27">
        <v>2.7952778743948601</v>
      </c>
      <c r="BU45" s="27">
        <v>2375.5665797260699</v>
      </c>
      <c r="BV45" s="27">
        <v>925.90776808541898</v>
      </c>
      <c r="BW45" s="27">
        <v>3.7742960843929398</v>
      </c>
      <c r="BX45" s="27">
        <v>11.2823888483857</v>
      </c>
      <c r="BY45" s="27">
        <v>264.95695487871802</v>
      </c>
      <c r="BZ45" s="27">
        <v>242.43719741075699</v>
      </c>
      <c r="CA45" s="27">
        <v>3372.6315782117099</v>
      </c>
      <c r="CB45" s="27">
        <v>110.491071911177</v>
      </c>
      <c r="CE45" s="36">
        <f t="shared" si="15"/>
        <v>6.7636665121060049E-4</v>
      </c>
      <c r="CF45" s="24">
        <f t="shared" si="16"/>
        <v>-5.7255230561835914E-3</v>
      </c>
      <c r="CG45" s="24">
        <f t="shared" si="17"/>
        <v>-6.801976057814164E-6</v>
      </c>
      <c r="CH45" s="24">
        <f t="shared" si="18"/>
        <v>-2.2832816972651786E-3</v>
      </c>
      <c r="CI45" s="24">
        <f t="shared" si="19"/>
        <v>-6.5803090977716613E-4</v>
      </c>
      <c r="CJ45" s="24">
        <f t="shared" si="20"/>
        <v>-1.0677196682448331E-3</v>
      </c>
      <c r="CK45" s="24">
        <f t="shared" si="21"/>
        <v>-1.2361286806903153E-3</v>
      </c>
      <c r="CL45" s="24">
        <f t="shared" si="22"/>
        <v>-2.4960802306578885E-3</v>
      </c>
      <c r="CM45" s="24">
        <f t="shared" si="23"/>
        <v>-1.0019771203710628E-6</v>
      </c>
      <c r="CN45" s="79">
        <f t="shared" si="24"/>
        <v>1.6153829627751297</v>
      </c>
      <c r="CO45" s="24">
        <f t="shared" si="25"/>
        <v>-1.9141903219845217E-4</v>
      </c>
      <c r="CP45" s="79">
        <f t="shared" si="26"/>
        <v>1.3537656869365216</v>
      </c>
      <c r="CQ45" s="24">
        <f t="shared" si="27"/>
        <v>-2.2834127884412758E-2</v>
      </c>
      <c r="CR45" s="24">
        <f t="shared" si="28"/>
        <v>-2.2389212224332603E-2</v>
      </c>
      <c r="CS45" s="79">
        <f t="shared" si="29"/>
        <v>-0.6099057383111165</v>
      </c>
    </row>
    <row r="46" spans="1:97" x14ac:dyDescent="0.25">
      <c r="A46" s="29" t="s">
        <v>45</v>
      </c>
      <c r="B46" s="27">
        <v>951.32734522999999</v>
      </c>
      <c r="C46" s="27">
        <v>2.2734999999999999</v>
      </c>
      <c r="D46" s="27">
        <v>297.08007025000001</v>
      </c>
      <c r="E46" s="27">
        <v>154.72743613</v>
      </c>
      <c r="F46" s="27">
        <v>116.88164704</v>
      </c>
      <c r="G46" s="27">
        <v>191.52350967000001</v>
      </c>
      <c r="H46" s="27">
        <v>357.1870634</v>
      </c>
      <c r="I46" s="53">
        <v>3.9574198558</v>
      </c>
      <c r="J46" s="53">
        <v>3.4012302672999999</v>
      </c>
      <c r="K46" s="27">
        <v>0.44500000000000001</v>
      </c>
      <c r="L46" s="53">
        <v>9.3905637819999992</v>
      </c>
      <c r="M46" s="27">
        <v>3.982119</v>
      </c>
      <c r="N46" s="53">
        <v>7.1677562413000002</v>
      </c>
      <c r="O46" s="66">
        <v>2.8830790447000001</v>
      </c>
      <c r="P46" s="66">
        <v>1.0797150008</v>
      </c>
      <c r="Q46" s="53">
        <v>1.2281669243</v>
      </c>
      <c r="R46" s="27"/>
      <c r="S46" s="29" t="s">
        <v>45</v>
      </c>
      <c r="T46" s="27">
        <v>5.2501861925717899</v>
      </c>
      <c r="U46" s="27">
        <v>2.8512017027574701</v>
      </c>
      <c r="V46" s="27">
        <v>3.09164649700018</v>
      </c>
      <c r="W46" s="27">
        <v>3.0915455414559498</v>
      </c>
      <c r="X46" s="27">
        <v>5.5839180402288298</v>
      </c>
      <c r="Y46" s="27">
        <v>3.5230261263426002</v>
      </c>
      <c r="Z46" s="27">
        <v>1.05633634329961</v>
      </c>
      <c r="AA46" s="27">
        <v>9.8438184052729394</v>
      </c>
      <c r="AB46" s="27">
        <v>0.44501372454350402</v>
      </c>
      <c r="AC46" s="27">
        <v>933.43841408312505</v>
      </c>
      <c r="AD46" s="27">
        <v>12.2599226088695</v>
      </c>
      <c r="AE46" s="27">
        <v>0.92342468470933603</v>
      </c>
      <c r="AF46" s="27">
        <v>2.6739849494290899</v>
      </c>
      <c r="AG46" s="27">
        <v>24.6631015322953</v>
      </c>
      <c r="AH46" s="27">
        <v>9.2837281252317805</v>
      </c>
      <c r="AI46" s="27">
        <v>9.2837281252317805</v>
      </c>
      <c r="AJ46" s="27">
        <v>3.9821645478485701</v>
      </c>
      <c r="AK46" s="27">
        <v>1.08942668249144</v>
      </c>
      <c r="AL46" s="27">
        <v>3.1851028743625598</v>
      </c>
      <c r="AM46" s="27">
        <v>4.9538584919486997E-2</v>
      </c>
      <c r="AN46" s="27">
        <v>11.693777569135101</v>
      </c>
      <c r="AO46" s="27">
        <v>3.8381027124737299</v>
      </c>
      <c r="AP46" s="27">
        <v>0.42393476401281899</v>
      </c>
      <c r="AQ46" s="27">
        <v>2.2734943258541498</v>
      </c>
      <c r="AR46" s="27">
        <v>0</v>
      </c>
      <c r="AS46" s="27">
        <v>264.63939600544398</v>
      </c>
      <c r="AT46" s="27">
        <v>28.314952270352801</v>
      </c>
      <c r="AU46" s="27">
        <v>294.04377495828902</v>
      </c>
      <c r="AV46" s="27">
        <v>5.8136041125126603E-2</v>
      </c>
      <c r="AW46" s="27">
        <v>5.2877521531826499</v>
      </c>
      <c r="AX46" s="27">
        <v>2.4317010522978501E-2</v>
      </c>
      <c r="AY46" s="27">
        <v>124.491541449471</v>
      </c>
      <c r="AZ46" s="27">
        <v>0.58965150612058104</v>
      </c>
      <c r="BA46" s="27">
        <v>2.5320896328973599</v>
      </c>
      <c r="BB46" s="27">
        <v>17.935473843813501</v>
      </c>
      <c r="BC46" s="27">
        <v>0.82713113471894095</v>
      </c>
      <c r="BD46" s="27">
        <v>0.43097376720294001</v>
      </c>
      <c r="BE46" s="27">
        <v>4.2050787486664998</v>
      </c>
      <c r="BF46" s="27">
        <v>154.288619073039</v>
      </c>
      <c r="BG46" s="27">
        <v>116.506881901459</v>
      </c>
      <c r="BH46" s="27">
        <v>37.781737171580197</v>
      </c>
      <c r="BI46" s="27">
        <v>3.4531840804245997E-2</v>
      </c>
      <c r="BJ46" s="27">
        <v>0.123909062481462</v>
      </c>
      <c r="BK46" s="27">
        <v>20.792747024807401</v>
      </c>
      <c r="BL46" s="27">
        <v>1.84961891191966</v>
      </c>
      <c r="BM46" s="27">
        <v>15.2278411928107</v>
      </c>
      <c r="BN46" s="27">
        <v>0.13873035367695699</v>
      </c>
      <c r="BO46" s="27">
        <v>0.71314430772113702</v>
      </c>
      <c r="BP46" s="27">
        <v>39.168749918704499</v>
      </c>
      <c r="BQ46" s="27">
        <v>0.72205171958763903</v>
      </c>
      <c r="BR46" s="27">
        <v>4.2105646251204902</v>
      </c>
      <c r="BS46" s="27">
        <v>7.6964591397564996</v>
      </c>
      <c r="BT46" s="27">
        <v>5.8698797135093902E-3</v>
      </c>
      <c r="BU46" s="27">
        <v>191.14956485779601</v>
      </c>
      <c r="BV46" s="27">
        <v>88.261981711659203</v>
      </c>
      <c r="BW46" s="27">
        <v>2.6450207399813501</v>
      </c>
      <c r="BX46" s="27">
        <v>5.6581883370288901</v>
      </c>
      <c r="BY46" s="27">
        <v>73.409448981847007</v>
      </c>
      <c r="BZ46" s="27">
        <v>13.0835558688986</v>
      </c>
      <c r="CA46" s="27">
        <v>355.69912297491697</v>
      </c>
      <c r="CB46" s="27">
        <v>39.612358941188397</v>
      </c>
      <c r="CE46" s="36">
        <f t="shared" si="15"/>
        <v>3.7049812826201759E-3</v>
      </c>
      <c r="CF46" s="24">
        <f t="shared" si="16"/>
        <v>-1.8804180534251307E-2</v>
      </c>
      <c r="CG46" s="24">
        <f t="shared" si="17"/>
        <v>-2.4957756103212298E-6</v>
      </c>
      <c r="CH46" s="24">
        <f t="shared" si="18"/>
        <v>-1.022046106679546E-2</v>
      </c>
      <c r="CI46" s="24">
        <f t="shared" si="19"/>
        <v>-2.8360649406244361E-3</v>
      </c>
      <c r="CJ46" s="24">
        <f t="shared" si="20"/>
        <v>-3.2063642841442287E-3</v>
      </c>
      <c r="CK46" s="24">
        <f t="shared" si="21"/>
        <v>-1.9524747267232012E-3</v>
      </c>
      <c r="CL46" s="24">
        <f t="shared" si="22"/>
        <v>-4.1657175680428768E-3</v>
      </c>
      <c r="CM46" s="24">
        <f t="shared" si="23"/>
        <v>3.0841670795533281E-5</v>
      </c>
      <c r="CN46" s="79">
        <f t="shared" si="24"/>
        <v>-1.1376916152042246E-2</v>
      </c>
      <c r="CO46" s="24">
        <f t="shared" si="25"/>
        <v>1.1438093279014946E-5</v>
      </c>
      <c r="CP46" s="79">
        <f t="shared" si="26"/>
        <v>-0.46453219344166458</v>
      </c>
      <c r="CQ46" s="24">
        <f t="shared" si="27"/>
        <v>-1.1056700648263708E-2</v>
      </c>
      <c r="CR46" s="24">
        <f t="shared" si="28"/>
        <v>-2.1652618962474297E-2</v>
      </c>
      <c r="CS46" s="79">
        <f t="shared" si="29"/>
        <v>-0.6548231713254753</v>
      </c>
    </row>
    <row r="47" spans="1:97" x14ac:dyDescent="0.25">
      <c r="A47" s="29" t="s">
        <v>46</v>
      </c>
      <c r="B47" s="27">
        <v>35419.462904</v>
      </c>
      <c r="C47" s="27">
        <v>1948.2018055000001</v>
      </c>
      <c r="D47" s="27">
        <v>26512.838399</v>
      </c>
      <c r="E47" s="27">
        <v>6217.1709799999999</v>
      </c>
      <c r="F47" s="27">
        <v>4417.3407533999998</v>
      </c>
      <c r="G47" s="27">
        <v>27941.839790999999</v>
      </c>
      <c r="H47" s="27">
        <v>19542.688232</v>
      </c>
      <c r="I47" s="53">
        <v>260.12431885000001</v>
      </c>
      <c r="J47" s="53">
        <v>88.615554496000001</v>
      </c>
      <c r="K47" s="27">
        <v>14.989655363000001</v>
      </c>
      <c r="L47" s="53">
        <v>426.64390115999998</v>
      </c>
      <c r="M47" s="27">
        <v>1156.9436473999999</v>
      </c>
      <c r="N47" s="53">
        <v>1527.9410327999999</v>
      </c>
      <c r="O47" s="66">
        <v>85.326212454</v>
      </c>
      <c r="P47" s="66">
        <v>40.968830310999998</v>
      </c>
      <c r="Q47" s="53">
        <v>91.723181706999995</v>
      </c>
      <c r="R47" s="27"/>
      <c r="S47" s="29" t="s">
        <v>46</v>
      </c>
      <c r="T47" s="27">
        <v>469.72917475701303</v>
      </c>
      <c r="U47" s="27">
        <v>84.052876230928106</v>
      </c>
      <c r="V47" s="27">
        <v>201.23457112847399</v>
      </c>
      <c r="W47" s="27">
        <v>193.03658198005201</v>
      </c>
      <c r="X47" s="27">
        <v>263.505454912679</v>
      </c>
      <c r="Y47" s="27">
        <v>1176.57537507713</v>
      </c>
      <c r="Z47" s="27">
        <v>40.081841002030302</v>
      </c>
      <c r="AA47" s="27">
        <v>10796.9387566164</v>
      </c>
      <c r="AB47" s="27">
        <v>14.989603943514799</v>
      </c>
      <c r="AC47" s="27">
        <v>35120.174150358303</v>
      </c>
      <c r="AD47" s="27">
        <v>678.37073450361095</v>
      </c>
      <c r="AE47" s="27">
        <v>309.634006034913</v>
      </c>
      <c r="AF47" s="27">
        <v>130.875127040151</v>
      </c>
      <c r="AG47" s="27">
        <v>302.86159637384202</v>
      </c>
      <c r="AH47" s="27">
        <v>657.39025705441497</v>
      </c>
      <c r="AI47" s="27">
        <v>657.39025705441497</v>
      </c>
      <c r="AJ47" s="27">
        <v>1156.3595025510899</v>
      </c>
      <c r="AK47" s="27">
        <v>39.569729521105103</v>
      </c>
      <c r="AL47" s="27">
        <v>497.12631886154901</v>
      </c>
      <c r="AM47" s="27">
        <v>11.876699247888901</v>
      </c>
      <c r="AN47" s="27">
        <v>154.92901590578501</v>
      </c>
      <c r="AO47" s="27">
        <v>698.54236923881695</v>
      </c>
      <c r="AP47" s="27">
        <v>29.059202271613</v>
      </c>
      <c r="AQ47" s="27">
        <v>1948.0281094720499</v>
      </c>
      <c r="AR47" s="27">
        <v>0</v>
      </c>
      <c r="AS47" s="27">
        <v>23755.4371780402</v>
      </c>
      <c r="AT47" s="27">
        <v>2599.9232876716501</v>
      </c>
      <c r="AU47" s="27">
        <v>26394.930195232999</v>
      </c>
      <c r="AV47" s="27">
        <v>14.9041777930832</v>
      </c>
      <c r="AW47" s="27">
        <v>702.09528006284904</v>
      </c>
      <c r="AX47" s="27">
        <v>77.372011983057305</v>
      </c>
      <c r="AY47" s="27">
        <v>7729.9226125324103</v>
      </c>
      <c r="AZ47" s="27">
        <v>125.48614694828299</v>
      </c>
      <c r="BA47" s="27">
        <v>40.848273801840399</v>
      </c>
      <c r="BB47" s="27">
        <v>389.62385412953199</v>
      </c>
      <c r="BC47" s="27">
        <v>47.4088504635669</v>
      </c>
      <c r="BD47" s="27">
        <v>22.093395027935799</v>
      </c>
      <c r="BE47" s="27">
        <v>71.983090645756207</v>
      </c>
      <c r="BF47" s="27">
        <v>6208.9371262617897</v>
      </c>
      <c r="BG47" s="27">
        <v>4410.0033248750296</v>
      </c>
      <c r="BH47" s="27">
        <v>1798.93380138676</v>
      </c>
      <c r="BI47" s="27">
        <v>9.8882010986115692</v>
      </c>
      <c r="BJ47" s="27">
        <v>1.58930422040422</v>
      </c>
      <c r="BK47" s="27">
        <v>1542.1218064157899</v>
      </c>
      <c r="BL47" s="27">
        <v>151.21220497263201</v>
      </c>
      <c r="BM47" s="27">
        <v>315.08810565943497</v>
      </c>
      <c r="BN47" s="27">
        <v>28.051013556264699</v>
      </c>
      <c r="BO47" s="27">
        <v>22.863217797850101</v>
      </c>
      <c r="BP47" s="27">
        <v>809.94974674418199</v>
      </c>
      <c r="BQ47" s="27">
        <v>476.042763301126</v>
      </c>
      <c r="BR47" s="27">
        <v>206.12398312474099</v>
      </c>
      <c r="BS47" s="27">
        <v>515.81341359125497</v>
      </c>
      <c r="BT47" s="27">
        <v>32.486704693888903</v>
      </c>
      <c r="BU47" s="27">
        <v>27918.536609729799</v>
      </c>
      <c r="BV47" s="27">
        <v>4137.2167362257796</v>
      </c>
      <c r="BW47" s="27">
        <v>112.758671717788</v>
      </c>
      <c r="BX47" s="27">
        <v>910.22787730697496</v>
      </c>
      <c r="BY47" s="27">
        <v>2036.5345172980301</v>
      </c>
      <c r="BZ47" s="27">
        <v>1548.1154758207099</v>
      </c>
      <c r="CA47" s="27">
        <v>19464.948862618901</v>
      </c>
      <c r="CB47" s="27">
        <v>961.40436437049595</v>
      </c>
      <c r="CE47" s="36">
        <f t="shared" si="15"/>
        <v>1.4991412831336646E-3</v>
      </c>
      <c r="CF47" s="24">
        <f t="shared" si="16"/>
        <v>-8.4498388485698128E-3</v>
      </c>
      <c r="CG47" s="24">
        <f t="shared" si="17"/>
        <v>-8.9157102441767553E-5</v>
      </c>
      <c r="CH47" s="24">
        <f t="shared" si="18"/>
        <v>-4.447211648657301E-3</v>
      </c>
      <c r="CI47" s="24">
        <f t="shared" si="19"/>
        <v>-1.3243730572470439E-3</v>
      </c>
      <c r="CJ47" s="24">
        <f t="shared" si="20"/>
        <v>-1.6610510564127503E-3</v>
      </c>
      <c r="CK47" s="24">
        <f t="shared" si="21"/>
        <v>-8.3398879402726996E-4</v>
      </c>
      <c r="CL47" s="24">
        <f t="shared" si="22"/>
        <v>-3.9779260897078355E-3</v>
      </c>
      <c r="CM47" s="24">
        <f t="shared" si="23"/>
        <v>-3.430331382280296E-6</v>
      </c>
      <c r="CN47" s="79">
        <f t="shared" si="24"/>
        <v>0.54084062907506669</v>
      </c>
      <c r="CO47" s="24">
        <f t="shared" si="25"/>
        <v>-5.0490345854160596E-4</v>
      </c>
      <c r="CP47" s="79">
        <f t="shared" si="26"/>
        <v>-0.5428211205515463</v>
      </c>
      <c r="CQ47" s="24">
        <f t="shared" si="27"/>
        <v>-1.4923154168578137E-2</v>
      </c>
      <c r="CR47" s="24">
        <f t="shared" si="28"/>
        <v>-2.1650344963144875E-2</v>
      </c>
      <c r="CS47" s="79">
        <f t="shared" si="29"/>
        <v>-0.68318584537942051</v>
      </c>
    </row>
    <row r="48" spans="1:97" x14ac:dyDescent="0.25">
      <c r="A48" s="29" t="s">
        <v>47</v>
      </c>
      <c r="B48" s="27">
        <v>70411.717852000002</v>
      </c>
      <c r="C48" s="27">
        <v>368.37291647000001</v>
      </c>
      <c r="D48" s="27">
        <v>18375.322805</v>
      </c>
      <c r="E48" s="27">
        <v>4434.6189495999997</v>
      </c>
      <c r="F48" s="27">
        <v>3828.7252131999999</v>
      </c>
      <c r="G48" s="27">
        <v>11023.63465</v>
      </c>
      <c r="H48" s="27">
        <v>10699.466031</v>
      </c>
      <c r="I48" s="53">
        <v>206.70426101999999</v>
      </c>
      <c r="J48" s="53">
        <v>113.02066137</v>
      </c>
      <c r="K48" s="27">
        <v>2.82457</v>
      </c>
      <c r="L48" s="53">
        <v>248.09891157999999</v>
      </c>
      <c r="M48" s="27">
        <v>447.60529000000002</v>
      </c>
      <c r="N48" s="53">
        <v>1345.9064418999999</v>
      </c>
      <c r="O48" s="66">
        <v>94.240908313000006</v>
      </c>
      <c r="P48" s="66">
        <v>17.167623620000001</v>
      </c>
      <c r="Q48" s="53">
        <v>21.540665309000001</v>
      </c>
      <c r="R48" s="27"/>
      <c r="S48" s="29" t="s">
        <v>47</v>
      </c>
      <c r="T48" s="27">
        <v>138.835431509675</v>
      </c>
      <c r="U48" s="27">
        <v>93.529911338912797</v>
      </c>
      <c r="V48" s="27">
        <v>99.924850084339099</v>
      </c>
      <c r="W48" s="27">
        <v>94.462386917418897</v>
      </c>
      <c r="X48" s="27">
        <v>129.78372759885499</v>
      </c>
      <c r="Y48" s="27">
        <v>373.39742190740299</v>
      </c>
      <c r="Z48" s="27">
        <v>16.742880739227299</v>
      </c>
      <c r="AA48" s="27">
        <v>25481.1206299021</v>
      </c>
      <c r="AB48" s="27">
        <v>2.8245423575522102</v>
      </c>
      <c r="AC48" s="27">
        <v>70083.724044202594</v>
      </c>
      <c r="AD48" s="27">
        <v>303.35454425328999</v>
      </c>
      <c r="AE48" s="27">
        <v>364.42228951387</v>
      </c>
      <c r="AF48" s="27">
        <v>66.497174094528404</v>
      </c>
      <c r="AG48" s="27">
        <v>113.24974041385001</v>
      </c>
      <c r="AH48" s="27">
        <v>239.21775638871901</v>
      </c>
      <c r="AI48" s="27">
        <v>239.21775638871901</v>
      </c>
      <c r="AJ48" s="27">
        <v>447.55999660029897</v>
      </c>
      <c r="AK48" s="27">
        <v>27.9309313553604</v>
      </c>
      <c r="AL48" s="27">
        <v>207.14394369112199</v>
      </c>
      <c r="AM48" s="27">
        <v>12.0502874635535</v>
      </c>
      <c r="AN48" s="27">
        <v>68.930015086174095</v>
      </c>
      <c r="AO48" s="27">
        <v>459.79767158020798</v>
      </c>
      <c r="AP48" s="27">
        <v>45.607857402737899</v>
      </c>
      <c r="AQ48" s="27">
        <v>368.37261287631401</v>
      </c>
      <c r="AR48" s="27">
        <v>0</v>
      </c>
      <c r="AS48" s="27">
        <v>16456.776165395298</v>
      </c>
      <c r="AT48" s="27">
        <v>1800.60298703839</v>
      </c>
      <c r="AU48" s="27">
        <v>18285.3100837891</v>
      </c>
      <c r="AV48" s="27">
        <v>12.945572063791801</v>
      </c>
      <c r="AW48" s="27">
        <v>352.61948043391402</v>
      </c>
      <c r="AX48" s="27">
        <v>328.65050847873101</v>
      </c>
      <c r="AY48" s="27">
        <v>4433.3727732793996</v>
      </c>
      <c r="AZ48" s="27">
        <v>55.279406887106802</v>
      </c>
      <c r="BA48" s="27">
        <v>55.4948769662846</v>
      </c>
      <c r="BB48" s="27">
        <v>293.77147768437499</v>
      </c>
      <c r="BC48" s="27">
        <v>17.797027717397199</v>
      </c>
      <c r="BD48" s="27">
        <v>33.821811939461099</v>
      </c>
      <c r="BE48" s="27">
        <v>53.635658780533198</v>
      </c>
      <c r="BF48" s="27">
        <v>4426.6236407516899</v>
      </c>
      <c r="BG48" s="27">
        <v>3821.9584109431098</v>
      </c>
      <c r="BH48" s="27">
        <v>604.66522980858304</v>
      </c>
      <c r="BI48" s="27">
        <v>36.715323838357001</v>
      </c>
      <c r="BJ48" s="27">
        <v>0.66788622237133799</v>
      </c>
      <c r="BK48" s="27">
        <v>1188.0170434254701</v>
      </c>
      <c r="BL48" s="27">
        <v>279.33223353089397</v>
      </c>
      <c r="BM48" s="27">
        <v>193.66503115814299</v>
      </c>
      <c r="BN48" s="27">
        <v>22.4987530854314</v>
      </c>
      <c r="BO48" s="27">
        <v>21.640581112760799</v>
      </c>
      <c r="BP48" s="27">
        <v>501.45714564250898</v>
      </c>
      <c r="BQ48" s="27">
        <v>283.687685653838</v>
      </c>
      <c r="BR48" s="27">
        <v>66.747560760259205</v>
      </c>
      <c r="BS48" s="27">
        <v>670.66180420248395</v>
      </c>
      <c r="BT48" s="27">
        <v>2.1042795105340502</v>
      </c>
      <c r="BU48" s="27">
        <v>11013.867584526401</v>
      </c>
      <c r="BV48" s="27">
        <v>2715.3477866539902</v>
      </c>
      <c r="BW48" s="27">
        <v>5.2677339527262603</v>
      </c>
      <c r="BX48" s="27">
        <v>807.96584470498794</v>
      </c>
      <c r="BY48" s="27">
        <v>989.78483167091201</v>
      </c>
      <c r="BZ48" s="27">
        <v>741.71794444377394</v>
      </c>
      <c r="CA48" s="27">
        <v>10671.449588953699</v>
      </c>
      <c r="CB48" s="27">
        <v>719.21704387745797</v>
      </c>
      <c r="CE48" s="36">
        <f t="shared" si="15"/>
        <v>1.5275065737125593E-3</v>
      </c>
      <c r="CF48" s="24">
        <f t="shared" si="16"/>
        <v>-4.6582276047692113E-3</v>
      </c>
      <c r="CG48" s="24">
        <f t="shared" si="17"/>
        <v>-8.2414768411312649E-7</v>
      </c>
      <c r="CH48" s="24">
        <f t="shared" si="18"/>
        <v>-4.8985654383392509E-3</v>
      </c>
      <c r="CI48" s="24">
        <f t="shared" si="19"/>
        <v>-1.8029302943900073E-3</v>
      </c>
      <c r="CJ48" s="24">
        <f t="shared" si="20"/>
        <v>-1.7673773593259393E-3</v>
      </c>
      <c r="CK48" s="24">
        <f t="shared" si="21"/>
        <v>-8.8601135502974597E-4</v>
      </c>
      <c r="CL48" s="24">
        <f t="shared" si="22"/>
        <v>-2.6184897419298751E-3</v>
      </c>
      <c r="CM48" s="24">
        <f t="shared" si="23"/>
        <v>-9.7864268861650235E-6</v>
      </c>
      <c r="CN48" s="79">
        <f t="shared" si="24"/>
        <v>-3.5796832540384745E-2</v>
      </c>
      <c r="CO48" s="24">
        <f t="shared" si="25"/>
        <v>-1.011904924114097E-4</v>
      </c>
      <c r="CP48" s="79">
        <f t="shared" si="26"/>
        <v>-0.65837322917400032</v>
      </c>
      <c r="CQ48" s="24">
        <f t="shared" si="27"/>
        <v>-7.5444622384770758E-3</v>
      </c>
      <c r="CR48" s="24">
        <f t="shared" si="28"/>
        <v>-2.4740924555095831E-2</v>
      </c>
      <c r="CS48" s="79">
        <f t="shared" si="29"/>
        <v>1.1172910283176016</v>
      </c>
    </row>
    <row r="49" spans="1:97" x14ac:dyDescent="0.25">
      <c r="A49" s="29" t="s">
        <v>48</v>
      </c>
      <c r="B49" s="27">
        <v>8031.8425809999999</v>
      </c>
      <c r="C49" s="27">
        <v>143.94641923</v>
      </c>
      <c r="D49" s="27">
        <v>8938.4846610999994</v>
      </c>
      <c r="E49" s="27">
        <v>4328.1241485999999</v>
      </c>
      <c r="F49" s="27">
        <v>2808.7667394</v>
      </c>
      <c r="G49" s="27">
        <v>8113.4888376999997</v>
      </c>
      <c r="H49" s="27">
        <v>4995.4283243</v>
      </c>
      <c r="I49" s="53">
        <v>20.717594704</v>
      </c>
      <c r="J49" s="53">
        <v>42.253419815000001</v>
      </c>
      <c r="K49" s="27">
        <v>11.579614563</v>
      </c>
      <c r="L49" s="53">
        <v>55.953990576000002</v>
      </c>
      <c r="M49" s="27">
        <v>566.32482617000005</v>
      </c>
      <c r="N49" s="53">
        <v>236.47701609999999</v>
      </c>
      <c r="O49" s="66">
        <v>10.051947665</v>
      </c>
      <c r="P49" s="66">
        <v>5.548055422</v>
      </c>
      <c r="Q49" s="53">
        <v>11.383486658000001</v>
      </c>
      <c r="R49" s="27"/>
      <c r="S49" s="29" t="s">
        <v>48</v>
      </c>
      <c r="T49" s="27">
        <v>31.937939735257299</v>
      </c>
      <c r="U49" s="27">
        <v>9.9121514935565607</v>
      </c>
      <c r="V49" s="27">
        <v>28.2047430870814</v>
      </c>
      <c r="W49" s="27">
        <v>27.321006586411201</v>
      </c>
      <c r="X49" s="27">
        <v>46.969503609692602</v>
      </c>
      <c r="Y49" s="27">
        <v>220.65591062761899</v>
      </c>
      <c r="Z49" s="27">
        <v>5.4493843922200602</v>
      </c>
      <c r="AA49" s="27">
        <v>462.81601298511703</v>
      </c>
      <c r="AB49" s="27">
        <v>11.579667082689101</v>
      </c>
      <c r="AC49" s="27">
        <v>7992.23906819887</v>
      </c>
      <c r="AD49" s="27">
        <v>488.44783626743998</v>
      </c>
      <c r="AE49" s="27">
        <v>82.3954039237355</v>
      </c>
      <c r="AF49" s="27">
        <v>32.439613019678902</v>
      </c>
      <c r="AG49" s="27">
        <v>51.8573073007286</v>
      </c>
      <c r="AH49" s="27">
        <v>79.211648284831696</v>
      </c>
      <c r="AI49" s="27">
        <v>79.211648284831696</v>
      </c>
      <c r="AJ49" s="27">
        <v>566.17369238480205</v>
      </c>
      <c r="AK49" s="27">
        <v>4.0691225334879197</v>
      </c>
      <c r="AL49" s="27">
        <v>38.846930083693003</v>
      </c>
      <c r="AM49" s="27">
        <v>4.3635749179152903</v>
      </c>
      <c r="AN49" s="27">
        <v>34.772551504314997</v>
      </c>
      <c r="AO49" s="27">
        <v>47.506829379288497</v>
      </c>
      <c r="AP49" s="27">
        <v>4.7095328231962998</v>
      </c>
      <c r="AQ49" s="27">
        <v>143.91321159300401</v>
      </c>
      <c r="AR49" s="27">
        <v>0</v>
      </c>
      <c r="AS49" s="27">
        <v>8033.6986132929997</v>
      </c>
      <c r="AT49" s="27">
        <v>888.56413602036298</v>
      </c>
      <c r="AU49" s="27">
        <v>8926.3318718468508</v>
      </c>
      <c r="AV49" s="27">
        <v>6.9332559122514201</v>
      </c>
      <c r="AW49" s="27">
        <v>256.84070190120099</v>
      </c>
      <c r="AX49" s="27">
        <v>50.087091997381798</v>
      </c>
      <c r="AY49" s="27">
        <v>1757.0129896349299</v>
      </c>
      <c r="AZ49" s="27">
        <v>129.13718777305499</v>
      </c>
      <c r="BA49" s="27">
        <v>53.836387754095298</v>
      </c>
      <c r="BB49" s="27">
        <v>180.105098568649</v>
      </c>
      <c r="BC49" s="27">
        <v>52.396233594018803</v>
      </c>
      <c r="BD49" s="27">
        <v>38.969971860866202</v>
      </c>
      <c r="BE49" s="27">
        <v>109.48000846323799</v>
      </c>
      <c r="BF49" s="27">
        <v>4319.3693134800596</v>
      </c>
      <c r="BG49" s="27">
        <v>2803.97112164808</v>
      </c>
      <c r="BH49" s="27">
        <v>1515.3981918319801</v>
      </c>
      <c r="BI49" s="27">
        <v>21.983601728974801</v>
      </c>
      <c r="BJ49" s="27">
        <v>2.5965931396875099</v>
      </c>
      <c r="BK49" s="27">
        <v>1187.85568507475</v>
      </c>
      <c r="BL49" s="27">
        <v>86.462712430856797</v>
      </c>
      <c r="BM49" s="27">
        <v>96.614598462606907</v>
      </c>
      <c r="BN49" s="27">
        <v>15.4486162185342</v>
      </c>
      <c r="BO49" s="27">
        <v>65.373492291439902</v>
      </c>
      <c r="BP49" s="27">
        <v>246.35670457359799</v>
      </c>
      <c r="BQ49" s="27">
        <v>202.53552903801699</v>
      </c>
      <c r="BR49" s="27">
        <v>134.17677493976601</v>
      </c>
      <c r="BS49" s="27">
        <v>328.62913737672</v>
      </c>
      <c r="BT49" s="27">
        <v>4.4612253998370601</v>
      </c>
      <c r="BU49" s="27">
        <v>8112.1660054766498</v>
      </c>
      <c r="BV49" s="27">
        <v>808.48744507624394</v>
      </c>
      <c r="BW49" s="27">
        <v>102.180119962869</v>
      </c>
      <c r="BX49" s="27">
        <v>132.558303609886</v>
      </c>
      <c r="BY49" s="27">
        <v>554.10556447242004</v>
      </c>
      <c r="BZ49" s="27">
        <v>585.28773013375996</v>
      </c>
      <c r="CA49" s="27">
        <v>4980.2673891191898</v>
      </c>
      <c r="CB49" s="27">
        <v>335.08755535435199</v>
      </c>
      <c r="CE49" s="36">
        <f t="shared" si="15"/>
        <v>4.5585606628874102E-4</v>
      </c>
      <c r="CF49" s="24">
        <f t="shared" si="16"/>
        <v>-4.9308128740988217E-3</v>
      </c>
      <c r="CG49" s="24">
        <f t="shared" si="17"/>
        <v>-2.3069442903568627E-4</v>
      </c>
      <c r="CH49" s="24">
        <f t="shared" si="18"/>
        <v>-1.3596028537182666E-3</v>
      </c>
      <c r="CI49" s="24">
        <f t="shared" si="19"/>
        <v>-2.0227781873521679E-3</v>
      </c>
      <c r="CJ49" s="24">
        <f t="shared" si="20"/>
        <v>-1.7073748719142079E-3</v>
      </c>
      <c r="CK49" s="24">
        <f t="shared" si="21"/>
        <v>-1.6304110966459408E-4</v>
      </c>
      <c r="CL49" s="24">
        <f t="shared" si="22"/>
        <v>-3.0349620085750365E-3</v>
      </c>
      <c r="CM49" s="24">
        <f t="shared" si="23"/>
        <v>4.5355299880722866E-6</v>
      </c>
      <c r="CN49" s="79">
        <f t="shared" si="24"/>
        <v>0.41565681856492032</v>
      </c>
      <c r="CO49" s="24">
        <f t="shared" si="25"/>
        <v>-2.668676671303675E-4</v>
      </c>
      <c r="CP49" s="79">
        <f t="shared" si="26"/>
        <v>-0.79910593357961235</v>
      </c>
      <c r="CQ49" s="24">
        <f t="shared" si="27"/>
        <v>-1.390737159627258E-2</v>
      </c>
      <c r="CR49" s="24">
        <f t="shared" si="28"/>
        <v>-1.778479526153872E-2</v>
      </c>
      <c r="CS49" s="79">
        <f t="shared" si="29"/>
        <v>-0.58628380173076677</v>
      </c>
    </row>
    <row r="50" spans="1:97" x14ac:dyDescent="0.25">
      <c r="A50" s="29" t="s">
        <v>49</v>
      </c>
      <c r="B50" s="27">
        <v>30885.494165</v>
      </c>
      <c r="C50" s="27">
        <v>821.83833725</v>
      </c>
      <c r="D50" s="27">
        <v>27027.459797</v>
      </c>
      <c r="E50" s="27">
        <v>7122.4063155000003</v>
      </c>
      <c r="F50" s="27">
        <v>4346.6319358999999</v>
      </c>
      <c r="G50" s="27">
        <v>36037.935915000002</v>
      </c>
      <c r="H50" s="27">
        <v>22151.375036000001</v>
      </c>
      <c r="I50" s="53">
        <v>121.43223998000001</v>
      </c>
      <c r="J50" s="53">
        <v>142.01755037999999</v>
      </c>
      <c r="K50" s="27">
        <v>12.98974323</v>
      </c>
      <c r="L50" s="53">
        <v>283.09115785</v>
      </c>
      <c r="M50" s="27">
        <v>1088.0102703</v>
      </c>
      <c r="N50" s="53">
        <v>1704.4603681000001</v>
      </c>
      <c r="O50" s="66">
        <v>62.141077781</v>
      </c>
      <c r="P50" s="66">
        <v>6.6222907672</v>
      </c>
      <c r="Q50" s="53">
        <v>22.599963308</v>
      </c>
      <c r="R50" s="27"/>
      <c r="S50" s="29" t="s">
        <v>49</v>
      </c>
      <c r="T50" s="27">
        <v>880.35813792451597</v>
      </c>
      <c r="U50" s="27">
        <v>61.948942875881102</v>
      </c>
      <c r="V50" s="27">
        <v>244.98109477486</v>
      </c>
      <c r="W50" s="27">
        <v>143.217399001031</v>
      </c>
      <c r="X50" s="27">
        <v>182.28664767088199</v>
      </c>
      <c r="Y50" s="27">
        <v>672.41035681362303</v>
      </c>
      <c r="Z50" s="27">
        <v>6.4769390572229399</v>
      </c>
      <c r="AA50" s="27">
        <v>32725.638547994298</v>
      </c>
      <c r="AB50" s="27">
        <v>12.9897883748186</v>
      </c>
      <c r="AC50" s="27">
        <v>30716.386759388599</v>
      </c>
      <c r="AD50" s="27">
        <v>468.00058737660402</v>
      </c>
      <c r="AE50" s="27">
        <v>1028.29576382508</v>
      </c>
      <c r="AF50" s="27">
        <v>93.707597108715802</v>
      </c>
      <c r="AG50" s="27">
        <v>511.63295129150299</v>
      </c>
      <c r="AH50" s="27">
        <v>347.52747662751398</v>
      </c>
      <c r="AI50" s="27">
        <v>347.52747662751398</v>
      </c>
      <c r="AJ50" s="27">
        <v>1087.9638422939299</v>
      </c>
      <c r="AK50" s="27">
        <v>7.4350487330566501</v>
      </c>
      <c r="AL50" s="27">
        <v>237.11985962417199</v>
      </c>
      <c r="AM50" s="27">
        <v>16.830426354718799</v>
      </c>
      <c r="AN50" s="27">
        <v>719.59172827028397</v>
      </c>
      <c r="AO50" s="27">
        <v>505.87349086334399</v>
      </c>
      <c r="AP50" s="27">
        <v>17.380207920392099</v>
      </c>
      <c r="AQ50" s="27">
        <v>821.53337641507301</v>
      </c>
      <c r="AR50" s="27">
        <v>0</v>
      </c>
      <c r="AS50" s="27">
        <v>24301.6639989135</v>
      </c>
      <c r="AT50" s="27">
        <v>2692.7486901696102</v>
      </c>
      <c r="AU50" s="27">
        <v>27001.847737816199</v>
      </c>
      <c r="AV50" s="27">
        <v>15.4032078712629</v>
      </c>
      <c r="AW50" s="27">
        <v>644.704951212428</v>
      </c>
      <c r="AX50" s="27">
        <v>57.575661284732398</v>
      </c>
      <c r="AY50" s="27">
        <v>9223.8018733111694</v>
      </c>
      <c r="AZ50" s="27">
        <v>54.939908424687303</v>
      </c>
      <c r="BA50" s="27">
        <v>61.957787577693601</v>
      </c>
      <c r="BB50" s="27">
        <v>216.55373210535799</v>
      </c>
      <c r="BC50" s="27">
        <v>64.766636235993701</v>
      </c>
      <c r="BD50" s="27">
        <v>28.930295177708999</v>
      </c>
      <c r="BE50" s="27">
        <v>86.410531217446206</v>
      </c>
      <c r="BF50" s="27">
        <v>7109.7447180532999</v>
      </c>
      <c r="BG50" s="27">
        <v>4340.0195400168404</v>
      </c>
      <c r="BH50" s="27">
        <v>2769.72517803645</v>
      </c>
      <c r="BI50" s="27">
        <v>8.3280113623020604</v>
      </c>
      <c r="BJ50" s="27">
        <v>5.6679854678165897</v>
      </c>
      <c r="BK50" s="27">
        <v>1854.53075513043</v>
      </c>
      <c r="BL50" s="27">
        <v>182.68264598802699</v>
      </c>
      <c r="BM50" s="27">
        <v>254.05129499396401</v>
      </c>
      <c r="BN50" s="27">
        <v>24.017466405767198</v>
      </c>
      <c r="BO50" s="27">
        <v>22.360665264967999</v>
      </c>
      <c r="BP50" s="27">
        <v>646.556239951718</v>
      </c>
      <c r="BQ50" s="27">
        <v>259.01736976287299</v>
      </c>
      <c r="BR50" s="27">
        <v>236.478760357071</v>
      </c>
      <c r="BS50" s="27">
        <v>522.28875258420203</v>
      </c>
      <c r="BT50" s="27">
        <v>11.922410486955901</v>
      </c>
      <c r="BU50" s="27">
        <v>36034.851816556198</v>
      </c>
      <c r="BV50" s="27">
        <v>6399.2154355328803</v>
      </c>
      <c r="BW50" s="27">
        <v>666.49359132515201</v>
      </c>
      <c r="BX50" s="27">
        <v>847.54573941840795</v>
      </c>
      <c r="BY50" s="27">
        <v>2581.25224498224</v>
      </c>
      <c r="BZ50" s="27">
        <v>1906.0942673679999</v>
      </c>
      <c r="CA50" s="27">
        <v>22127.330685107201</v>
      </c>
      <c r="CB50" s="27">
        <v>1689.24049960395</v>
      </c>
      <c r="CE50" s="36">
        <f t="shared" si="15"/>
        <v>2.7535333156641104E-4</v>
      </c>
      <c r="CF50" s="24">
        <f t="shared" si="16"/>
        <v>-5.4753019235494948E-3</v>
      </c>
      <c r="CG50" s="24">
        <f t="shared" si="17"/>
        <v>-3.710715612847099E-4</v>
      </c>
      <c r="CH50" s="24">
        <f t="shared" si="18"/>
        <v>-9.4763101586940962E-4</v>
      </c>
      <c r="CI50" s="24">
        <f t="shared" si="19"/>
        <v>-1.7777134420351502E-3</v>
      </c>
      <c r="CJ50" s="24">
        <f t="shared" si="20"/>
        <v>-1.5212688768390823E-3</v>
      </c>
      <c r="CK50" s="24">
        <f t="shared" si="21"/>
        <v>-8.5579219938619741E-5</v>
      </c>
      <c r="CL50" s="24">
        <f t="shared" si="22"/>
        <v>-1.0854563589720145E-3</v>
      </c>
      <c r="CM50" s="24">
        <f t="shared" si="23"/>
        <v>3.4754203990413697E-6</v>
      </c>
      <c r="CN50" s="79">
        <f t="shared" si="24"/>
        <v>0.22761685411473184</v>
      </c>
      <c r="CO50" s="24">
        <f t="shared" si="25"/>
        <v>-4.2672396885804495E-5</v>
      </c>
      <c r="CP50" s="79">
        <f t="shared" si="26"/>
        <v>-0.70320607018439951</v>
      </c>
      <c r="CQ50" s="24">
        <f t="shared" si="27"/>
        <v>-3.0919145914402642E-3</v>
      </c>
      <c r="CR50" s="24">
        <f t="shared" si="28"/>
        <v>-2.1948856534204527E-2</v>
      </c>
      <c r="CS50" s="79">
        <f t="shared" si="29"/>
        <v>-0.23096300274789369</v>
      </c>
    </row>
    <row r="51" spans="1:97" x14ac:dyDescent="0.25">
      <c r="A51" s="29" t="s">
        <v>50</v>
      </c>
      <c r="B51" s="27">
        <v>22963.895229999998</v>
      </c>
      <c r="C51" s="27">
        <v>296.13340546000001</v>
      </c>
      <c r="D51" s="27">
        <v>20374.717108000001</v>
      </c>
      <c r="E51" s="27">
        <v>20604.802057000001</v>
      </c>
      <c r="F51" s="27">
        <v>5136.7801947999997</v>
      </c>
      <c r="G51" s="27">
        <v>10934.855991</v>
      </c>
      <c r="H51" s="27">
        <v>10970.393432000001</v>
      </c>
      <c r="I51" s="53">
        <v>11.693484974</v>
      </c>
      <c r="J51" s="53">
        <v>124.70720065</v>
      </c>
      <c r="K51" s="27">
        <v>6.28700481</v>
      </c>
      <c r="L51" s="53">
        <v>34.516774331000001</v>
      </c>
      <c r="M51" s="27">
        <v>210.2029004</v>
      </c>
      <c r="N51" s="53">
        <v>11.719042921</v>
      </c>
      <c r="O51" s="66">
        <v>8.3746777765000004</v>
      </c>
      <c r="P51" s="66">
        <v>49.109590777000001</v>
      </c>
      <c r="Q51" s="53">
        <v>7.5650081524999999</v>
      </c>
      <c r="R51" s="27"/>
      <c r="S51" s="29" t="s">
        <v>50</v>
      </c>
      <c r="T51" s="27">
        <v>32.633403609766297</v>
      </c>
      <c r="U51" s="27">
        <v>8.2995693250759892</v>
      </c>
      <c r="V51" s="27">
        <v>29.2213437790362</v>
      </c>
      <c r="W51" s="27">
        <v>28.265516037212901</v>
      </c>
      <c r="X51" s="27">
        <v>46.9099837498635</v>
      </c>
      <c r="Y51" s="27">
        <v>745.18521000026101</v>
      </c>
      <c r="Z51" s="27">
        <v>49.055357887988499</v>
      </c>
      <c r="AA51" s="27">
        <v>13961.4171152322</v>
      </c>
      <c r="AB51" s="27">
        <v>6.2869563573945504</v>
      </c>
      <c r="AC51" s="27">
        <v>22932.787508391299</v>
      </c>
      <c r="AD51" s="27">
        <v>113.378343453195</v>
      </c>
      <c r="AE51" s="27">
        <v>312.28409737498703</v>
      </c>
      <c r="AF51" s="27">
        <v>40.4931638206345</v>
      </c>
      <c r="AG51" s="27">
        <v>37.524432989991702</v>
      </c>
      <c r="AH51" s="27">
        <v>1296.30589160811</v>
      </c>
      <c r="AI51" s="27">
        <v>1296.30589160811</v>
      </c>
      <c r="AJ51" s="27">
        <v>210.20254057198801</v>
      </c>
      <c r="AK51" s="27">
        <v>2.08074767322872</v>
      </c>
      <c r="AL51" s="27">
        <v>55.6668176187707</v>
      </c>
      <c r="AM51" s="27">
        <v>6.8641293179510496</v>
      </c>
      <c r="AN51" s="27">
        <v>18.161950461742599</v>
      </c>
      <c r="AO51" s="27">
        <v>43.456032418596401</v>
      </c>
      <c r="AP51" s="27">
        <v>4.0933541883919498</v>
      </c>
      <c r="AQ51" s="27">
        <v>296.08468967354997</v>
      </c>
      <c r="AR51" s="27">
        <v>0</v>
      </c>
      <c r="AS51" s="27">
        <v>18287.694865148998</v>
      </c>
      <c r="AT51" s="27">
        <v>2029.88026367098</v>
      </c>
      <c r="AU51" s="27">
        <v>20319.655876493202</v>
      </c>
      <c r="AV51" s="27">
        <v>7.6796359204458904</v>
      </c>
      <c r="AW51" s="27">
        <v>164.636674695712</v>
      </c>
      <c r="AX51" s="27">
        <v>98.611098079223098</v>
      </c>
      <c r="AY51" s="27">
        <v>6128.4100741747498</v>
      </c>
      <c r="AZ51" s="27">
        <v>75.662598763592797</v>
      </c>
      <c r="BA51" s="27">
        <v>10.4161664272337</v>
      </c>
      <c r="BB51" s="27">
        <v>106.780455121061</v>
      </c>
      <c r="BC51" s="27">
        <v>57.097047997299299</v>
      </c>
      <c r="BD51" s="27">
        <v>76.902656652611995</v>
      </c>
      <c r="BE51" s="27">
        <v>29.674305627090298</v>
      </c>
      <c r="BF51" s="27">
        <v>20560.092032797202</v>
      </c>
      <c r="BG51" s="27">
        <v>5127.5891320096298</v>
      </c>
      <c r="BH51" s="27">
        <v>15432.5029007876</v>
      </c>
      <c r="BI51" s="27">
        <v>9.0964995360372995</v>
      </c>
      <c r="BJ51" s="27">
        <v>1.4248717358091201</v>
      </c>
      <c r="BK51" s="27">
        <v>3590.4059122589101</v>
      </c>
      <c r="BL51" s="27">
        <v>10.0232456450999</v>
      </c>
      <c r="BM51" s="27">
        <v>98.842861457475493</v>
      </c>
      <c r="BN51" s="27">
        <v>9.3625818921168307</v>
      </c>
      <c r="BO51" s="27">
        <v>15.3066277753931</v>
      </c>
      <c r="BP51" s="27">
        <v>252.98713926001801</v>
      </c>
      <c r="BQ51" s="27">
        <v>1052.6273710005901</v>
      </c>
      <c r="BR51" s="27">
        <v>307.48582496403702</v>
      </c>
      <c r="BS51" s="27">
        <v>370.93410141746199</v>
      </c>
      <c r="BT51" s="27">
        <v>6.5751373991594804</v>
      </c>
      <c r="BU51" s="27">
        <v>10934.100306438</v>
      </c>
      <c r="BV51" s="27">
        <v>4534.6592300285001</v>
      </c>
      <c r="BW51" s="27">
        <v>180.800397807281</v>
      </c>
      <c r="BX51" s="27">
        <v>34.471048167009997</v>
      </c>
      <c r="BY51" s="27">
        <v>566.60222617618695</v>
      </c>
      <c r="BZ51" s="27">
        <v>356.886277893976</v>
      </c>
      <c r="CA51" s="27">
        <v>10967.0230678516</v>
      </c>
      <c r="CB51" s="27">
        <v>122.700836708982</v>
      </c>
      <c r="CE51" s="36">
        <f t="shared" si="15"/>
        <v>1.0240073384489908E-4</v>
      </c>
      <c r="CF51" s="24">
        <f t="shared" si="16"/>
        <v>-1.3546361058145121E-3</v>
      </c>
      <c r="CG51" s="24">
        <f t="shared" si="17"/>
        <v>-1.6450621764322389E-4</v>
      </c>
      <c r="CH51" s="24">
        <f t="shared" si="18"/>
        <v>-2.7024292516522742E-3</v>
      </c>
      <c r="CI51" s="24">
        <f t="shared" si="19"/>
        <v>-2.1698837037655459E-3</v>
      </c>
      <c r="CJ51" s="24">
        <f t="shared" si="20"/>
        <v>-1.7892653455707625E-3</v>
      </c>
      <c r="CK51" s="24">
        <f t="shared" si="21"/>
        <v>-6.910786594923063E-5</v>
      </c>
      <c r="CL51" s="24">
        <f t="shared" si="22"/>
        <v>-3.0722363507671574E-4</v>
      </c>
      <c r="CM51" s="24">
        <f t="shared" si="23"/>
        <v>-7.7067867631568586E-6</v>
      </c>
      <c r="CN51" s="79">
        <f t="shared" si="24"/>
        <v>36.555823704067251</v>
      </c>
      <c r="CO51" s="24">
        <f t="shared" si="25"/>
        <v>-1.7118127833145871E-6</v>
      </c>
      <c r="CP51" s="79">
        <f t="shared" si="26"/>
        <v>2.7081554109444501</v>
      </c>
      <c r="CQ51" s="24">
        <f t="shared" si="27"/>
        <v>-8.968518363150808E-3</v>
      </c>
      <c r="CR51" s="24">
        <f t="shared" si="28"/>
        <v>-1.1043237818406141E-3</v>
      </c>
      <c r="CS51" s="79">
        <f t="shared" si="29"/>
        <v>-0.45890948087885092</v>
      </c>
    </row>
    <row r="52" spans="1:97" s="29" customFormat="1" x14ac:dyDescent="0.25">
      <c r="B52" s="27"/>
      <c r="C52" s="27"/>
      <c r="D52" s="27"/>
      <c r="E52" s="27"/>
      <c r="F52" s="27"/>
      <c r="G52" s="27"/>
      <c r="H52" s="27"/>
      <c r="I52" s="53"/>
      <c r="J52" s="53"/>
      <c r="K52" s="27"/>
      <c r="L52" s="53"/>
      <c r="M52" s="27"/>
      <c r="N52" s="53"/>
      <c r="O52" s="66"/>
      <c r="P52" s="66"/>
      <c r="Q52" s="53"/>
      <c r="R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F52" s="24"/>
      <c r="CG52" s="24"/>
      <c r="CH52" s="24"/>
      <c r="CI52" s="24"/>
      <c r="CJ52" s="24"/>
      <c r="CK52" s="24"/>
      <c r="CL52" s="24"/>
      <c r="CM52" s="24"/>
      <c r="CN52" s="79"/>
      <c r="CO52" s="24"/>
      <c r="CP52" s="79"/>
      <c r="CQ52" s="24"/>
      <c r="CR52" s="24"/>
      <c r="CS52" s="79"/>
    </row>
    <row r="53" spans="1:97" s="29" customFormat="1" x14ac:dyDescent="0.25">
      <c r="B53" s="27"/>
      <c r="C53" s="27"/>
      <c r="D53" s="27"/>
      <c r="E53" s="27"/>
      <c r="F53" s="27"/>
      <c r="G53" s="27"/>
      <c r="H53" s="27"/>
      <c r="I53" s="53"/>
      <c r="J53" s="53"/>
      <c r="K53" s="27"/>
      <c r="L53" s="53"/>
      <c r="M53" s="27"/>
      <c r="N53" s="53"/>
      <c r="O53" s="66"/>
      <c r="P53" s="66"/>
      <c r="Q53" s="53"/>
      <c r="R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F53" s="24"/>
      <c r="CG53" s="24"/>
      <c r="CH53" s="24"/>
      <c r="CI53" s="24"/>
      <c r="CJ53" s="24"/>
      <c r="CK53" s="24"/>
      <c r="CL53" s="24"/>
      <c r="CM53" s="24"/>
      <c r="CN53" s="79"/>
      <c r="CO53" s="24"/>
      <c r="CP53" s="79"/>
      <c r="CQ53" s="24"/>
      <c r="CR53" s="24"/>
      <c r="CS53" s="79"/>
    </row>
    <row r="54" spans="1:97" s="29" customFormat="1" x14ac:dyDescent="0.25">
      <c r="A54" s="29" t="s">
        <v>51</v>
      </c>
      <c r="B54" s="27">
        <v>606.91866942000001</v>
      </c>
      <c r="C54" s="27">
        <v>0.41904999999999998</v>
      </c>
      <c r="D54" s="27">
        <v>242.21055380999999</v>
      </c>
      <c r="E54" s="27">
        <v>2519.8335796000001</v>
      </c>
      <c r="F54" s="27">
        <v>735.07357606000005</v>
      </c>
      <c r="G54" s="27">
        <v>33.161622543</v>
      </c>
      <c r="H54" s="27">
        <v>720.55246879000003</v>
      </c>
      <c r="I54" s="53">
        <v>6.1382196261999997</v>
      </c>
      <c r="J54" s="53">
        <v>4.3262830632</v>
      </c>
      <c r="K54" s="27">
        <v>0.81310400000000005</v>
      </c>
      <c r="L54" s="53">
        <v>11.603250686999999</v>
      </c>
      <c r="M54" s="27">
        <v>56.997900000000001</v>
      </c>
      <c r="N54" s="53">
        <v>21.285186026000002</v>
      </c>
      <c r="O54" s="66">
        <v>4.2932303293</v>
      </c>
      <c r="P54" s="66">
        <v>0.33341875259999998</v>
      </c>
      <c r="Q54" s="53">
        <v>0.52898940250000004</v>
      </c>
      <c r="R54" s="27"/>
      <c r="S54" s="29" t="s">
        <v>51</v>
      </c>
      <c r="T54" s="27">
        <v>10.1008152912054</v>
      </c>
      <c r="U54" s="27">
        <v>4.2823313017148497</v>
      </c>
      <c r="V54" s="27">
        <v>1.9381560129395601</v>
      </c>
      <c r="W54" s="27">
        <v>1.9266938875577899</v>
      </c>
      <c r="X54" s="27">
        <v>2.3018591162039699</v>
      </c>
      <c r="Y54" s="27">
        <v>31.917870768001301</v>
      </c>
      <c r="Z54" s="27">
        <v>0.32531962255682201</v>
      </c>
      <c r="AA54" s="27">
        <v>592.85545380890903</v>
      </c>
      <c r="AB54" s="27">
        <v>0.81309983256777596</v>
      </c>
      <c r="AC54" s="27">
        <v>599.52149219839498</v>
      </c>
      <c r="AD54" s="27">
        <v>35.347399192392601</v>
      </c>
      <c r="AE54" s="27">
        <v>22.9568335343127</v>
      </c>
      <c r="AF54" s="27">
        <v>1.6192611501718599</v>
      </c>
      <c r="AG54" s="27">
        <v>18.004746235941202</v>
      </c>
      <c r="AH54" s="27">
        <v>4.18362592019907</v>
      </c>
      <c r="AI54" s="27">
        <v>4.18362592019907</v>
      </c>
      <c r="AJ54" s="27">
        <v>56.8799720290789</v>
      </c>
      <c r="AK54" s="27">
        <v>0.28871182624933101</v>
      </c>
      <c r="AL54" s="27">
        <v>19.977517463024601</v>
      </c>
      <c r="AM54" s="27">
        <v>0.54146331577123996</v>
      </c>
      <c r="AN54" s="27">
        <v>1.3577657537558401</v>
      </c>
      <c r="AO54" s="27">
        <v>25.81541668297</v>
      </c>
      <c r="AP54" s="27">
        <v>0.66578781137096599</v>
      </c>
      <c r="AQ54" s="27">
        <v>0.41904962052943701</v>
      </c>
      <c r="AR54" s="27">
        <v>0</v>
      </c>
      <c r="AS54" s="27">
        <v>217.116264501948</v>
      </c>
      <c r="AT54" s="27">
        <v>23.835272568131</v>
      </c>
      <c r="AU54" s="27">
        <v>241.24024889632801</v>
      </c>
      <c r="AV54" s="27">
        <v>0.47587728977800198</v>
      </c>
      <c r="AW54" s="27">
        <v>16.146796294901801</v>
      </c>
      <c r="AX54" s="27">
        <v>26.406300950743301</v>
      </c>
      <c r="AY54" s="27">
        <v>241.96530946858499</v>
      </c>
      <c r="AZ54" s="27">
        <v>17.963841261456</v>
      </c>
      <c r="BA54" s="27">
        <v>2.1617346980560699</v>
      </c>
      <c r="BB54" s="27">
        <v>15.2094205238181</v>
      </c>
      <c r="BC54" s="27">
        <v>17.5935779524739</v>
      </c>
      <c r="BD54" s="27">
        <v>4.47776087567585</v>
      </c>
      <c r="BE54" s="27">
        <v>15.2546654462141</v>
      </c>
      <c r="BF54" s="27">
        <v>2516.2927937353902</v>
      </c>
      <c r="BG54" s="27">
        <v>733.86319822764403</v>
      </c>
      <c r="BH54" s="27">
        <v>1782.42959550775</v>
      </c>
      <c r="BI54" s="27">
        <v>3.0088155326642299</v>
      </c>
      <c r="BJ54" s="27">
        <v>0.435576428402145</v>
      </c>
      <c r="BK54" s="27">
        <v>344.93504985858402</v>
      </c>
      <c r="BL54" s="27">
        <v>6.9232651278405104</v>
      </c>
      <c r="BM54" s="27">
        <v>41.7199085161241</v>
      </c>
      <c r="BN54" s="27">
        <v>1.05175063509647</v>
      </c>
      <c r="BO54" s="27">
        <v>1.73406743729228</v>
      </c>
      <c r="BP54" s="27">
        <v>104.714331621995</v>
      </c>
      <c r="BQ54" s="27">
        <v>4.5801073163900803</v>
      </c>
      <c r="BR54" s="27">
        <v>96.637115847373906</v>
      </c>
      <c r="BS54" s="27">
        <v>31.366676157112298</v>
      </c>
      <c r="BT54" s="27">
        <v>2.2693393567215199</v>
      </c>
      <c r="BU54" s="27">
        <v>33.042057500686198</v>
      </c>
      <c r="BV54" s="27">
        <v>164.342912095863</v>
      </c>
      <c r="BW54" s="27">
        <v>1.35379537800999E-2</v>
      </c>
      <c r="BX54" s="27">
        <v>147.600788734112</v>
      </c>
      <c r="BY54" s="27">
        <v>103.384564066051</v>
      </c>
      <c r="BZ54" s="27">
        <v>32.057800518958203</v>
      </c>
      <c r="CA54" s="27">
        <v>720.01437804086095</v>
      </c>
      <c r="CB54" s="27">
        <v>26.194639614862201</v>
      </c>
      <c r="CC54" s="27"/>
      <c r="CD54"/>
      <c r="CF54" s="24">
        <f>+(AC54-B54)/B54</f>
        <v>-1.2188086467457204E-2</v>
      </c>
      <c r="CG54" s="24">
        <f>+(AQ54-C54)/C54</f>
        <v>-9.0554960737924546E-7</v>
      </c>
      <c r="CH54" s="24">
        <f>+(AU54-D54)/D54</f>
        <v>-4.0060389541618762E-3</v>
      </c>
      <c r="CI54" s="24">
        <f t="shared" ref="CI54:CJ58" si="30">+(BF54-E54)/E54</f>
        <v>-1.4051665527736884E-3</v>
      </c>
      <c r="CJ54" s="24">
        <f t="shared" si="30"/>
        <v>-1.6466077298597111E-3</v>
      </c>
      <c r="CK54" s="24">
        <f>+(BU54-G54)/G54</f>
        <v>-3.6055244932229834E-3</v>
      </c>
      <c r="CL54" s="24">
        <f>+(CA54-H54)/H54</f>
        <v>-7.4677524877915578E-4</v>
      </c>
      <c r="CM54" s="24">
        <f>+(AB54-K54)/K54</f>
        <v>-5.125337255860527E-6</v>
      </c>
      <c r="CN54" s="79">
        <f t="shared" ref="CN54:CO58" si="31">+(AI54-L54)/L54</f>
        <v>-0.63944363238774948</v>
      </c>
      <c r="CO54" s="24">
        <f t="shared" si="31"/>
        <v>-2.068987996419195E-3</v>
      </c>
      <c r="CP54" s="79">
        <f>+(AO54-N54)/N54</f>
        <v>0.2128349102251815</v>
      </c>
      <c r="CQ54" s="24">
        <f>+(U54-O54)/O54</f>
        <v>-2.5386542880701758E-3</v>
      </c>
      <c r="CR54" s="24">
        <f>+(Z54-P54)/P54</f>
        <v>-2.4291165328947283E-2</v>
      </c>
      <c r="CS54" s="79">
        <f>+(AP54-Q54)/Q54</f>
        <v>0.25860330703121398</v>
      </c>
    </row>
    <row r="55" spans="1:97" s="29" customFormat="1" x14ac:dyDescent="0.25">
      <c r="A55" s="29" t="s">
        <v>1</v>
      </c>
      <c r="B55" s="27">
        <v>19859.525625999999</v>
      </c>
      <c r="C55" s="27">
        <v>49.1785</v>
      </c>
      <c r="D55" s="27">
        <v>19620.146363</v>
      </c>
      <c r="E55" s="27">
        <v>1622.4604491</v>
      </c>
      <c r="F55" s="27">
        <v>1089.7879467</v>
      </c>
      <c r="G55" s="27">
        <v>3472.8840276999999</v>
      </c>
      <c r="H55" s="27">
        <v>2748.6868496000002</v>
      </c>
      <c r="I55" s="53">
        <v>65.861097172000001</v>
      </c>
      <c r="J55" s="53">
        <v>31.118096337000001</v>
      </c>
      <c r="K55" s="27"/>
      <c r="L55" s="53">
        <v>201.33268448999999</v>
      </c>
      <c r="M55" s="27"/>
      <c r="N55" s="53">
        <v>183.54575541</v>
      </c>
      <c r="O55" s="66">
        <v>36.497442395999997</v>
      </c>
      <c r="P55" s="66">
        <v>25.777854257000001</v>
      </c>
      <c r="Q55" s="53">
        <v>14.350374774</v>
      </c>
      <c r="R55" s="27"/>
      <c r="S55" s="29" t="s">
        <v>1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0</v>
      </c>
      <c r="CC55" s="27"/>
      <c r="CD55"/>
      <c r="CF55" s="24">
        <f>+(AC55-B55)/B55</f>
        <v>-1</v>
      </c>
      <c r="CG55" s="24">
        <f>+(AQ55-C55)/C55</f>
        <v>-1</v>
      </c>
      <c r="CH55" s="24">
        <f>+(AU55-D55)/D55</f>
        <v>-1</v>
      </c>
      <c r="CI55" s="24">
        <f t="shared" si="30"/>
        <v>-1</v>
      </c>
      <c r="CJ55" s="24">
        <f t="shared" si="30"/>
        <v>-1</v>
      </c>
      <c r="CK55" s="24">
        <f>+(BU55-G55)/G55</f>
        <v>-1</v>
      </c>
      <c r="CL55" s="24">
        <f>+(CA55-H55)/H55</f>
        <v>-1</v>
      </c>
      <c r="CM55" s="24" t="e">
        <f>+(AB55-K55)/K55</f>
        <v>#DIV/0!</v>
      </c>
      <c r="CN55" s="79">
        <f t="shared" si="31"/>
        <v>-1</v>
      </c>
      <c r="CO55" s="24" t="e">
        <f t="shared" si="31"/>
        <v>#DIV/0!</v>
      </c>
      <c r="CP55" s="79">
        <f>+(AO55-N55)/N55</f>
        <v>-1</v>
      </c>
      <c r="CQ55" s="24">
        <f>+(U55-O55)/O55</f>
        <v>-1</v>
      </c>
      <c r="CR55" s="24">
        <f>+(Z55-P55)/P55</f>
        <v>-1</v>
      </c>
      <c r="CS55" s="79">
        <f>+(AP55-Q55)/Q55</f>
        <v>-1</v>
      </c>
    </row>
    <row r="56" spans="1:97" x14ac:dyDescent="0.25">
      <c r="A56" s="29" t="s">
        <v>11</v>
      </c>
      <c r="B56" s="27">
        <v>10739.510957</v>
      </c>
      <c r="C56" s="27">
        <v>243.02120932</v>
      </c>
      <c r="D56" s="27">
        <v>26500.127612</v>
      </c>
      <c r="E56" s="27">
        <v>2535.1063313</v>
      </c>
      <c r="F56" s="27">
        <v>2219.9310215999999</v>
      </c>
      <c r="G56" s="27">
        <v>19831.172429999999</v>
      </c>
      <c r="H56" s="27">
        <v>3909.8564348999998</v>
      </c>
      <c r="I56" s="53">
        <v>33.239054496999998</v>
      </c>
      <c r="J56" s="53">
        <v>66.925923386999997</v>
      </c>
      <c r="K56" s="27">
        <v>4.2000000000000003E-2</v>
      </c>
      <c r="L56" s="53">
        <v>112.63965764</v>
      </c>
      <c r="M56" s="27">
        <v>37.061239999999998</v>
      </c>
      <c r="N56" s="53">
        <v>13.91951933</v>
      </c>
      <c r="O56" s="66">
        <v>18.965002901999998</v>
      </c>
      <c r="P56" s="66">
        <v>13.971356019</v>
      </c>
      <c r="Q56" s="53">
        <v>12.978595228</v>
      </c>
      <c r="R56" s="27"/>
      <c r="S56" s="29" t="s">
        <v>11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0</v>
      </c>
      <c r="CF56" s="24">
        <f>+(AC56-B56)/B56</f>
        <v>-1</v>
      </c>
      <c r="CG56" s="24">
        <f>+(AQ56-C56)/C56</f>
        <v>-1</v>
      </c>
      <c r="CH56" s="24">
        <f>+(AU56-D56)/D56</f>
        <v>-1</v>
      </c>
      <c r="CI56" s="24">
        <f t="shared" si="30"/>
        <v>-1</v>
      </c>
      <c r="CJ56" s="24">
        <f t="shared" si="30"/>
        <v>-1</v>
      </c>
      <c r="CK56" s="24">
        <f>+(BU56-G56)/G56</f>
        <v>-1</v>
      </c>
      <c r="CL56" s="24">
        <f>+(CA56-H56)/H56</f>
        <v>-1</v>
      </c>
      <c r="CM56" s="24">
        <f>+(AB56-K56)/K56</f>
        <v>-1</v>
      </c>
      <c r="CN56" s="79">
        <f t="shared" si="31"/>
        <v>-1</v>
      </c>
      <c r="CO56" s="24">
        <f t="shared" si="31"/>
        <v>-1</v>
      </c>
      <c r="CP56" s="79">
        <f>+(AO56-N56)/N56</f>
        <v>-1</v>
      </c>
      <c r="CQ56" s="24">
        <f>+(U56-O56)/O56</f>
        <v>-1</v>
      </c>
      <c r="CR56" s="24">
        <f>+(Z56-P56)/P56</f>
        <v>-1</v>
      </c>
      <c r="CS56" s="79">
        <f>+(AP56-Q56)/Q56</f>
        <v>-1</v>
      </c>
    </row>
    <row r="57" spans="1:97" s="29" customFormat="1" x14ac:dyDescent="0.25">
      <c r="A57" s="29" t="s">
        <v>58</v>
      </c>
      <c r="B57" s="27">
        <v>6236.9570363000003</v>
      </c>
      <c r="C57" s="27">
        <v>194.57522451</v>
      </c>
      <c r="D57" s="27">
        <v>23338.218209999999</v>
      </c>
      <c r="E57" s="27">
        <v>2670.4256365000001</v>
      </c>
      <c r="F57" s="27">
        <v>1417.7048738000001</v>
      </c>
      <c r="G57" s="27">
        <v>30948.110762</v>
      </c>
      <c r="H57" s="27">
        <v>918.95248728000001</v>
      </c>
      <c r="I57" s="53">
        <v>10.767533695999999</v>
      </c>
      <c r="J57" s="53">
        <v>14.683040480000001</v>
      </c>
      <c r="K57" s="27">
        <v>6.6499999999999997E-3</v>
      </c>
      <c r="L57" s="53">
        <v>74.675700703000004</v>
      </c>
      <c r="M57" s="27">
        <v>65.549499999999995</v>
      </c>
      <c r="N57" s="53">
        <v>14.891402875000001</v>
      </c>
      <c r="O57" s="66">
        <v>5.8702870213000002</v>
      </c>
      <c r="P57" s="66">
        <v>4.1589787842000003</v>
      </c>
      <c r="Q57" s="53">
        <v>6.5841661045000004</v>
      </c>
      <c r="R57" s="27"/>
      <c r="S57" s="29" t="s">
        <v>58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0</v>
      </c>
      <c r="CB57" s="27">
        <v>0</v>
      </c>
      <c r="CC57" s="27"/>
      <c r="CD57"/>
      <c r="CF57" s="24">
        <f>+(AC57-B57)/B57</f>
        <v>-1</v>
      </c>
      <c r="CG57" s="24">
        <f>+(AQ57-C57)/C57</f>
        <v>-1</v>
      </c>
      <c r="CH57" s="24">
        <f>+(AU57-D57)/D57</f>
        <v>-1</v>
      </c>
      <c r="CI57" s="24">
        <f t="shared" si="30"/>
        <v>-1</v>
      </c>
      <c r="CJ57" s="24">
        <f t="shared" si="30"/>
        <v>-1</v>
      </c>
      <c r="CK57" s="24">
        <f>+(BU57-G57)/G57</f>
        <v>-1</v>
      </c>
      <c r="CL57" s="24">
        <f>+(CA57-H57)/H57</f>
        <v>-1</v>
      </c>
      <c r="CM57" s="24">
        <f>+(AB57-K57)/K57</f>
        <v>-1</v>
      </c>
      <c r="CN57" s="79">
        <f t="shared" si="31"/>
        <v>-1</v>
      </c>
      <c r="CO57" s="24">
        <f t="shared" si="31"/>
        <v>-1</v>
      </c>
      <c r="CP57" s="79">
        <f>+(AO57-N57)/N57</f>
        <v>-1</v>
      </c>
      <c r="CQ57" s="24">
        <f>+(U57-O57)/O57</f>
        <v>-1</v>
      </c>
      <c r="CR57" s="24">
        <f>+(Z57-P57)/P57</f>
        <v>-1</v>
      </c>
      <c r="CS57" s="79">
        <f>+(AP57-Q57)/Q57</f>
        <v>-1</v>
      </c>
    </row>
    <row r="58" spans="1:97" s="29" customFormat="1" x14ac:dyDescent="0.25">
      <c r="A58" s="29" t="s">
        <v>75</v>
      </c>
      <c r="B58" s="27">
        <v>613.71012585999995</v>
      </c>
      <c r="C58" s="27"/>
      <c r="D58" s="27">
        <v>133.30631442000001</v>
      </c>
      <c r="E58" s="27">
        <v>12.144573598999999</v>
      </c>
      <c r="F58" s="27">
        <v>11.596791512999999</v>
      </c>
      <c r="G58" s="27">
        <v>126.38073377000001</v>
      </c>
      <c r="H58" s="27">
        <v>49.599525397000001</v>
      </c>
      <c r="I58" s="53">
        <v>2.0274595213</v>
      </c>
      <c r="J58" s="53">
        <v>2.0213671677999998</v>
      </c>
      <c r="K58" s="27"/>
      <c r="L58" s="53">
        <v>6.0744453245000001</v>
      </c>
      <c r="M58" s="27"/>
      <c r="N58" s="53">
        <v>0.6089983685</v>
      </c>
      <c r="O58" s="66">
        <v>1.0972906299</v>
      </c>
      <c r="P58" s="66">
        <v>0.7852164828</v>
      </c>
      <c r="Q58" s="53">
        <v>0.68624087079999996</v>
      </c>
      <c r="R58" s="27"/>
      <c r="S58" s="29" t="s">
        <v>176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A58" s="27">
        <v>0</v>
      </c>
      <c r="CB58" s="27">
        <v>0</v>
      </c>
      <c r="CC58" s="27"/>
      <c r="CD58"/>
      <c r="CF58" s="24">
        <f>+(AC58-B58)/B58</f>
        <v>-1</v>
      </c>
      <c r="CG58" s="24" t="e">
        <f>+(AQ58-C58)/C58</f>
        <v>#DIV/0!</v>
      </c>
      <c r="CH58" s="24">
        <f>+(AU58-D58)/D58</f>
        <v>-1</v>
      </c>
      <c r="CI58" s="24">
        <f t="shared" si="30"/>
        <v>-1</v>
      </c>
      <c r="CJ58" s="24">
        <f t="shared" si="30"/>
        <v>-1</v>
      </c>
      <c r="CK58" s="24">
        <f>+(BU58-G58)/G58</f>
        <v>-1</v>
      </c>
      <c r="CL58" s="24">
        <f>+(CA58-H58)/H58</f>
        <v>-1</v>
      </c>
      <c r="CM58" s="24" t="e">
        <f>+(AB58-K58)/K58</f>
        <v>#DIV/0!</v>
      </c>
      <c r="CN58" s="79">
        <f t="shared" si="31"/>
        <v>-1</v>
      </c>
      <c r="CO58" s="24" t="e">
        <f t="shared" si="31"/>
        <v>#DIV/0!</v>
      </c>
      <c r="CP58" s="79">
        <f>+(AO58-N58)/N58</f>
        <v>-1</v>
      </c>
      <c r="CQ58" s="24">
        <f>+(U58-O58)/O58</f>
        <v>-1</v>
      </c>
      <c r="CR58" s="24">
        <f>+(Z58-P58)/P58</f>
        <v>-1</v>
      </c>
      <c r="CS58" s="79">
        <f>+(AP58-Q58)/Q58</f>
        <v>-1</v>
      </c>
    </row>
    <row r="59" spans="1:97" s="29" customFormat="1" x14ac:dyDescent="0.25">
      <c r="A59" s="29" t="s">
        <v>237</v>
      </c>
      <c r="I59" s="52"/>
      <c r="J59" s="52"/>
      <c r="L59" s="52"/>
      <c r="N59" s="52"/>
      <c r="O59" s="65"/>
      <c r="P59" s="65"/>
      <c r="Q59" s="52"/>
      <c r="R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F59" s="24"/>
      <c r="CG59" s="24"/>
      <c r="CH59" s="24"/>
      <c r="CI59" s="24"/>
      <c r="CJ59" s="24"/>
      <c r="CK59" s="24"/>
      <c r="CL59" s="24"/>
      <c r="CM59" s="24"/>
      <c r="CN59" s="79"/>
      <c r="CO59" s="24"/>
      <c r="CP59" s="79"/>
      <c r="CQ59" s="24"/>
      <c r="CR59" s="24"/>
      <c r="CS59" s="79"/>
    </row>
    <row r="60" spans="1:97" s="29" customFormat="1" x14ac:dyDescent="0.25">
      <c r="I60" s="52"/>
      <c r="J60" s="52"/>
      <c r="L60" s="52"/>
      <c r="N60" s="52"/>
      <c r="O60" s="65"/>
      <c r="P60" s="65"/>
      <c r="Q60" s="52"/>
      <c r="R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F60" s="24"/>
      <c r="CG60" s="24"/>
      <c r="CH60" s="24"/>
      <c r="CI60" s="24"/>
      <c r="CJ60" s="24"/>
      <c r="CK60" s="24"/>
      <c r="CL60" s="24"/>
      <c r="CM60" s="24"/>
      <c r="CN60" s="79"/>
      <c r="CO60" s="24"/>
      <c r="CP60" s="79"/>
      <c r="CQ60" s="24"/>
      <c r="CR60" s="24"/>
      <c r="CS60" s="79"/>
    </row>
    <row r="61" spans="1:97" x14ac:dyDescent="0.25">
      <c r="A61" s="2" t="s">
        <v>55</v>
      </c>
      <c r="B61" s="1">
        <f>SUM(B3:B58)</f>
        <v>1990964.0334093098</v>
      </c>
      <c r="C61" s="1">
        <f t="shared" ref="C61:N61" si="32">SUM(C3:C58)</f>
        <v>73429.52966922996</v>
      </c>
      <c r="D61" s="1">
        <f t="shared" si="32"/>
        <v>1150549.1313130702</v>
      </c>
      <c r="E61" s="1">
        <f t="shared" si="32"/>
        <v>421369.20331096888</v>
      </c>
      <c r="F61" s="1">
        <f t="shared" si="32"/>
        <v>274947.41920856398</v>
      </c>
      <c r="G61" s="1">
        <f t="shared" si="32"/>
        <v>823635.78885899612</v>
      </c>
      <c r="H61" s="1">
        <f t="shared" si="32"/>
        <v>840763.61788941687</v>
      </c>
      <c r="I61" s="54">
        <f t="shared" si="32"/>
        <v>6907.5698930254002</v>
      </c>
      <c r="J61" s="54">
        <f t="shared" si="32"/>
        <v>4118.6675346225011</v>
      </c>
      <c r="K61" s="1">
        <f t="shared" si="32"/>
        <v>2557.6667559179</v>
      </c>
      <c r="L61" s="54">
        <f t="shared" si="32"/>
        <v>10781.187524843999</v>
      </c>
      <c r="M61" s="1">
        <f t="shared" si="32"/>
        <v>28758.451746387989</v>
      </c>
      <c r="N61" s="54">
        <f t="shared" si="32"/>
        <v>52881.498026105779</v>
      </c>
      <c r="O61" s="1">
        <f t="shared" ref="O61:Q61" si="33">SUM(O3:O58)</f>
        <v>2075.8152788673997</v>
      </c>
      <c r="P61" s="1">
        <f t="shared" si="33"/>
        <v>1377.4343562837</v>
      </c>
      <c r="Q61" s="54">
        <f t="shared" si="33"/>
        <v>1566.3507651801001</v>
      </c>
      <c r="T61" s="1">
        <f t="shared" ref="T61:BY61" si="34">SUM(T3:T58)</f>
        <v>19281.742082038847</v>
      </c>
      <c r="U61" s="1">
        <f t="shared" si="34"/>
        <v>1990.6632690118104</v>
      </c>
      <c r="V61" s="1">
        <f t="shared" si="34"/>
        <v>6838.4581763572432</v>
      </c>
      <c r="W61" s="1">
        <f t="shared" si="34"/>
        <v>6100.3302522447293</v>
      </c>
      <c r="X61" s="1">
        <f t="shared" si="34"/>
        <v>7455.7662976569272</v>
      </c>
      <c r="Y61" s="1">
        <f t="shared" si="34"/>
        <v>26397.601093490262</v>
      </c>
      <c r="Z61" s="1">
        <f t="shared" si="34"/>
        <v>1316.662867371565</v>
      </c>
      <c r="AA61" s="1">
        <f t="shared" si="34"/>
        <v>1040563.5154689335</v>
      </c>
      <c r="AB61" s="1">
        <f t="shared" si="34"/>
        <v>2557.5194491027028</v>
      </c>
      <c r="AC61" s="1">
        <f t="shared" si="34"/>
        <v>1943430.5501510708</v>
      </c>
      <c r="AD61" s="1">
        <f t="shared" si="34"/>
        <v>25564.266860802283</v>
      </c>
      <c r="AE61" s="1">
        <f t="shared" si="34"/>
        <v>22781.215366788823</v>
      </c>
      <c r="AF61" s="1">
        <f t="shared" si="34"/>
        <v>5001.0921834345827</v>
      </c>
      <c r="AG61" s="1">
        <f t="shared" si="34"/>
        <v>53481.047710534673</v>
      </c>
      <c r="AH61" s="1">
        <f t="shared" si="34"/>
        <v>18408.202839010326</v>
      </c>
      <c r="AI61" s="1">
        <f t="shared" si="34"/>
        <v>18408.202839010326</v>
      </c>
      <c r="AJ61" s="1">
        <f t="shared" si="34"/>
        <v>28630.701724980132</v>
      </c>
      <c r="AK61" s="1">
        <f t="shared" si="34"/>
        <v>1139.6828236140902</v>
      </c>
      <c r="AL61" s="1">
        <f t="shared" si="34"/>
        <v>20494.535498023426</v>
      </c>
      <c r="AM61" s="1">
        <f t="shared" si="34"/>
        <v>724.14644691662988</v>
      </c>
      <c r="AN61" s="1">
        <f t="shared" si="34"/>
        <v>9921.7525077466489</v>
      </c>
      <c r="AO61" s="1">
        <f t="shared" si="34"/>
        <v>24736.31071751476</v>
      </c>
      <c r="AP61" s="1">
        <f t="shared" si="34"/>
        <v>996.86341338723628</v>
      </c>
      <c r="AQ61" s="1">
        <f t="shared" si="34"/>
        <v>72854.843545386131</v>
      </c>
      <c r="AR61" s="1">
        <f t="shared" si="34"/>
        <v>0</v>
      </c>
      <c r="AS61" s="1">
        <f t="shared" si="34"/>
        <v>969690.34265766747</v>
      </c>
      <c r="AT61" s="1">
        <f t="shared" si="34"/>
        <v>106603.63222656962</v>
      </c>
      <c r="AU61" s="1">
        <f t="shared" si="34"/>
        <v>1077433.6577078521</v>
      </c>
      <c r="AV61" s="1">
        <f t="shared" si="34"/>
        <v>1157.6557840562655</v>
      </c>
      <c r="AW61" s="1">
        <f t="shared" si="34"/>
        <v>26393.302473571643</v>
      </c>
      <c r="AX61" s="1">
        <f t="shared" si="34"/>
        <v>4638.8278681432912</v>
      </c>
      <c r="AY61" s="1">
        <f t="shared" si="34"/>
        <v>311419.60972348205</v>
      </c>
      <c r="AZ61" s="1">
        <f t="shared" si="34"/>
        <v>5945.6725834234721</v>
      </c>
      <c r="BA61" s="1">
        <f t="shared" si="34"/>
        <v>4742.6415943971078</v>
      </c>
      <c r="BB61" s="1">
        <f t="shared" si="34"/>
        <v>16266.307388290454</v>
      </c>
      <c r="BC61" s="1">
        <f t="shared" si="34"/>
        <v>4201.3446097148608</v>
      </c>
      <c r="BD61" s="1">
        <f t="shared" si="34"/>
        <v>2814.4114229597881</v>
      </c>
      <c r="BE61" s="1">
        <f t="shared" si="34"/>
        <v>5593.5391484364081</v>
      </c>
      <c r="BF61" s="1">
        <f t="shared" si="34"/>
        <v>413997.6068604418</v>
      </c>
      <c r="BG61" s="1">
        <f t="shared" si="34"/>
        <v>269865.88420099078</v>
      </c>
      <c r="BH61" s="1">
        <f t="shared" si="34"/>
        <v>144131.72265945139</v>
      </c>
      <c r="BI61" s="1">
        <f t="shared" si="34"/>
        <v>623.77955426769199</v>
      </c>
      <c r="BJ61" s="1">
        <f t="shared" si="34"/>
        <v>262.53532994401911</v>
      </c>
      <c r="BK61" s="1">
        <f t="shared" si="34"/>
        <v>105412.00111124701</v>
      </c>
      <c r="BL61" s="1">
        <f t="shared" si="34"/>
        <v>8492.3158065679272</v>
      </c>
      <c r="BM61" s="1">
        <f t="shared" si="34"/>
        <v>16510.562302177179</v>
      </c>
      <c r="BN61" s="1">
        <f t="shared" si="34"/>
        <v>2572.4413082783158</v>
      </c>
      <c r="BO61" s="1">
        <f t="shared" si="34"/>
        <v>2443.8623351655638</v>
      </c>
      <c r="BP61" s="1">
        <f t="shared" si="34"/>
        <v>41975.064631000467</v>
      </c>
      <c r="BQ61" s="1">
        <f t="shared" si="34"/>
        <v>23145.246272881337</v>
      </c>
      <c r="BR61" s="1">
        <f t="shared" ref="BR61" si="35">SUM(BR3:BR58)</f>
        <v>12311.712866806938</v>
      </c>
      <c r="BS61" s="1">
        <f t="shared" si="34"/>
        <v>33631.163744102574</v>
      </c>
      <c r="BT61" s="1">
        <f t="shared" si="34"/>
        <v>1427.7005960677673</v>
      </c>
      <c r="BU61" s="1">
        <f t="shared" si="34"/>
        <v>768792.33515726752</v>
      </c>
      <c r="BV61" s="1">
        <f t="shared" ref="BV61" si="36">SUM(BV3:BV58)</f>
        <v>192500.62386283895</v>
      </c>
      <c r="BW61" s="1">
        <f t="shared" si="34"/>
        <v>4980.7735492993243</v>
      </c>
      <c r="BX61" s="1">
        <f t="shared" si="34"/>
        <v>36785.302020303439</v>
      </c>
      <c r="BY61" s="1">
        <f t="shared" si="34"/>
        <v>92651.497087770404</v>
      </c>
      <c r="BZ61" s="1">
        <f t="shared" ref="BZ61:CB61" si="37">SUM(BZ3:BZ58)</f>
        <v>65598.707032045364</v>
      </c>
      <c r="CA61" s="1">
        <f t="shared" si="37"/>
        <v>831612.57856288459</v>
      </c>
      <c r="CB61" s="1">
        <f t="shared" si="37"/>
        <v>51248.077953657004</v>
      </c>
      <c r="CC61" s="1"/>
      <c r="CF61" s="24">
        <f>+(AC61-B61)/B61</f>
        <v>-2.387460670338834E-2</v>
      </c>
      <c r="CG61" s="24">
        <f>+(AQ61-C61)/C61</f>
        <v>-7.8263625878111295E-3</v>
      </c>
      <c r="CH61" s="24">
        <f>+(AU61-D61)/D61</f>
        <v>-6.3548328024701298E-2</v>
      </c>
      <c r="CI61" s="24">
        <f t="shared" ref="CI61:CJ63" si="38">+(BF61-E61)/E61</f>
        <v>-1.7494388276608038E-2</v>
      </c>
      <c r="CJ61" s="24">
        <f t="shared" si="38"/>
        <v>-1.8481842900000277E-2</v>
      </c>
      <c r="CK61" s="24">
        <f>+(BU61-G61)/G61</f>
        <v>-6.6587021161021498E-2</v>
      </c>
      <c r="CL61" s="24">
        <f>+(CA61-H61)/H61</f>
        <v>-1.088419994849954E-2</v>
      </c>
      <c r="CM61" s="24">
        <f>+(AB61-K61)/K61</f>
        <v>-5.7594217407873345E-5</v>
      </c>
      <c r="CN61" s="79">
        <f t="shared" ref="CN61:CO63" si="39">+(AI61-L61)/L61</f>
        <v>0.70743740395858545</v>
      </c>
      <c r="CO61" s="24">
        <f t="shared" si="39"/>
        <v>-4.4421731230333862E-3</v>
      </c>
      <c r="CP61" s="79">
        <f>+(AO61-N61)/N61</f>
        <v>-0.53223127859760533</v>
      </c>
      <c r="CQ61" s="24">
        <f>+(U61-O61)/O61</f>
        <v>-4.1020995809439124E-2</v>
      </c>
      <c r="CR61" s="24">
        <f>+(Z61-P61)/P61</f>
        <v>-4.411933580348304E-2</v>
      </c>
      <c r="CS61" s="79">
        <f>+(AP61-Q61)/Q61</f>
        <v>-0.36357587613996778</v>
      </c>
    </row>
    <row r="62" spans="1:97" x14ac:dyDescent="0.25">
      <c r="A62" s="29" t="s">
        <v>56</v>
      </c>
      <c r="B62" s="27">
        <f>SUM(B2:B54)</f>
        <v>1953514.3296641496</v>
      </c>
      <c r="C62" s="27">
        <f t="shared" ref="C62:Q62" si="40">SUM(C2:C54)</f>
        <v>72942.754735399969</v>
      </c>
      <c r="D62" s="27">
        <f t="shared" si="40"/>
        <v>1080957.3328136501</v>
      </c>
      <c r="E62" s="27">
        <f t="shared" si="40"/>
        <v>414529.06632046989</v>
      </c>
      <c r="F62" s="27">
        <f t="shared" si="40"/>
        <v>270208.39857495105</v>
      </c>
      <c r="G62" s="27">
        <f t="shared" si="40"/>
        <v>769257.24090552609</v>
      </c>
      <c r="H62" s="27">
        <f t="shared" si="40"/>
        <v>833136.5225922399</v>
      </c>
      <c r="I62" s="27">
        <f t="shared" si="40"/>
        <v>6795.6747481390994</v>
      </c>
      <c r="J62" s="27">
        <f t="shared" si="40"/>
        <v>4003.9191072507001</v>
      </c>
      <c r="K62" s="27">
        <f t="shared" si="40"/>
        <v>2557.6181059179003</v>
      </c>
      <c r="L62" s="27">
        <f t="shared" si="40"/>
        <v>10386.465036686499</v>
      </c>
      <c r="M62" s="27">
        <f t="shared" si="40"/>
        <v>28655.841006387989</v>
      </c>
      <c r="N62" s="27">
        <f t="shared" si="40"/>
        <v>52668.532350122281</v>
      </c>
      <c r="O62" s="27">
        <f t="shared" si="40"/>
        <v>2013.3852559182001</v>
      </c>
      <c r="P62" s="27">
        <f t="shared" si="40"/>
        <v>1332.7409507407001</v>
      </c>
      <c r="Q62" s="53">
        <f t="shared" si="40"/>
        <v>1531.7513882028002</v>
      </c>
      <c r="T62" s="27">
        <f>SUM(T2:T54)</f>
        <v>19281.742082038847</v>
      </c>
      <c r="U62" s="27">
        <f t="shared" ref="U62:CB62" si="41">SUM(U2:U54)</f>
        <v>1990.6632690118104</v>
      </c>
      <c r="V62" s="27">
        <f t="shared" si="41"/>
        <v>6838.4581763572432</v>
      </c>
      <c r="W62" s="27">
        <f t="shared" si="41"/>
        <v>6100.3302522447293</v>
      </c>
      <c r="X62" s="27">
        <f t="shared" si="41"/>
        <v>7455.7662976569272</v>
      </c>
      <c r="Y62" s="27">
        <f t="shared" si="41"/>
        <v>26397.601093490262</v>
      </c>
      <c r="Z62" s="27">
        <f t="shared" si="41"/>
        <v>1316.662867371565</v>
      </c>
      <c r="AA62" s="27">
        <f t="shared" si="41"/>
        <v>1040563.5154689335</v>
      </c>
      <c r="AB62" s="27">
        <f t="shared" si="41"/>
        <v>2557.5194491027028</v>
      </c>
      <c r="AC62" s="27">
        <f t="shared" si="41"/>
        <v>1943430.5501510708</v>
      </c>
      <c r="AD62" s="27">
        <f t="shared" si="41"/>
        <v>25564.266860802283</v>
      </c>
      <c r="AE62" s="27">
        <f t="shared" si="41"/>
        <v>22781.215366788823</v>
      </c>
      <c r="AF62" s="27">
        <f t="shared" si="41"/>
        <v>5001.0921834345827</v>
      </c>
      <c r="AG62" s="27">
        <f t="shared" si="41"/>
        <v>53481.047710534673</v>
      </c>
      <c r="AH62" s="27">
        <f t="shared" si="41"/>
        <v>18408.202839010326</v>
      </c>
      <c r="AI62" s="27">
        <f t="shared" si="41"/>
        <v>18408.202839010326</v>
      </c>
      <c r="AJ62" s="27">
        <f t="shared" si="41"/>
        <v>28630.701724980132</v>
      </c>
      <c r="AK62" s="27">
        <f t="shared" si="41"/>
        <v>1139.6828236140902</v>
      </c>
      <c r="AL62" s="27">
        <f t="shared" si="41"/>
        <v>20494.535498023426</v>
      </c>
      <c r="AM62" s="27">
        <f t="shared" si="41"/>
        <v>724.14644691662988</v>
      </c>
      <c r="AN62" s="27">
        <f t="shared" si="41"/>
        <v>9921.7525077466489</v>
      </c>
      <c r="AO62" s="27">
        <f t="shared" si="41"/>
        <v>24736.31071751476</v>
      </c>
      <c r="AP62" s="27">
        <f t="shared" si="41"/>
        <v>996.86341338723628</v>
      </c>
      <c r="AQ62" s="27">
        <f t="shared" si="41"/>
        <v>72854.843545386131</v>
      </c>
      <c r="AR62" s="27">
        <f t="shared" si="41"/>
        <v>0</v>
      </c>
      <c r="AS62" s="27">
        <f t="shared" si="41"/>
        <v>969690.34265766747</v>
      </c>
      <c r="AT62" s="27">
        <f t="shared" si="41"/>
        <v>106603.63222656962</v>
      </c>
      <c r="AU62" s="27">
        <f t="shared" si="41"/>
        <v>1077433.6577078521</v>
      </c>
      <c r="AV62" s="27">
        <f t="shared" si="41"/>
        <v>1157.6557840562655</v>
      </c>
      <c r="AW62" s="27">
        <f t="shared" si="41"/>
        <v>26393.302473571643</v>
      </c>
      <c r="AX62" s="27">
        <f t="shared" si="41"/>
        <v>4638.8278681432912</v>
      </c>
      <c r="AY62" s="27">
        <f t="shared" si="41"/>
        <v>311419.60972348205</v>
      </c>
      <c r="AZ62" s="27">
        <f t="shared" si="41"/>
        <v>5945.6725834234721</v>
      </c>
      <c r="BA62" s="27">
        <f t="shared" si="41"/>
        <v>4742.6415943971078</v>
      </c>
      <c r="BB62" s="27">
        <f t="shared" si="41"/>
        <v>16266.307388290454</v>
      </c>
      <c r="BC62" s="27">
        <f t="shared" si="41"/>
        <v>4201.3446097148608</v>
      </c>
      <c r="BD62" s="27">
        <f t="shared" si="41"/>
        <v>2814.4114229597881</v>
      </c>
      <c r="BE62" s="27">
        <f t="shared" si="41"/>
        <v>5593.5391484364081</v>
      </c>
      <c r="BF62" s="27">
        <f t="shared" si="41"/>
        <v>413997.6068604418</v>
      </c>
      <c r="BG62" s="27">
        <f t="shared" si="41"/>
        <v>269865.88420099078</v>
      </c>
      <c r="BH62" s="27">
        <f t="shared" si="41"/>
        <v>144131.72265945139</v>
      </c>
      <c r="BI62" s="27">
        <f t="shared" si="41"/>
        <v>623.77955426769199</v>
      </c>
      <c r="BJ62" s="27">
        <f t="shared" si="41"/>
        <v>262.53532994401911</v>
      </c>
      <c r="BK62" s="27">
        <f t="shared" si="41"/>
        <v>105412.00111124701</v>
      </c>
      <c r="BL62" s="27">
        <f t="shared" si="41"/>
        <v>8492.3158065679272</v>
      </c>
      <c r="BM62" s="27">
        <f t="shared" si="41"/>
        <v>16510.562302177179</v>
      </c>
      <c r="BN62" s="27">
        <f t="shared" si="41"/>
        <v>2572.4413082783158</v>
      </c>
      <c r="BO62" s="27">
        <f t="shared" si="41"/>
        <v>2443.8623351655638</v>
      </c>
      <c r="BP62" s="27">
        <f t="shared" si="41"/>
        <v>41975.064631000467</v>
      </c>
      <c r="BQ62" s="27">
        <f t="shared" si="41"/>
        <v>23145.246272881337</v>
      </c>
      <c r="BR62" s="27">
        <f t="shared" si="41"/>
        <v>12311.712866806938</v>
      </c>
      <c r="BS62" s="27">
        <f t="shared" si="41"/>
        <v>33631.163744102574</v>
      </c>
      <c r="BT62" s="27">
        <f t="shared" si="41"/>
        <v>1427.7005960677673</v>
      </c>
      <c r="BU62" s="27">
        <f t="shared" si="41"/>
        <v>768792.33515726752</v>
      </c>
      <c r="BV62" s="27">
        <f t="shared" ref="BV62" si="42">SUM(BV2:BV54)</f>
        <v>192500.62386283895</v>
      </c>
      <c r="BW62" s="27">
        <f t="shared" si="41"/>
        <v>4980.7735492993243</v>
      </c>
      <c r="BX62" s="27">
        <f t="shared" si="41"/>
        <v>36785.302020303439</v>
      </c>
      <c r="BY62" s="27">
        <f t="shared" si="41"/>
        <v>92651.497087770404</v>
      </c>
      <c r="BZ62" s="27">
        <f t="shared" si="41"/>
        <v>65598.707032045364</v>
      </c>
      <c r="CA62" s="27">
        <f t="shared" si="41"/>
        <v>831612.57856288459</v>
      </c>
      <c r="CB62" s="27">
        <f t="shared" si="41"/>
        <v>51248.077953657004</v>
      </c>
      <c r="CF62" s="24">
        <f>+(AC62-B62)/B62</f>
        <v>-5.1618661608754911E-3</v>
      </c>
      <c r="CG62" s="24">
        <f>+(AQ62-C62)/C62</f>
        <v>-1.2052079789519306E-3</v>
      </c>
      <c r="CH62" s="24">
        <f>+(AU62-D62)/D62</f>
        <v>-3.2597726097349268E-3</v>
      </c>
      <c r="CI62" s="24">
        <f t="shared" si="38"/>
        <v>-1.2820800836610812E-3</v>
      </c>
      <c r="CJ62" s="24">
        <f t="shared" si="38"/>
        <v>-1.2675933678103534E-3</v>
      </c>
      <c r="CK62" s="24">
        <f>+(BU62-G62)/G62</f>
        <v>-6.0435667490281529E-4</v>
      </c>
      <c r="CL62" s="24">
        <f>+(CA62-H62)/H62</f>
        <v>-1.8291648343703277E-3</v>
      </c>
      <c r="CM62" s="24">
        <f>+(AB62-K62)/K62</f>
        <v>-3.8573708470871912E-5</v>
      </c>
      <c r="CN62" s="79">
        <f t="shared" si="39"/>
        <v>0.77232607763949401</v>
      </c>
      <c r="CO62" s="24">
        <f t="shared" si="39"/>
        <v>-8.7728297355687884E-4</v>
      </c>
      <c r="CP62" s="79">
        <f>+(AO62-N62)/N62</f>
        <v>-0.53033985163899622</v>
      </c>
      <c r="CQ62" s="24">
        <f>+(U62-O62)/O62</f>
        <v>-1.1285464041022486E-2</v>
      </c>
      <c r="CR62" s="24">
        <f>+(Z62-P62)/P62</f>
        <v>-1.2063922370059522E-2</v>
      </c>
      <c r="CS62" s="79">
        <f>+(AP62-Q62)/Q62</f>
        <v>-0.34920025464651056</v>
      </c>
    </row>
    <row r="63" spans="1:97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1658192.4415859296</v>
      </c>
      <c r="C63" s="27">
        <f t="shared" ref="C63:N63" si="43">+C3+C5+C8+C9+C11+C12+C14+C15+C16+C17+C18+C19+C20+C21+C22+C23+C24+C25+C26+C28+C30+C31+C33+C34+C35+C36+C37+C39+C40+C41+C42+C43+C44+C46+C47+C49+C50</f>
        <v>51144.76483289001</v>
      </c>
      <c r="D63" s="27">
        <f t="shared" si="43"/>
        <v>911053.89977769996</v>
      </c>
      <c r="E63" s="27">
        <f t="shared" si="43"/>
        <v>316278.82277427986</v>
      </c>
      <c r="F63" s="27">
        <f t="shared" si="43"/>
        <v>225853.30438335001</v>
      </c>
      <c r="G63" s="27">
        <f t="shared" si="43"/>
        <v>697047.58547040017</v>
      </c>
      <c r="H63" s="27">
        <f t="shared" si="43"/>
        <v>723782.31808953988</v>
      </c>
      <c r="I63" s="53">
        <f t="shared" si="43"/>
        <v>6001.9542887146999</v>
      </c>
      <c r="J63" s="53">
        <f t="shared" si="43"/>
        <v>3275.2140699716006</v>
      </c>
      <c r="K63" s="27">
        <f t="shared" si="43"/>
        <v>1017.8340516701998</v>
      </c>
      <c r="L63" s="53">
        <f t="shared" si="43"/>
        <v>8514.8879641329986</v>
      </c>
      <c r="M63" s="27">
        <f t="shared" si="43"/>
        <v>25124.993114299989</v>
      </c>
      <c r="N63" s="53">
        <f t="shared" si="43"/>
        <v>48878.784454396286</v>
      </c>
      <c r="O63" s="27">
        <f t="shared" ref="O63:Q63" si="44">+O3+O5+O8+O9+O11+O12+O14+O15+O16+O17+O18+O19+O20+O21+O22+O23+O24+O25+O26+O28+O30+O31+O33+O34+O35+O36+O37+O39+O40+O41+O42+O43+O44+O46+O47+O49+O50</f>
        <v>1670.0156929570001</v>
      </c>
      <c r="P63" s="27">
        <f t="shared" si="44"/>
        <v>1118.0225079688998</v>
      </c>
      <c r="Q63" s="53">
        <f t="shared" si="44"/>
        <v>1345.9845673112002</v>
      </c>
      <c r="T63" s="27">
        <f t="shared" ref="T63:BY63" si="45">+T3+T5+T8+T9+T11+T12+T14+T15+T16+T17+T18+T19+T20+T21+T22+T23+T24+T25+T26+T28+T30+T31+T33+T34+T35+T36+T37+T39+T40+T41+T42+T43+T44+T46+T47+T49+T50</f>
        <v>18063.175975741964</v>
      </c>
      <c r="U63" s="27">
        <f t="shared" si="45"/>
        <v>1652.5767778870431</v>
      </c>
      <c r="V63" s="27">
        <f t="shared" si="45"/>
        <v>5973.7714998680558</v>
      </c>
      <c r="W63" s="27">
        <f t="shared" si="45"/>
        <v>5254.8443036740791</v>
      </c>
      <c r="X63" s="27">
        <f t="shared" si="45"/>
        <v>6281.4802677655562</v>
      </c>
      <c r="Y63" s="27">
        <f t="shared" si="45"/>
        <v>22738.880768837062</v>
      </c>
      <c r="Z63" s="27">
        <f t="shared" si="45"/>
        <v>1105.6777117642771</v>
      </c>
      <c r="AA63" s="27">
        <f t="shared" si="45"/>
        <v>670047.17920806108</v>
      </c>
      <c r="AB63" s="27">
        <f t="shared" si="45"/>
        <v>1017.7432682840791</v>
      </c>
      <c r="AC63" s="27">
        <f t="shared" si="45"/>
        <v>1650927.6555003526</v>
      </c>
      <c r="AD63" s="27">
        <f t="shared" si="45"/>
        <v>22058.792768227264</v>
      </c>
      <c r="AE63" s="27">
        <f t="shared" si="45"/>
        <v>17124.594219358478</v>
      </c>
      <c r="AF63" s="27">
        <f t="shared" si="45"/>
        <v>4244.1212911331413</v>
      </c>
      <c r="AG63" s="27">
        <f t="shared" si="45"/>
        <v>49837.988565097396</v>
      </c>
      <c r="AH63" s="27">
        <f t="shared" si="45"/>
        <v>14004.279939885353</v>
      </c>
      <c r="AI63" s="27">
        <f t="shared" si="45"/>
        <v>14004.279939885353</v>
      </c>
      <c r="AJ63" s="27">
        <f t="shared" si="45"/>
        <v>25100.729620656442</v>
      </c>
      <c r="AK63" s="27">
        <f t="shared" si="45"/>
        <v>855.96335579989477</v>
      </c>
      <c r="AL63" s="27">
        <f t="shared" si="45"/>
        <v>17219.656223104379</v>
      </c>
      <c r="AM63" s="27">
        <f t="shared" si="45"/>
        <v>645.46644837952306</v>
      </c>
      <c r="AN63" s="27">
        <f t="shared" si="45"/>
        <v>9262.0043452719619</v>
      </c>
      <c r="AO63" s="27">
        <f t="shared" si="45"/>
        <v>22596.588317147907</v>
      </c>
      <c r="AP63" s="27">
        <f t="shared" si="45"/>
        <v>851.18896389371423</v>
      </c>
      <c r="AQ63" s="27">
        <f t="shared" si="45"/>
        <v>51078.086329258214</v>
      </c>
      <c r="AR63" s="27">
        <f t="shared" si="45"/>
        <v>0</v>
      </c>
      <c r="AS63" s="27">
        <f t="shared" si="45"/>
        <v>817647.3942340411</v>
      </c>
      <c r="AT63" s="27">
        <f t="shared" si="45"/>
        <v>89993.717436959516</v>
      </c>
      <c r="AU63" s="27">
        <f t="shared" si="45"/>
        <v>908497.07502680086</v>
      </c>
      <c r="AV63" s="27">
        <f t="shared" si="45"/>
        <v>1036.7360761490111</v>
      </c>
      <c r="AW63" s="27">
        <f t="shared" si="45"/>
        <v>22786.500596912621</v>
      </c>
      <c r="AX63" s="27">
        <f t="shared" si="45"/>
        <v>3512.1705405743955</v>
      </c>
      <c r="AY63" s="27">
        <f t="shared" si="45"/>
        <v>262581.21958819218</v>
      </c>
      <c r="AZ63" s="27">
        <f t="shared" si="45"/>
        <v>4817.098019590454</v>
      </c>
      <c r="BA63" s="27">
        <f t="shared" si="45"/>
        <v>4180.0221288307275</v>
      </c>
      <c r="BB63" s="27">
        <f t="shared" si="45"/>
        <v>12832.846669950106</v>
      </c>
      <c r="BC63" s="27">
        <f t="shared" si="45"/>
        <v>3631.5234678191555</v>
      </c>
      <c r="BD63" s="27">
        <f t="shared" si="45"/>
        <v>2317.040348886087</v>
      </c>
      <c r="BE63" s="27">
        <f t="shared" si="45"/>
        <v>4882.0167464292717</v>
      </c>
      <c r="BF63" s="27">
        <f t="shared" si="45"/>
        <v>315994.22433005262</v>
      </c>
      <c r="BG63" s="27">
        <f t="shared" si="45"/>
        <v>225623.45602550206</v>
      </c>
      <c r="BH63" s="27">
        <f t="shared" si="45"/>
        <v>90370.76830455086</v>
      </c>
      <c r="BI63" s="27">
        <f t="shared" si="45"/>
        <v>512.84032275241714</v>
      </c>
      <c r="BJ63" s="27">
        <f t="shared" si="45"/>
        <v>236.45636078588467</v>
      </c>
      <c r="BK63" s="27">
        <f t="shared" si="45"/>
        <v>86558.585409940744</v>
      </c>
      <c r="BL63" s="27">
        <f t="shared" si="45"/>
        <v>7409.1973911387286</v>
      </c>
      <c r="BM63" s="27">
        <f t="shared" si="45"/>
        <v>14216.41504684117</v>
      </c>
      <c r="BN63" s="27">
        <f t="shared" si="45"/>
        <v>2182.7021890317669</v>
      </c>
      <c r="BO63" s="27">
        <f t="shared" si="45"/>
        <v>2099.2112326060515</v>
      </c>
      <c r="BP63" s="27">
        <f t="shared" si="45"/>
        <v>36027.430577602659</v>
      </c>
      <c r="BQ63" s="27">
        <f t="shared" si="45"/>
        <v>18762.902166647604</v>
      </c>
      <c r="BR63" s="27">
        <f t="shared" ref="BR63" si="46">+BR3+BR5+BR8+BR9+BR11+BR12+BR14+BR15+BR16+BR17+BR18+BR19+BR20+BR21+BR22+BR23+BR24+BR25+BR26+BR28+BR30+BR31+BR33+BR34+BR35+BR36+BR37+BR39+BR40+BR41+BR42+BR43+BR44+BR46+BR47+BR49+BR50</f>
        <v>9896.0292603646049</v>
      </c>
      <c r="BS63" s="27">
        <f t="shared" si="45"/>
        <v>29057.861280624602</v>
      </c>
      <c r="BT63" s="27">
        <f t="shared" si="45"/>
        <v>1254.0090317332842</v>
      </c>
      <c r="BU63" s="27">
        <f t="shared" si="45"/>
        <v>696685.57998876763</v>
      </c>
      <c r="BV63" s="27">
        <f t="shared" ref="BV63" si="47">+BV3+BV5+BV8+BV9+BV11+BV12+BV14+BV15+BV16+BV17+BV18+BV19+BV20+BV21+BV22+BV23+BV24+BV25+BV26+BV28+BV30+BV31+BV33+BV34+BV35+BV36+BV37+BV39+BV40+BV41+BV42+BV43+BV44+BV46+BV47+BV49+BV50</f>
        <v>159995.79388696142</v>
      </c>
      <c r="BW63" s="27">
        <f t="shared" si="45"/>
        <v>4746.0996330496982</v>
      </c>
      <c r="BX63" s="27">
        <f t="shared" si="45"/>
        <v>32182.558703672123</v>
      </c>
      <c r="BY63" s="27">
        <f t="shared" si="45"/>
        <v>82604.455086852337</v>
      </c>
      <c r="BZ63" s="27">
        <f t="shared" ref="BZ63:CB63" si="48">+BZ3+BZ5+BZ8+BZ9+BZ11+BZ12+BZ14+BZ15+BZ16+BZ17+BZ18+BZ19+BZ20+BZ21+BZ22+BZ23+BZ24+BZ25+BZ26+BZ28+BZ30+BZ31+BZ33+BZ34+BZ35+BZ36+BZ37+BZ39+BZ40+BZ41+BZ42+BZ43+BZ44+BZ46+BZ47+BZ49+BZ50</f>
        <v>59172.558005514169</v>
      </c>
      <c r="CA63" s="27">
        <f t="shared" si="48"/>
        <v>722556.32139822037</v>
      </c>
      <c r="CB63" s="27">
        <f t="shared" si="48"/>
        <v>46065.640575758211</v>
      </c>
      <c r="CF63" s="24">
        <f>+(AC63-B63)/B63</f>
        <v>-4.3811477506367057E-3</v>
      </c>
      <c r="CG63" s="24">
        <f>+(AQ63-C63)/C63</f>
        <v>-1.3037209937255718E-3</v>
      </c>
      <c r="CH63" s="24">
        <f>+(AU63-D63)/D63</f>
        <v>-2.8064472930997581E-3</v>
      </c>
      <c r="CI63" s="24">
        <f t="shared" si="38"/>
        <v>-8.9983401901794831E-4</v>
      </c>
      <c r="CJ63" s="24">
        <f t="shared" si="38"/>
        <v>-1.0176887093837643E-3</v>
      </c>
      <c r="CK63" s="24">
        <f>+(BU63-G63)/G63</f>
        <v>-5.1934113133502162E-4</v>
      </c>
      <c r="CL63" s="24">
        <f>+(CA63-H63)/H63</f>
        <v>-1.6938748856915845E-3</v>
      </c>
      <c r="CM63" s="24">
        <f>+(AB63-K63)/K63</f>
        <v>-8.9192718569053891E-5</v>
      </c>
      <c r="CN63" s="79">
        <f t="shared" si="39"/>
        <v>0.64468164453544807</v>
      </c>
      <c r="CO63" s="24">
        <f t="shared" si="39"/>
        <v>-9.6571145445355114E-4</v>
      </c>
      <c r="CP63" s="79">
        <f>+(AO63-N63)/N63</f>
        <v>-0.53770150855059751</v>
      </c>
      <c r="CQ63" s="24">
        <f>+(U63-O63)/O63</f>
        <v>-1.0442365987039823E-2</v>
      </c>
      <c r="CR63" s="24">
        <f>+(Z63-P63)/P63</f>
        <v>-1.1041634776252777E-2</v>
      </c>
      <c r="CS63" s="79">
        <f>+(AP63-Q63)/Q63</f>
        <v>-0.36760867504291828</v>
      </c>
    </row>
    <row r="64" spans="1:97" x14ac:dyDescent="0.25">
      <c r="B64" s="27"/>
    </row>
    <row r="66" spans="2:17" x14ac:dyDescent="0.25">
      <c r="B66" s="29" t="s">
        <v>59</v>
      </c>
      <c r="C66" s="29" t="s">
        <v>57</v>
      </c>
      <c r="D66" s="29" t="s">
        <v>60</v>
      </c>
      <c r="E66" s="29" t="s">
        <v>352</v>
      </c>
      <c r="F66" s="29" t="s">
        <v>353</v>
      </c>
      <c r="G66" s="29" t="s">
        <v>61</v>
      </c>
      <c r="H66" s="29" t="s">
        <v>62</v>
      </c>
      <c r="I66" s="29">
        <v>75070</v>
      </c>
      <c r="J66" s="29">
        <v>71432</v>
      </c>
      <c r="K66" s="29"/>
      <c r="L66" s="29">
        <v>50000</v>
      </c>
    </row>
    <row r="67" spans="2:17" x14ac:dyDescent="0.25">
      <c r="B67" s="29">
        <v>295.423</v>
      </c>
      <c r="C67" s="29">
        <v>0</v>
      </c>
      <c r="D67" s="29">
        <v>224</v>
      </c>
      <c r="E67" s="29">
        <v>126.53700000000001</v>
      </c>
      <c r="F67" s="29">
        <v>37</v>
      </c>
      <c r="G67" s="61">
        <v>2</v>
      </c>
      <c r="H67" s="29">
        <v>295</v>
      </c>
      <c r="I67" s="29">
        <v>3.22011</v>
      </c>
      <c r="J67" s="61">
        <v>0.177253999999999</v>
      </c>
      <c r="K67" s="29"/>
      <c r="L67" s="61">
        <v>0.38405</v>
      </c>
    </row>
    <row r="69" spans="2:17" x14ac:dyDescent="0.25">
      <c r="B69" s="27">
        <f>B16-B67</f>
        <v>15820.393233999999</v>
      </c>
      <c r="C69" s="27">
        <f t="shared" ref="C69:L69" si="49">C16-C67</f>
        <v>3807.2922374</v>
      </c>
      <c r="D69" s="27">
        <f t="shared" si="49"/>
        <v>16510.241926999999</v>
      </c>
      <c r="E69" s="27">
        <f t="shared" si="49"/>
        <v>6014.6941388999994</v>
      </c>
      <c r="F69" s="27">
        <f t="shared" si="49"/>
        <v>4444.6714854000002</v>
      </c>
      <c r="G69" s="27">
        <f t="shared" si="49"/>
        <v>14758.111655000001</v>
      </c>
      <c r="H69" s="27">
        <f t="shared" si="49"/>
        <v>20539.454624000002</v>
      </c>
      <c r="I69" s="27">
        <f t="shared" si="49"/>
        <v>408.75829491000002</v>
      </c>
      <c r="J69" s="27">
        <f t="shared" si="49"/>
        <v>57.454578808000001</v>
      </c>
      <c r="K69" s="27">
        <f t="shared" si="49"/>
        <v>12.511840963999999</v>
      </c>
      <c r="L69" s="27">
        <f t="shared" si="49"/>
        <v>123.06351275999999</v>
      </c>
      <c r="M69" s="27"/>
      <c r="N69" s="27"/>
      <c r="O69" s="66"/>
      <c r="P69" s="66"/>
      <c r="Q69" s="5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3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ColWidth="9.140625" defaultRowHeight="15" x14ac:dyDescent="0.25"/>
  <cols>
    <col min="1" max="1" width="19" style="29" customWidth="1"/>
    <col min="2" max="5" width="9.140625" style="29"/>
    <col min="6" max="6" width="9.7109375" style="29" customWidth="1"/>
    <col min="7" max="7" width="10.5703125" style="29" customWidth="1"/>
    <col min="8" max="8" width="9.140625" style="29"/>
    <col min="9" max="9" width="10.42578125" style="52" customWidth="1"/>
    <col min="10" max="10" width="9.7109375" style="52" customWidth="1"/>
    <col min="11" max="11" width="9.140625" style="29"/>
    <col min="12" max="12" width="11.42578125" style="52" customWidth="1"/>
    <col min="13" max="13" width="9.140625" style="29"/>
    <col min="14" max="14" width="11.5703125" style="52" customWidth="1"/>
    <col min="15" max="17" width="9" style="29" customWidth="1"/>
    <col min="18" max="18" width="9.140625" style="29"/>
    <col min="19" max="19" width="15" style="29" bestFit="1" customWidth="1"/>
    <col min="20" max="20" width="5.42578125" style="27" bestFit="1" customWidth="1"/>
    <col min="21" max="21" width="9.85546875" style="27" bestFit="1" customWidth="1"/>
    <col min="22" max="22" width="5.5703125" style="27" bestFit="1" customWidth="1"/>
    <col min="23" max="23" width="14.5703125" style="27" bestFit="1" customWidth="1"/>
    <col min="24" max="24" width="5.5703125" style="27" bestFit="1" customWidth="1"/>
    <col min="25" max="25" width="5.7109375" style="27" bestFit="1" customWidth="1"/>
    <col min="26" max="26" width="13.42578125" style="27" bestFit="1" customWidth="1"/>
    <col min="27" max="27" width="7.7109375" style="27" bestFit="1" customWidth="1"/>
    <col min="28" max="28" width="4" style="27" bestFit="1" customWidth="1"/>
    <col min="29" max="29" width="7.7109375" style="27" bestFit="1" customWidth="1"/>
    <col min="30" max="30" width="5.7109375" style="27" bestFit="1" customWidth="1"/>
    <col min="31" max="31" width="7.7109375" style="27" bestFit="1" customWidth="1"/>
    <col min="32" max="32" width="5.7109375" style="27" bestFit="1" customWidth="1"/>
    <col min="33" max="33" width="5.85546875" style="27" bestFit="1" customWidth="1"/>
    <col min="34" max="34" width="6.42578125" style="27" bestFit="1" customWidth="1"/>
    <col min="35" max="35" width="15.42578125" style="27" bestFit="1" customWidth="1"/>
    <col min="36" max="36" width="4.28515625" style="27" bestFit="1" customWidth="1"/>
    <col min="37" max="37" width="6.5703125" style="27" bestFit="1" customWidth="1"/>
    <col min="38" max="38" width="5.7109375" style="27" bestFit="1" customWidth="1"/>
    <col min="39" max="39" width="5.140625" style="27" bestFit="1" customWidth="1"/>
    <col min="40" max="40" width="4.140625" style="27" bestFit="1" customWidth="1"/>
    <col min="41" max="41" width="6.5703125" style="27" bestFit="1" customWidth="1"/>
    <col min="42" max="42" width="6.140625" style="27" bestFit="1" customWidth="1"/>
    <col min="43" max="43" width="4.85546875" style="27" bestFit="1" customWidth="1"/>
    <col min="44" max="44" width="10" style="27" bestFit="1" customWidth="1"/>
    <col min="45" max="45" width="7.7109375" style="27" bestFit="1" customWidth="1"/>
    <col min="46" max="46" width="6.7109375" style="27" bestFit="1" customWidth="1"/>
    <col min="47" max="47" width="7.7109375" style="27" bestFit="1" customWidth="1"/>
    <col min="48" max="48" width="6" style="27" bestFit="1" customWidth="1"/>
    <col min="49" max="49" width="5.7109375" style="27" bestFit="1" customWidth="1"/>
    <col min="50" max="50" width="4.28515625" style="27" bestFit="1" customWidth="1"/>
    <col min="51" max="51" width="7.7109375" style="27" bestFit="1" customWidth="1"/>
    <col min="52" max="52" width="4.5703125" style="27" bestFit="1" customWidth="1"/>
    <col min="53" max="53" width="4.140625" style="27" bestFit="1" customWidth="1"/>
    <col min="54" max="54" width="5.7109375" style="27" bestFit="1" customWidth="1"/>
    <col min="55" max="55" width="4.140625" style="27" bestFit="1" customWidth="1"/>
    <col min="56" max="56" width="5.85546875" style="27" bestFit="1" customWidth="1"/>
    <col min="57" max="57" width="3.28515625" style="27" bestFit="1" customWidth="1"/>
    <col min="58" max="58" width="6.7109375" style="27" bestFit="1" customWidth="1"/>
    <col min="59" max="59" width="6.85546875" style="27" bestFit="1" customWidth="1"/>
    <col min="60" max="60" width="5" style="27" bestFit="1" customWidth="1"/>
    <col min="61" max="61" width="5.140625" style="27" bestFit="1" customWidth="1"/>
    <col min="62" max="62" width="5.28515625" style="27" bestFit="1" customWidth="1"/>
    <col min="63" max="63" width="8.7109375" style="27" bestFit="1" customWidth="1"/>
    <col min="64" max="64" width="4.85546875" style="27" bestFit="1" customWidth="1"/>
    <col min="65" max="65" width="7.85546875" style="27" bestFit="1" customWidth="1"/>
    <col min="66" max="66" width="5.85546875" style="27" bestFit="1" customWidth="1"/>
    <col min="67" max="67" width="6" style="27" bestFit="1" customWidth="1"/>
    <col min="68" max="68" width="5.7109375" style="27" bestFit="1" customWidth="1"/>
    <col min="69" max="69" width="6.7109375" style="27" bestFit="1" customWidth="1"/>
    <col min="70" max="70" width="3.85546875" style="27" bestFit="1" customWidth="1"/>
    <col min="71" max="71" width="5.5703125" style="27" bestFit="1" customWidth="1"/>
    <col min="72" max="72" width="4.140625" style="27" bestFit="1" customWidth="1"/>
    <col min="73" max="73" width="6.7109375" style="27" bestFit="1" customWidth="1"/>
    <col min="74" max="74" width="8" style="27" bestFit="1" customWidth="1"/>
    <col min="75" max="76" width="5.28515625" style="27" bestFit="1" customWidth="1"/>
    <col min="77" max="78" width="5.7109375" style="27" bestFit="1" customWidth="1"/>
    <col min="79" max="79" width="9.140625" style="27" bestFit="1" customWidth="1"/>
    <col min="80" max="80" width="7.140625" style="27" bestFit="1" customWidth="1"/>
    <col min="81" max="88" width="9.140625" style="29"/>
    <col min="89" max="90" width="9" style="52" customWidth="1"/>
    <col min="91" max="91" width="9" style="29" customWidth="1"/>
    <col min="92" max="92" width="9" style="52" customWidth="1"/>
    <col min="93" max="93" width="9" style="29" customWidth="1"/>
    <col min="94" max="94" width="9" style="52" customWidth="1"/>
    <col min="95" max="96" width="9" style="29" customWidth="1"/>
    <col min="97" max="97" width="9" style="52" customWidth="1"/>
    <col min="98" max="16384" width="9.140625" style="29"/>
  </cols>
  <sheetData>
    <row r="1" spans="1:97" x14ac:dyDescent="0.25">
      <c r="B1" s="29" t="s">
        <v>472</v>
      </c>
      <c r="S1" s="29" t="s">
        <v>471</v>
      </c>
      <c r="CD1" s="29" t="s">
        <v>339</v>
      </c>
    </row>
    <row r="2" spans="1:97" x14ac:dyDescent="0.25">
      <c r="A2" s="29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53" t="s">
        <v>63</v>
      </c>
      <c r="J2" s="53" t="s">
        <v>64</v>
      </c>
      <c r="K2" s="27" t="s">
        <v>226</v>
      </c>
      <c r="L2" s="53" t="s">
        <v>65</v>
      </c>
      <c r="M2" s="27" t="s">
        <v>67</v>
      </c>
      <c r="N2" s="53" t="s">
        <v>68</v>
      </c>
      <c r="O2" s="27" t="s">
        <v>318</v>
      </c>
      <c r="P2" s="27" t="s">
        <v>321</v>
      </c>
      <c r="Q2" s="53" t="s">
        <v>328</v>
      </c>
      <c r="S2" s="29" t="s">
        <v>227</v>
      </c>
      <c r="T2" s="27" t="s">
        <v>392</v>
      </c>
      <c r="U2" s="27" t="s">
        <v>178</v>
      </c>
      <c r="V2" s="27" t="s">
        <v>131</v>
      </c>
      <c r="W2" s="27" t="s">
        <v>132</v>
      </c>
      <c r="X2" s="27" t="s">
        <v>133</v>
      </c>
      <c r="Y2" s="27" t="s">
        <v>393</v>
      </c>
      <c r="Z2" s="27" t="s">
        <v>179</v>
      </c>
      <c r="AA2" s="27" t="s">
        <v>134</v>
      </c>
      <c r="AB2" s="27" t="s">
        <v>135</v>
      </c>
      <c r="AC2" s="27" t="s">
        <v>59</v>
      </c>
      <c r="AD2" s="27" t="s">
        <v>136</v>
      </c>
      <c r="AE2" s="27" t="s">
        <v>137</v>
      </c>
      <c r="AF2" s="27" t="s">
        <v>394</v>
      </c>
      <c r="AG2" s="27" t="s">
        <v>138</v>
      </c>
      <c r="AH2" s="27" t="s">
        <v>139</v>
      </c>
      <c r="AI2" s="27" t="s">
        <v>140</v>
      </c>
      <c r="AJ2" s="27" t="s">
        <v>67</v>
      </c>
      <c r="AK2" s="27" t="s">
        <v>141</v>
      </c>
      <c r="AL2" s="27" t="s">
        <v>142</v>
      </c>
      <c r="AM2" s="27" t="s">
        <v>143</v>
      </c>
      <c r="AN2" s="27" t="s">
        <v>395</v>
      </c>
      <c r="AO2" s="27" t="s">
        <v>144</v>
      </c>
      <c r="AP2" s="27" t="s">
        <v>402</v>
      </c>
      <c r="AQ2" s="27" t="s">
        <v>57</v>
      </c>
      <c r="AR2" s="27" t="s">
        <v>128</v>
      </c>
      <c r="AS2" s="27" t="s">
        <v>145</v>
      </c>
      <c r="AT2" s="27" t="s">
        <v>146</v>
      </c>
      <c r="AU2" s="27" t="s">
        <v>60</v>
      </c>
      <c r="AV2" s="27" t="s">
        <v>147</v>
      </c>
      <c r="AW2" s="27" t="s">
        <v>148</v>
      </c>
      <c r="AX2" s="27" t="s">
        <v>149</v>
      </c>
      <c r="AY2" s="27" t="s">
        <v>150</v>
      </c>
      <c r="AZ2" s="27" t="s">
        <v>151</v>
      </c>
      <c r="BA2" s="27" t="s">
        <v>152</v>
      </c>
      <c r="BB2" s="27" t="s">
        <v>153</v>
      </c>
      <c r="BC2" s="27" t="s">
        <v>154</v>
      </c>
      <c r="BD2" s="27" t="s">
        <v>155</v>
      </c>
      <c r="BE2" s="27" t="s">
        <v>156</v>
      </c>
      <c r="BF2" s="27" t="s">
        <v>54</v>
      </c>
      <c r="BG2" s="27" t="s">
        <v>53</v>
      </c>
      <c r="BH2" s="27" t="s">
        <v>157</v>
      </c>
      <c r="BI2" s="27" t="s">
        <v>158</v>
      </c>
      <c r="BJ2" s="27" t="s">
        <v>159</v>
      </c>
      <c r="BK2" s="27" t="s">
        <v>160</v>
      </c>
      <c r="BL2" s="27" t="s">
        <v>161</v>
      </c>
      <c r="BM2" s="27" t="s">
        <v>162</v>
      </c>
      <c r="BN2" s="27" t="s">
        <v>163</v>
      </c>
      <c r="BO2" s="27" t="s">
        <v>164</v>
      </c>
      <c r="BP2" s="27" t="s">
        <v>165</v>
      </c>
      <c r="BQ2" s="27" t="s">
        <v>396</v>
      </c>
      <c r="BR2" s="27" t="s">
        <v>166</v>
      </c>
      <c r="BS2" s="27" t="s">
        <v>167</v>
      </c>
      <c r="BT2" s="27" t="s">
        <v>168</v>
      </c>
      <c r="BU2" s="27" t="s">
        <v>61</v>
      </c>
      <c r="BV2" s="27" t="s">
        <v>403</v>
      </c>
      <c r="BW2" s="27" t="s">
        <v>169</v>
      </c>
      <c r="BX2" s="27" t="s">
        <v>170</v>
      </c>
      <c r="BY2" s="27" t="s">
        <v>171</v>
      </c>
      <c r="BZ2" s="27" t="s">
        <v>173</v>
      </c>
      <c r="CA2" s="27" t="s">
        <v>174</v>
      </c>
      <c r="CB2" s="27" t="s">
        <v>404</v>
      </c>
      <c r="CD2" s="27" t="s">
        <v>59</v>
      </c>
      <c r="CE2" s="27" t="s">
        <v>57</v>
      </c>
      <c r="CF2" s="27" t="s">
        <v>60</v>
      </c>
      <c r="CG2" s="27" t="s">
        <v>54</v>
      </c>
      <c r="CH2" s="27" t="s">
        <v>53</v>
      </c>
      <c r="CI2" s="27" t="s">
        <v>61</v>
      </c>
      <c r="CJ2" s="27" t="s">
        <v>62</v>
      </c>
      <c r="CK2" s="53" t="s">
        <v>63</v>
      </c>
      <c r="CL2" s="53" t="s">
        <v>64</v>
      </c>
      <c r="CM2" s="27" t="s">
        <v>66</v>
      </c>
      <c r="CN2" s="53" t="s">
        <v>65</v>
      </c>
      <c r="CO2" s="27" t="s">
        <v>67</v>
      </c>
      <c r="CP2" s="53" t="s">
        <v>68</v>
      </c>
      <c r="CQ2" s="27" t="s">
        <v>318</v>
      </c>
      <c r="CR2" s="27" t="s">
        <v>321</v>
      </c>
      <c r="CS2" s="53" t="s">
        <v>328</v>
      </c>
    </row>
    <row r="3" spans="1:97" x14ac:dyDescent="0.25">
      <c r="A3" s="29" t="s">
        <v>0</v>
      </c>
      <c r="B3" s="27">
        <v>3652.3732912999999</v>
      </c>
      <c r="C3" s="27"/>
      <c r="D3" s="27">
        <v>9661.0151879000005</v>
      </c>
      <c r="E3" s="27">
        <v>271.71851962</v>
      </c>
      <c r="F3" s="27">
        <v>269.70729849000003</v>
      </c>
      <c r="G3" s="27">
        <v>7350.3427899999997</v>
      </c>
      <c r="H3" s="27">
        <v>1370.2519232</v>
      </c>
      <c r="I3" s="53">
        <v>37.300884713000002</v>
      </c>
      <c r="J3" s="53">
        <v>17.387263652000001</v>
      </c>
      <c r="K3" s="27"/>
      <c r="L3" s="53">
        <v>263.16063195999999</v>
      </c>
      <c r="M3" s="27"/>
      <c r="N3" s="53">
        <v>15.304080517999999</v>
      </c>
      <c r="O3" s="27">
        <v>33.029466708999998</v>
      </c>
      <c r="P3" s="27">
        <v>2.9784919751999999</v>
      </c>
      <c r="Q3" s="53">
        <v>0.67159047699999996</v>
      </c>
      <c r="R3" s="27"/>
      <c r="S3" s="29" t="s">
        <v>0</v>
      </c>
      <c r="T3" s="27">
        <v>0</v>
      </c>
      <c r="U3" s="27">
        <v>33.027471733434503</v>
      </c>
      <c r="V3" s="27">
        <v>17.760146436328</v>
      </c>
      <c r="W3" s="27">
        <v>17.760146436328</v>
      </c>
      <c r="X3" s="27">
        <v>0.80177457098414195</v>
      </c>
      <c r="Y3" s="27">
        <v>20.5443629227216</v>
      </c>
      <c r="Z3" s="27">
        <v>2.9782683820299098</v>
      </c>
      <c r="AA3" s="27">
        <v>6023.2452306961504</v>
      </c>
      <c r="AB3" s="27">
        <v>0</v>
      </c>
      <c r="AC3" s="27">
        <v>3651.2081194891798</v>
      </c>
      <c r="AD3" s="27">
        <v>59.649642463963097</v>
      </c>
      <c r="AE3" s="27">
        <v>1051.1288910959299</v>
      </c>
      <c r="AF3" s="27">
        <v>54.0443789205464</v>
      </c>
      <c r="AG3" s="27">
        <v>1.32392243752045E-2</v>
      </c>
      <c r="AH3" s="27">
        <v>142.79186426451801</v>
      </c>
      <c r="AI3" s="27">
        <v>142.79186426451801</v>
      </c>
      <c r="AJ3" s="27">
        <v>0</v>
      </c>
      <c r="AK3" s="27">
        <v>0</v>
      </c>
      <c r="AL3" s="27">
        <v>29.718224945601499</v>
      </c>
      <c r="AM3" s="27">
        <v>2.8752501925186299E-2</v>
      </c>
      <c r="AN3" s="27">
        <v>0</v>
      </c>
      <c r="AO3" s="27">
        <v>1.0795202509670001</v>
      </c>
      <c r="AP3" s="27">
        <v>0</v>
      </c>
      <c r="AQ3" s="27">
        <v>0</v>
      </c>
      <c r="AR3" s="27">
        <v>0</v>
      </c>
      <c r="AS3" s="27">
        <v>8693.19579586084</v>
      </c>
      <c r="AT3" s="27">
        <v>965.91131213082394</v>
      </c>
      <c r="AU3" s="27">
        <v>9659.1071079916692</v>
      </c>
      <c r="AV3" s="27">
        <v>1.2295760888297201E-2</v>
      </c>
      <c r="AW3" s="27">
        <v>85.230091100883399</v>
      </c>
      <c r="AX3" s="27">
        <v>2.4729244332743598</v>
      </c>
      <c r="AY3" s="27">
        <v>599.14328957436305</v>
      </c>
      <c r="AZ3" s="27">
        <v>3.1815001046093099</v>
      </c>
      <c r="BA3" s="27">
        <v>6.9630879637560001</v>
      </c>
      <c r="BB3" s="27">
        <v>19.603874720040501</v>
      </c>
      <c r="BC3" s="27">
        <v>3.9357757125613801</v>
      </c>
      <c r="BD3" s="27">
        <v>0</v>
      </c>
      <c r="BE3" s="27">
        <v>0.96474229787749799</v>
      </c>
      <c r="BF3" s="27">
        <v>271.66333234737101</v>
      </c>
      <c r="BG3" s="27">
        <v>269.65211191824102</v>
      </c>
      <c r="BH3" s="27">
        <v>2.01122042912966</v>
      </c>
      <c r="BI3" s="27">
        <v>1.17641219817346E-4</v>
      </c>
      <c r="BJ3" s="27">
        <v>2.5987367515997199E-5</v>
      </c>
      <c r="BK3" s="27">
        <v>18.827605125084698</v>
      </c>
      <c r="BL3" s="27">
        <v>6.9496795030781795E-5</v>
      </c>
      <c r="BM3" s="27">
        <v>46.358066188263699</v>
      </c>
      <c r="BN3" s="27">
        <v>11.209079937388699</v>
      </c>
      <c r="BO3" s="27">
        <v>6.01113895390686</v>
      </c>
      <c r="BP3" s="27">
        <v>116.12690095735699</v>
      </c>
      <c r="BQ3" s="27">
        <v>322.14436685419201</v>
      </c>
      <c r="BR3" s="27">
        <v>6.6478442483065701</v>
      </c>
      <c r="BS3" s="27">
        <v>23.8363830047895</v>
      </c>
      <c r="BT3" s="27">
        <v>3.51297514564284</v>
      </c>
      <c r="BU3" s="27">
        <v>7350.33222633476</v>
      </c>
      <c r="BV3" s="27">
        <v>348.65521447650502</v>
      </c>
      <c r="BW3" s="27">
        <v>0</v>
      </c>
      <c r="BX3" s="27">
        <v>0</v>
      </c>
      <c r="BY3" s="27">
        <v>16.8494255561736</v>
      </c>
      <c r="BZ3" s="27">
        <v>15.5535855142122</v>
      </c>
      <c r="CA3" s="27">
        <v>1370.1631994247</v>
      </c>
      <c r="CB3" s="27">
        <v>11.7809263741352</v>
      </c>
      <c r="CD3" s="24">
        <f t="shared" ref="CD3:CD34" si="0">+(AC3-B3)/(B3+1E-50)</f>
        <v>-3.1901772296811452E-4</v>
      </c>
      <c r="CE3" s="24">
        <f t="shared" ref="CE3:CE34" si="1">+(AQ3-C3)/(C3+1E-50)</f>
        <v>0</v>
      </c>
      <c r="CF3" s="24">
        <f t="shared" ref="CF3:CF34" si="2">+(AU3-D3)/(D3+1E-50)</f>
        <v>-1.9750304406115216E-4</v>
      </c>
      <c r="CG3" s="24">
        <f t="shared" ref="CG3:CG34" si="3">+(BF3-E3)/(E3+1E-50)</f>
        <v>-2.0310456830901371E-4</v>
      </c>
      <c r="CH3" s="24">
        <f t="shared" ref="CH3:CH34" si="4">+(BG3-F3)/(F3+1E-50)</f>
        <v>-2.0461653083909831E-4</v>
      </c>
      <c r="CI3" s="24">
        <f t="shared" ref="CI3:CI34" si="5">+(BU3-G3)/(G3+1E-50)</f>
        <v>-1.4371663392470424E-6</v>
      </c>
      <c r="CJ3" s="24">
        <f t="shared" ref="CJ3:CJ34" si="6">+(CA3-H3)/(H3+1E-50)</f>
        <v>-6.4749973196730274E-5</v>
      </c>
      <c r="CK3" s="79">
        <f t="shared" ref="CK3:CK34" si="7">+(W3-I3)/(I3+1E-50)</f>
        <v>-0.52386795720857837</v>
      </c>
      <c r="CL3" s="79">
        <f t="shared" ref="CL3:CL34" si="8">+(Y3-J3)/(J3+1E-50)</f>
        <v>0.18157539529565064</v>
      </c>
      <c r="CM3" s="24">
        <f t="shared" ref="CM3:CM34" si="9">+(AB3-K3)/(K3+1E-50)</f>
        <v>0</v>
      </c>
      <c r="CN3" s="79">
        <f t="shared" ref="CN3:CN34" si="10">+(AI3-L3)/(L3+1E-50)</f>
        <v>-0.45739655965630088</v>
      </c>
      <c r="CO3" s="24">
        <f t="shared" ref="CO3:CO34" si="11">+(AJ3-M3)/(M3+1E-50)</f>
        <v>0</v>
      </c>
      <c r="CP3" s="79">
        <f t="shared" ref="CP3:CP34" si="12">+(AO3-N3)/(N3+1E-50)</f>
        <v>-0.9294619333910773</v>
      </c>
      <c r="CQ3" s="24">
        <f t="shared" ref="CQ3:CQ34" si="13">+(U3-O3)/(O3+1E-50)</f>
        <v>-6.0399872122406514E-5</v>
      </c>
      <c r="CR3" s="24">
        <f t="shared" ref="CR3:CR34" si="14">+(Z3-P3)/(P3+1E-50)</f>
        <v>-7.5069253820972848E-5</v>
      </c>
      <c r="CS3" s="79">
        <f t="shared" ref="CS3:CS34" si="15">+(AP3-Q3)/(Q3+1E-50)</f>
        <v>-1</v>
      </c>
    </row>
    <row r="4" spans="1:97" x14ac:dyDescent="0.25">
      <c r="A4" s="29" t="s">
        <v>2</v>
      </c>
      <c r="B4" s="27">
        <v>389.56126280000001</v>
      </c>
      <c r="C4" s="27"/>
      <c r="D4" s="27">
        <v>2462.6782638</v>
      </c>
      <c r="E4" s="27">
        <v>51.535093541000002</v>
      </c>
      <c r="F4" s="27">
        <v>51.535093541000002</v>
      </c>
      <c r="G4" s="27">
        <v>34.557103730000001</v>
      </c>
      <c r="H4" s="27">
        <v>199.68863383999999</v>
      </c>
      <c r="I4" s="53">
        <v>3.6279432374999998</v>
      </c>
      <c r="J4" s="53">
        <v>0.52194377290000005</v>
      </c>
      <c r="K4" s="27"/>
      <c r="L4" s="53">
        <v>28.150696537999998</v>
      </c>
      <c r="M4" s="27"/>
      <c r="N4" s="53">
        <v>0.68456665220000001</v>
      </c>
      <c r="O4" s="27">
        <v>3.3305654313000002</v>
      </c>
      <c r="P4" s="27">
        <v>0.2171710282</v>
      </c>
      <c r="Q4" s="53">
        <v>2.6685239100000001E-2</v>
      </c>
      <c r="R4" s="27"/>
      <c r="S4" s="29" t="s">
        <v>2</v>
      </c>
      <c r="T4" s="27">
        <v>7.8648697850493304E-2</v>
      </c>
      <c r="U4" s="27">
        <v>3.3305648288093099</v>
      </c>
      <c r="V4" s="27">
        <v>0.15732986193871901</v>
      </c>
      <c r="W4" s="27">
        <v>0.15422811331523001</v>
      </c>
      <c r="X4" s="27">
        <v>0.13291418637686001</v>
      </c>
      <c r="Y4" s="27">
        <v>1.1679298283781101</v>
      </c>
      <c r="Z4" s="27">
        <v>0.21717088112305799</v>
      </c>
      <c r="AA4" s="27">
        <v>756.24641764143303</v>
      </c>
      <c r="AB4" s="27">
        <v>0</v>
      </c>
      <c r="AC4" s="27">
        <v>389.53683921140703</v>
      </c>
      <c r="AD4" s="27">
        <v>2.44809383684475</v>
      </c>
      <c r="AE4" s="27">
        <v>124.28636373461801</v>
      </c>
      <c r="AF4" s="27">
        <v>1.21307742904687</v>
      </c>
      <c r="AG4" s="27">
        <v>8.86348640973149E-2</v>
      </c>
      <c r="AH4" s="27">
        <v>11.992713195432</v>
      </c>
      <c r="AI4" s="27">
        <v>11.992713195432</v>
      </c>
      <c r="AJ4" s="27">
        <v>0</v>
      </c>
      <c r="AK4" s="27">
        <v>0</v>
      </c>
      <c r="AL4" s="27">
        <v>1.21458433490842</v>
      </c>
      <c r="AM4" s="27">
        <v>2.1439222269353599E-2</v>
      </c>
      <c r="AN4" s="27">
        <v>5.1409986364413102E-2</v>
      </c>
      <c r="AO4" s="27">
        <v>7.4904464211819399E-2</v>
      </c>
      <c r="AP4" s="27">
        <v>9.6278518799914302E-3</v>
      </c>
      <c r="AQ4" s="27">
        <v>0</v>
      </c>
      <c r="AR4" s="27">
        <v>0</v>
      </c>
      <c r="AS4" s="27">
        <v>2216.40963574133</v>
      </c>
      <c r="AT4" s="27">
        <v>246.26786297172001</v>
      </c>
      <c r="AU4" s="27">
        <v>2462.6774987130502</v>
      </c>
      <c r="AV4" s="27">
        <v>2.03312436112809E-2</v>
      </c>
      <c r="AW4" s="27">
        <v>4.6117500325424103</v>
      </c>
      <c r="AX4" s="27">
        <v>0.401226329800427</v>
      </c>
      <c r="AY4" s="27">
        <v>102.93802837798199</v>
      </c>
      <c r="AZ4" s="27">
        <v>0.542806640321433</v>
      </c>
      <c r="BA4" s="27">
        <v>1.4159479147031699</v>
      </c>
      <c r="BB4" s="27">
        <v>3.42980104388851</v>
      </c>
      <c r="BC4" s="27">
        <v>0.80239312157938902</v>
      </c>
      <c r="BD4" s="27">
        <v>0</v>
      </c>
      <c r="BE4" s="27">
        <v>0.18879925009783</v>
      </c>
      <c r="BF4" s="27">
        <v>51.534846896699001</v>
      </c>
      <c r="BG4" s="27">
        <v>51.534846896699001</v>
      </c>
      <c r="BH4" s="27">
        <v>0</v>
      </c>
      <c r="BI4" s="27">
        <v>0</v>
      </c>
      <c r="BJ4" s="27">
        <v>1.69570484520797E-7</v>
      </c>
      <c r="BK4" s="27">
        <v>2.91034286832343</v>
      </c>
      <c r="BL4" s="27">
        <v>0</v>
      </c>
      <c r="BM4" s="27">
        <v>9.20427206137669</v>
      </c>
      <c r="BN4" s="27">
        <v>2.2891346230371998</v>
      </c>
      <c r="BO4" s="27">
        <v>1.2271689082160699</v>
      </c>
      <c r="BP4" s="27">
        <v>23.010620149142699</v>
      </c>
      <c r="BQ4" s="27">
        <v>69.818713621516693</v>
      </c>
      <c r="BR4" s="27">
        <v>1.25081709022966</v>
      </c>
      <c r="BS4" s="27">
        <v>4.8615141454058497</v>
      </c>
      <c r="BT4" s="27">
        <v>2.5810060792451301E-6</v>
      </c>
      <c r="BU4" s="27">
        <v>34.557068170218798</v>
      </c>
      <c r="BV4" s="27">
        <v>60.301962458315302</v>
      </c>
      <c r="BW4" s="27">
        <v>0</v>
      </c>
      <c r="BX4" s="27">
        <v>3.5337854822335001E-2</v>
      </c>
      <c r="BY4" s="27">
        <v>1.06920994234453</v>
      </c>
      <c r="BZ4" s="27">
        <v>2.4711081010929399</v>
      </c>
      <c r="CA4" s="27">
        <v>199.68412484774299</v>
      </c>
      <c r="CB4" s="27">
        <v>0.68575866339545</v>
      </c>
      <c r="CD4" s="24">
        <f t="shared" si="0"/>
        <v>-6.2695116083757348E-5</v>
      </c>
      <c r="CE4" s="24">
        <f t="shared" si="1"/>
        <v>0</v>
      </c>
      <c r="CF4" s="24">
        <f t="shared" si="2"/>
        <v>-3.1067271798652786E-7</v>
      </c>
      <c r="CG4" s="24">
        <f t="shared" si="3"/>
        <v>-4.7859484489829925E-6</v>
      </c>
      <c r="CH4" s="24">
        <f t="shared" si="4"/>
        <v>-4.7859484489829925E-6</v>
      </c>
      <c r="CI4" s="24">
        <f t="shared" si="5"/>
        <v>-1.0290150899511174E-6</v>
      </c>
      <c r="CJ4" s="24">
        <f t="shared" si="6"/>
        <v>-2.2580114703044281E-5</v>
      </c>
      <c r="CK4" s="79">
        <f t="shared" si="7"/>
        <v>-0.95748882956021442</v>
      </c>
      <c r="CL4" s="79">
        <f t="shared" si="8"/>
        <v>1.2376544927222946</v>
      </c>
      <c r="CM4" s="24">
        <f t="shared" si="9"/>
        <v>0</v>
      </c>
      <c r="CN4" s="79">
        <f t="shared" si="10"/>
        <v>-0.57398165337602558</v>
      </c>
      <c r="CO4" s="24">
        <f t="shared" si="11"/>
        <v>0</v>
      </c>
      <c r="CP4" s="79">
        <f t="shared" si="12"/>
        <v>-0.89058119619017662</v>
      </c>
      <c r="CQ4" s="24">
        <f t="shared" si="13"/>
        <v>-1.8089741896820206E-7</v>
      </c>
      <c r="CR4" s="24">
        <f t="shared" si="14"/>
        <v>-6.7724016059252892E-7</v>
      </c>
      <c r="CS4" s="79">
        <f t="shared" si="15"/>
        <v>-0.63920683476313955</v>
      </c>
    </row>
    <row r="5" spans="1:97" x14ac:dyDescent="0.25">
      <c r="A5" s="29" t="s">
        <v>3</v>
      </c>
      <c r="B5" s="27">
        <v>1498.0225330999999</v>
      </c>
      <c r="C5" s="27">
        <v>5.6617199999999999</v>
      </c>
      <c r="D5" s="27">
        <v>6593.8916886999996</v>
      </c>
      <c r="E5" s="27">
        <v>128.02621307999999</v>
      </c>
      <c r="F5" s="27">
        <v>127.11841859</v>
      </c>
      <c r="G5" s="27">
        <v>264.81933829000002</v>
      </c>
      <c r="H5" s="27">
        <v>526.85878912999999</v>
      </c>
      <c r="I5" s="53">
        <v>29.168845391000001</v>
      </c>
      <c r="J5" s="53">
        <v>4.3877223081999999</v>
      </c>
      <c r="K5" s="27"/>
      <c r="L5" s="53">
        <v>150.12052653000001</v>
      </c>
      <c r="M5" s="27"/>
      <c r="N5" s="53">
        <v>9.8675691974999999</v>
      </c>
      <c r="O5" s="27">
        <v>21.839226163999999</v>
      </c>
      <c r="P5" s="27">
        <v>1.1291338772999999</v>
      </c>
      <c r="Q5" s="53">
        <v>0.1569157108</v>
      </c>
      <c r="R5" s="27"/>
      <c r="S5" s="29" t="s">
        <v>3</v>
      </c>
      <c r="T5" s="27">
        <v>0</v>
      </c>
      <c r="U5" s="27">
        <v>21.8392006831162</v>
      </c>
      <c r="V5" s="27">
        <v>1.9516722802676501</v>
      </c>
      <c r="W5" s="27">
        <v>1.9516722802676501</v>
      </c>
      <c r="X5" s="27">
        <v>0.62732293109327497</v>
      </c>
      <c r="Y5" s="27">
        <v>5.9567644425059596</v>
      </c>
      <c r="Z5" s="27">
        <v>1.12908064388098</v>
      </c>
      <c r="AA5" s="27">
        <v>4094.9172774458402</v>
      </c>
      <c r="AB5" s="27">
        <v>0</v>
      </c>
      <c r="AC5" s="27">
        <v>1497.99085731796</v>
      </c>
      <c r="AD5" s="27">
        <v>33.091923914452003</v>
      </c>
      <c r="AE5" s="27">
        <v>744.52502842214096</v>
      </c>
      <c r="AF5" s="27">
        <v>17.410667900558899</v>
      </c>
      <c r="AG5" s="27">
        <v>0</v>
      </c>
      <c r="AH5" s="27">
        <v>44.7191464323787</v>
      </c>
      <c r="AI5" s="27">
        <v>44.7191464323787</v>
      </c>
      <c r="AJ5" s="27">
        <v>0</v>
      </c>
      <c r="AK5" s="27">
        <v>0</v>
      </c>
      <c r="AL5" s="27">
        <v>16.197638946235301</v>
      </c>
      <c r="AM5" s="27">
        <v>0</v>
      </c>
      <c r="AN5" s="27">
        <v>0</v>
      </c>
      <c r="AO5" s="27">
        <v>2.57629427514782E-2</v>
      </c>
      <c r="AP5" s="27">
        <v>0</v>
      </c>
      <c r="AQ5" s="27">
        <v>5.66174572992281</v>
      </c>
      <c r="AR5" s="27">
        <v>0</v>
      </c>
      <c r="AS5" s="27">
        <v>5934.37077335098</v>
      </c>
      <c r="AT5" s="27">
        <v>659.374145061592</v>
      </c>
      <c r="AU5" s="27">
        <v>6593.7449184125699</v>
      </c>
      <c r="AV5" s="27">
        <v>0</v>
      </c>
      <c r="AW5" s="27">
        <v>62.420044361031401</v>
      </c>
      <c r="AX5" s="27">
        <v>1.0582758752514601</v>
      </c>
      <c r="AY5" s="27">
        <v>168.45918913709701</v>
      </c>
      <c r="AZ5" s="27">
        <v>1.40341301697007</v>
      </c>
      <c r="BA5" s="27">
        <v>3.4335352252296798</v>
      </c>
      <c r="BB5" s="27">
        <v>8.3200828407656502</v>
      </c>
      <c r="BC5" s="27">
        <v>1.94356808148283</v>
      </c>
      <c r="BD5" s="27">
        <v>0</v>
      </c>
      <c r="BE5" s="27">
        <v>0.46399440401902398</v>
      </c>
      <c r="BF5" s="27">
        <v>128.02254487775099</v>
      </c>
      <c r="BG5" s="27">
        <v>127.11475522402</v>
      </c>
      <c r="BH5" s="27">
        <v>0.90778965373104803</v>
      </c>
      <c r="BI5" s="27">
        <v>0</v>
      </c>
      <c r="BJ5" s="27">
        <v>0</v>
      </c>
      <c r="BK5" s="27">
        <v>7.8197944450139598</v>
      </c>
      <c r="BL5" s="27">
        <v>0</v>
      </c>
      <c r="BM5" s="27">
        <v>22.477546671516802</v>
      </c>
      <c r="BN5" s="27">
        <v>5.5415469694714901</v>
      </c>
      <c r="BO5" s="27">
        <v>2.9707221145631801</v>
      </c>
      <c r="BP5" s="27">
        <v>56.194105161681399</v>
      </c>
      <c r="BQ5" s="27">
        <v>166.73314380493201</v>
      </c>
      <c r="BR5" s="27">
        <v>3.1177657274977002</v>
      </c>
      <c r="BS5" s="27">
        <v>11.7686172059723</v>
      </c>
      <c r="BT5" s="27">
        <v>0.60178748458469999</v>
      </c>
      <c r="BU5" s="27">
        <v>264.81740976228502</v>
      </c>
      <c r="BV5" s="27">
        <v>46.154186454292898</v>
      </c>
      <c r="BW5" s="27">
        <v>0</v>
      </c>
      <c r="BX5" s="27">
        <v>0</v>
      </c>
      <c r="BY5" s="27">
        <v>3.1413510865370999</v>
      </c>
      <c r="BZ5" s="27">
        <v>0.85498129496823805</v>
      </c>
      <c r="CA5" s="27">
        <v>526.85635243086995</v>
      </c>
      <c r="CB5" s="27">
        <v>5.3123837319187199</v>
      </c>
      <c r="CD5" s="24">
        <f t="shared" si="0"/>
        <v>-2.1145063802434078E-5</v>
      </c>
      <c r="CE5" s="24">
        <f t="shared" si="1"/>
        <v>4.5445417311587248E-6</v>
      </c>
      <c r="CF5" s="24">
        <f t="shared" si="2"/>
        <v>-2.2258522638647332E-5</v>
      </c>
      <c r="CG5" s="24">
        <f t="shared" si="3"/>
        <v>-2.8651962443898145E-5</v>
      </c>
      <c r="CH5" s="24">
        <f t="shared" si="4"/>
        <v>-2.8818530159809185E-5</v>
      </c>
      <c r="CI5" s="24">
        <f t="shared" si="5"/>
        <v>-7.2824278145534787E-6</v>
      </c>
      <c r="CJ5" s="24">
        <f t="shared" si="6"/>
        <v>-4.6249567821914378E-6</v>
      </c>
      <c r="CK5" s="79">
        <f t="shared" si="7"/>
        <v>-0.93309051989867808</v>
      </c>
      <c r="CL5" s="79">
        <f t="shared" si="8"/>
        <v>0.35759832188414786</v>
      </c>
      <c r="CM5" s="24">
        <f t="shared" si="9"/>
        <v>0</v>
      </c>
      <c r="CN5" s="79">
        <f t="shared" si="10"/>
        <v>-0.70211171339422362</v>
      </c>
      <c r="CO5" s="24">
        <f t="shared" si="11"/>
        <v>0</v>
      </c>
      <c r="CP5" s="79">
        <f t="shared" si="12"/>
        <v>-0.99738912976075145</v>
      </c>
      <c r="CQ5" s="24">
        <f t="shared" si="13"/>
        <v>-1.1667484739634284E-6</v>
      </c>
      <c r="CR5" s="24">
        <f t="shared" si="14"/>
        <v>-4.7145356356912888E-5</v>
      </c>
      <c r="CS5" s="79">
        <f t="shared" si="15"/>
        <v>-1</v>
      </c>
    </row>
    <row r="6" spans="1:97" x14ac:dyDescent="0.25">
      <c r="A6" s="29" t="s">
        <v>4</v>
      </c>
      <c r="B6" s="27">
        <v>4680.3304974000002</v>
      </c>
      <c r="C6" s="27">
        <v>108.92771499</v>
      </c>
      <c r="D6" s="27">
        <v>4581.0272597000003</v>
      </c>
      <c r="E6" s="27">
        <v>1306.4378541999999</v>
      </c>
      <c r="F6" s="27">
        <v>1300.3551236999999</v>
      </c>
      <c r="G6" s="27">
        <v>722.84092569999996</v>
      </c>
      <c r="H6" s="27">
        <v>3981.6512821000001</v>
      </c>
      <c r="I6" s="53">
        <v>24.917093584</v>
      </c>
      <c r="J6" s="53">
        <v>48.312266569000002</v>
      </c>
      <c r="K6" s="27">
        <v>7.2279213800000006E-2</v>
      </c>
      <c r="L6" s="53">
        <v>283.06211631999997</v>
      </c>
      <c r="M6" s="27">
        <v>0.64023753309999998</v>
      </c>
      <c r="N6" s="53">
        <v>15.173235205999999</v>
      </c>
      <c r="O6" s="27">
        <v>6.6290789648999997</v>
      </c>
      <c r="P6" s="27">
        <v>1.9422612184000001</v>
      </c>
      <c r="Q6" s="53">
        <v>3.9003484032000002</v>
      </c>
      <c r="R6" s="27"/>
      <c r="S6" s="29" t="s">
        <v>4</v>
      </c>
      <c r="T6" s="27">
        <v>11.838206754024499</v>
      </c>
      <c r="U6" s="27">
        <v>6.6274392238858404</v>
      </c>
      <c r="V6" s="27">
        <v>5.26153237576459</v>
      </c>
      <c r="W6" s="27">
        <v>5.2305523749691298</v>
      </c>
      <c r="X6" s="27">
        <v>1.40479413169184</v>
      </c>
      <c r="Y6" s="27">
        <v>148.073647695349</v>
      </c>
      <c r="Z6" s="27">
        <v>1.9418218407808501</v>
      </c>
      <c r="AA6" s="27">
        <v>5025.0129589510798</v>
      </c>
      <c r="AB6" s="27">
        <v>7.2278779086791006E-2</v>
      </c>
      <c r="AC6" s="27">
        <v>4679.1500702943604</v>
      </c>
      <c r="AD6" s="27">
        <v>39.767546741846999</v>
      </c>
      <c r="AE6" s="27">
        <v>635.64950656647204</v>
      </c>
      <c r="AF6" s="27">
        <v>20.483885005641199</v>
      </c>
      <c r="AG6" s="27">
        <v>5.4860443550144398</v>
      </c>
      <c r="AH6" s="27">
        <v>407.53141747498699</v>
      </c>
      <c r="AI6" s="27">
        <v>407.53141747498699</v>
      </c>
      <c r="AJ6" s="27">
        <v>0.64023206741700101</v>
      </c>
      <c r="AK6" s="27">
        <v>0</v>
      </c>
      <c r="AL6" s="27">
        <v>27.865303527211999</v>
      </c>
      <c r="AM6" s="27">
        <v>0.26371444343748301</v>
      </c>
      <c r="AN6" s="27">
        <v>1.9504063114833201</v>
      </c>
      <c r="AO6" s="27">
        <v>6.08523932528648</v>
      </c>
      <c r="AP6" s="27">
        <v>9.7745130675585504E-2</v>
      </c>
      <c r="AQ6" s="27">
        <v>108.925424189232</v>
      </c>
      <c r="AR6" s="27">
        <v>0</v>
      </c>
      <c r="AS6" s="27">
        <v>4122.4498931573999</v>
      </c>
      <c r="AT6" s="27">
        <v>458.04952401660103</v>
      </c>
      <c r="AU6" s="27">
        <v>4580.499417174</v>
      </c>
      <c r="AV6" s="27">
        <v>0.61615877725149104</v>
      </c>
      <c r="AW6" s="27">
        <v>103.849833641801</v>
      </c>
      <c r="AX6" s="27">
        <v>10.147703060125499</v>
      </c>
      <c r="AY6" s="27">
        <v>2246.1467466561498</v>
      </c>
      <c r="AZ6" s="27">
        <v>13.4802116179203</v>
      </c>
      <c r="BA6" s="27">
        <v>34.106184667426099</v>
      </c>
      <c r="BB6" s="27">
        <v>103.60039101770801</v>
      </c>
      <c r="BC6" s="27">
        <v>19.5579823584848</v>
      </c>
      <c r="BD6" s="27">
        <v>0.27879726084650902</v>
      </c>
      <c r="BE6" s="27">
        <v>4.60289006295557</v>
      </c>
      <c r="BF6" s="27">
        <v>1306.3799384019001</v>
      </c>
      <c r="BG6" s="27">
        <v>1300.31671453373</v>
      </c>
      <c r="BH6" s="27">
        <v>6.06322386817022</v>
      </c>
      <c r="BI6" s="27">
        <v>8.0404485468785602E-3</v>
      </c>
      <c r="BJ6" s="27">
        <v>5.14040177912993E-3</v>
      </c>
      <c r="BK6" s="27">
        <v>89.822258691556797</v>
      </c>
      <c r="BL6" s="27">
        <v>2.67699827212752E-2</v>
      </c>
      <c r="BM6" s="27">
        <v>224.38294562305299</v>
      </c>
      <c r="BN6" s="27">
        <v>55.566170166614199</v>
      </c>
      <c r="BO6" s="27">
        <v>29.7621819413785</v>
      </c>
      <c r="BP6" s="27">
        <v>562.65317183904199</v>
      </c>
      <c r="BQ6" s="27">
        <v>542.18007935390006</v>
      </c>
      <c r="BR6" s="27">
        <v>31.1309640000662</v>
      </c>
      <c r="BS6" s="27">
        <v>119.281358052459</v>
      </c>
      <c r="BT6" s="27">
        <v>1.9035533410507399</v>
      </c>
      <c r="BU6" s="27">
        <v>722.83558246237203</v>
      </c>
      <c r="BV6" s="27">
        <v>1208.4754051555699</v>
      </c>
      <c r="BW6" s="27">
        <v>4.5219399674024698E-3</v>
      </c>
      <c r="BX6" s="27">
        <v>3.6399945884469802</v>
      </c>
      <c r="BY6" s="27">
        <v>206.64307906541501</v>
      </c>
      <c r="BZ6" s="27">
        <v>159.20589091567101</v>
      </c>
      <c r="CA6" s="27">
        <v>3980.8367622811302</v>
      </c>
      <c r="CB6" s="27">
        <v>68.374587867965801</v>
      </c>
      <c r="CD6" s="24">
        <f t="shared" si="0"/>
        <v>-2.5221020316740694E-4</v>
      </c>
      <c r="CE6" s="24">
        <f t="shared" si="1"/>
        <v>-2.1030467482080092E-5</v>
      </c>
      <c r="CF6" s="24">
        <f t="shared" si="2"/>
        <v>-1.152236160312393E-4</v>
      </c>
      <c r="CG6" s="24">
        <f t="shared" si="3"/>
        <v>-4.4331077757502063E-5</v>
      </c>
      <c r="CH6" s="24">
        <f t="shared" si="4"/>
        <v>-2.9537443710506524E-5</v>
      </c>
      <c r="CI6" s="24">
        <f t="shared" si="5"/>
        <v>-7.3919965485514027E-6</v>
      </c>
      <c r="CJ6" s="24">
        <f t="shared" si="6"/>
        <v>-2.0456834643749769E-4</v>
      </c>
      <c r="CK6" s="79">
        <f t="shared" si="7"/>
        <v>-0.79008176225144411</v>
      </c>
      <c r="CL6" s="79">
        <f t="shared" si="8"/>
        <v>2.0649286032537701</v>
      </c>
      <c r="CM6" s="24">
        <f t="shared" si="9"/>
        <v>-6.0143599541940347E-6</v>
      </c>
      <c r="CN6" s="79">
        <f t="shared" si="10"/>
        <v>0.43972433603327987</v>
      </c>
      <c r="CO6" s="24">
        <f t="shared" si="11"/>
        <v>-8.5369612314173579E-6</v>
      </c>
      <c r="CP6" s="79">
        <f t="shared" si="12"/>
        <v>-0.59894912043015225</v>
      </c>
      <c r="CQ6" s="24">
        <f t="shared" si="13"/>
        <v>-2.4735578243093812E-4</v>
      </c>
      <c r="CR6" s="24">
        <f t="shared" si="14"/>
        <v>-2.262196325538431E-4</v>
      </c>
      <c r="CS6" s="79">
        <f t="shared" si="15"/>
        <v>-0.97493938474947728</v>
      </c>
    </row>
    <row r="7" spans="1:97" x14ac:dyDescent="0.25">
      <c r="A7" s="29" t="s">
        <v>5</v>
      </c>
      <c r="B7" s="27">
        <v>18162.647541999999</v>
      </c>
      <c r="C7" s="27"/>
      <c r="D7" s="27">
        <v>23132.139545000002</v>
      </c>
      <c r="E7" s="27">
        <v>500.343546</v>
      </c>
      <c r="F7" s="27">
        <v>460.05805650000002</v>
      </c>
      <c r="G7" s="27">
        <v>521.78373699999997</v>
      </c>
      <c r="H7" s="27">
        <v>24324.528850999999</v>
      </c>
      <c r="I7" s="53">
        <v>205.15188595999999</v>
      </c>
      <c r="J7" s="53">
        <v>474.93726935000001</v>
      </c>
      <c r="K7" s="27"/>
      <c r="L7" s="53">
        <v>909.33552810000003</v>
      </c>
      <c r="M7" s="27"/>
      <c r="N7" s="53">
        <v>633.56618341000001</v>
      </c>
      <c r="O7" s="27">
        <v>146.91849679000001</v>
      </c>
      <c r="P7" s="27">
        <v>14.762978653999999</v>
      </c>
      <c r="Q7" s="53">
        <v>1.8729562984999999</v>
      </c>
      <c r="R7" s="27"/>
      <c r="S7" s="29" t="s">
        <v>5</v>
      </c>
      <c r="T7" s="27">
        <v>4.1593604422394499</v>
      </c>
      <c r="U7" s="27">
        <v>146.91757452874199</v>
      </c>
      <c r="V7" s="27">
        <v>152.17378705196299</v>
      </c>
      <c r="W7" s="27">
        <v>152.12787971554599</v>
      </c>
      <c r="X7" s="27">
        <v>8.2842781017874092</v>
      </c>
      <c r="Y7" s="27">
        <v>237.65975178247601</v>
      </c>
      <c r="Z7" s="27">
        <v>14.7628934145824</v>
      </c>
      <c r="AA7" s="27">
        <v>66843.440775511001</v>
      </c>
      <c r="AB7" s="27">
        <v>0</v>
      </c>
      <c r="AC7" s="27">
        <v>18162.7941336199</v>
      </c>
      <c r="AD7" s="27">
        <v>525.88528660390602</v>
      </c>
      <c r="AE7" s="27">
        <v>11784.2908502101</v>
      </c>
      <c r="AF7" s="27">
        <v>460.648635651451</v>
      </c>
      <c r="AG7" s="27">
        <v>11.079364709001601</v>
      </c>
      <c r="AH7" s="27">
        <v>885.27166662009199</v>
      </c>
      <c r="AI7" s="27">
        <v>885.27166662009199</v>
      </c>
      <c r="AJ7" s="27">
        <v>0</v>
      </c>
      <c r="AK7" s="27">
        <v>0</v>
      </c>
      <c r="AL7" s="27">
        <v>208.54289708596801</v>
      </c>
      <c r="AM7" s="27">
        <v>0.40960679222762703</v>
      </c>
      <c r="AN7" s="27">
        <v>1.08431842420234</v>
      </c>
      <c r="AO7" s="27">
        <v>14.7574084040141</v>
      </c>
      <c r="AP7" s="27">
        <v>0.142726329128292</v>
      </c>
      <c r="AQ7" s="27">
        <v>0</v>
      </c>
      <c r="AR7" s="27">
        <v>0</v>
      </c>
      <c r="AS7" s="27">
        <v>20818.7994265083</v>
      </c>
      <c r="AT7" s="27">
        <v>2313.1982298822099</v>
      </c>
      <c r="AU7" s="27">
        <v>23131.9976563905</v>
      </c>
      <c r="AV7" s="27">
        <v>1.1277311527957301</v>
      </c>
      <c r="AW7" s="27">
        <v>705.85647207328702</v>
      </c>
      <c r="AX7" s="27">
        <v>4.1989587888798798</v>
      </c>
      <c r="AY7" s="27">
        <v>13900.277077983001</v>
      </c>
      <c r="AZ7" s="27">
        <v>5.43485025807305</v>
      </c>
      <c r="BA7" s="27">
        <v>11.642251504103299</v>
      </c>
      <c r="BB7" s="27">
        <v>35.314607401907999</v>
      </c>
      <c r="BC7" s="27">
        <v>6.6109323577880996</v>
      </c>
      <c r="BD7" s="27">
        <v>8.6044515947684197E-2</v>
      </c>
      <c r="BE7" s="27">
        <v>1.6406727948103099</v>
      </c>
      <c r="BF7" s="27">
        <v>500.24245579762601</v>
      </c>
      <c r="BG7" s="27">
        <v>460.04775582573501</v>
      </c>
      <c r="BH7" s="27">
        <v>40.194699971890898</v>
      </c>
      <c r="BI7" s="27">
        <v>7.8989813764557201E-3</v>
      </c>
      <c r="BJ7" s="27">
        <v>1.39568064551331E-3</v>
      </c>
      <c r="BK7" s="27">
        <v>36.1359247467716</v>
      </c>
      <c r="BL7" s="27">
        <v>1.11915264361734E-2</v>
      </c>
      <c r="BM7" s="27">
        <v>77.777696683697201</v>
      </c>
      <c r="BN7" s="27">
        <v>18.762568135165299</v>
      </c>
      <c r="BO7" s="27">
        <v>10.0713204792848</v>
      </c>
      <c r="BP7" s="27">
        <v>195.02510919382499</v>
      </c>
      <c r="BQ7" s="27">
        <v>6615.0701558993196</v>
      </c>
      <c r="BR7" s="27">
        <v>11.255855377899699</v>
      </c>
      <c r="BS7" s="27">
        <v>40.240139408609998</v>
      </c>
      <c r="BT7" s="27">
        <v>5.8303379905129704</v>
      </c>
      <c r="BU7" s="27">
        <v>521.78402578420003</v>
      </c>
      <c r="BV7" s="27">
        <v>7854.9279556732699</v>
      </c>
      <c r="BW7" s="27">
        <v>0.179049381768878</v>
      </c>
      <c r="BX7" s="27">
        <v>0.52468934363046205</v>
      </c>
      <c r="BY7" s="27">
        <v>270.41907124499897</v>
      </c>
      <c r="BZ7" s="27">
        <v>241.02956028516201</v>
      </c>
      <c r="CA7" s="27">
        <v>24324.390711012598</v>
      </c>
      <c r="CB7" s="27">
        <v>193.20671237560299</v>
      </c>
      <c r="CD7" s="24">
        <f t="shared" si="0"/>
        <v>8.0710490891989629E-6</v>
      </c>
      <c r="CE7" s="24">
        <f t="shared" si="1"/>
        <v>0</v>
      </c>
      <c r="CF7" s="24">
        <f t="shared" si="2"/>
        <v>-6.1338299133808252E-6</v>
      </c>
      <c r="CG7" s="24">
        <f t="shared" si="3"/>
        <v>-2.0204158359223825E-4</v>
      </c>
      <c r="CH7" s="24">
        <f t="shared" si="4"/>
        <v>-2.2389944311323915E-5</v>
      </c>
      <c r="CI7" s="24">
        <f t="shared" si="5"/>
        <v>5.534557318942471E-7</v>
      </c>
      <c r="CJ7" s="24">
        <f t="shared" si="6"/>
        <v>-5.6790406197369003E-6</v>
      </c>
      <c r="CK7" s="79">
        <f t="shared" si="7"/>
        <v>-0.25846219251814478</v>
      </c>
      <c r="CL7" s="79">
        <f t="shared" si="8"/>
        <v>-0.49959759505136841</v>
      </c>
      <c r="CM7" s="24">
        <f t="shared" si="9"/>
        <v>0</v>
      </c>
      <c r="CN7" s="79">
        <f t="shared" si="10"/>
        <v>-2.6463126905629634E-2</v>
      </c>
      <c r="CO7" s="24">
        <f t="shared" si="11"/>
        <v>0</v>
      </c>
      <c r="CP7" s="79">
        <f t="shared" si="12"/>
        <v>-0.97670739254960504</v>
      </c>
      <c r="CQ7" s="24">
        <f t="shared" si="13"/>
        <v>-6.2773665546687789E-6</v>
      </c>
      <c r="CR7" s="24">
        <f t="shared" si="14"/>
        <v>-5.7738630933991555E-6</v>
      </c>
      <c r="CS7" s="79">
        <f t="shared" si="15"/>
        <v>-0.92379623099449903</v>
      </c>
    </row>
    <row r="8" spans="1:97" x14ac:dyDescent="0.25">
      <c r="A8" s="29" t="s">
        <v>6</v>
      </c>
      <c r="B8" s="27">
        <v>105.07227383</v>
      </c>
      <c r="C8" s="27">
        <v>9.3905800000000008E-3</v>
      </c>
      <c r="D8" s="27">
        <v>337.90599860999998</v>
      </c>
      <c r="E8" s="27">
        <v>21.614681766</v>
      </c>
      <c r="F8" s="27">
        <v>21.614681766</v>
      </c>
      <c r="G8" s="27">
        <v>2.5113289710000002</v>
      </c>
      <c r="H8" s="27">
        <v>31.441297958</v>
      </c>
      <c r="I8" s="53">
        <v>9.5281279999999996E-2</v>
      </c>
      <c r="J8" s="53">
        <v>2.6928162200000001E-2</v>
      </c>
      <c r="K8" s="27"/>
      <c r="L8" s="53">
        <v>1.61345005</v>
      </c>
      <c r="M8" s="27"/>
      <c r="N8" s="53">
        <v>2.0832899999999998E-3</v>
      </c>
      <c r="O8" s="27">
        <v>1.8297939999999999E-2</v>
      </c>
      <c r="P8" s="27">
        <v>1.188873E-3</v>
      </c>
      <c r="Q8" s="53">
        <v>2.9431252000000001E-3</v>
      </c>
      <c r="R8" s="27"/>
      <c r="S8" s="29" t="s">
        <v>6</v>
      </c>
      <c r="T8" s="27">
        <v>3.9921066739760702E-2</v>
      </c>
      <c r="U8" s="27">
        <v>1.8297140153915599E-2</v>
      </c>
      <c r="V8" s="27">
        <v>7.7701243530063496E-2</v>
      </c>
      <c r="W8" s="27">
        <v>7.6125200743773797E-2</v>
      </c>
      <c r="X8" s="27">
        <v>6.6595776552043101E-2</v>
      </c>
      <c r="Y8" s="27">
        <v>1.7151839448986499</v>
      </c>
      <c r="Z8" s="27">
        <v>1.1889179450101099E-3</v>
      </c>
      <c r="AA8" s="27">
        <v>149.79440391466801</v>
      </c>
      <c r="AB8" s="27">
        <v>0</v>
      </c>
      <c r="AC8" s="27">
        <v>105.07206541995301</v>
      </c>
      <c r="AD8" s="27">
        <v>1.19723076481302</v>
      </c>
      <c r="AE8" s="27">
        <v>25.028515832019199</v>
      </c>
      <c r="AF8" s="27">
        <v>0.59202542033252903</v>
      </c>
      <c r="AG8" s="27">
        <v>4.08385040410498E-2</v>
      </c>
      <c r="AH8" s="27">
        <v>7.0533817922659603</v>
      </c>
      <c r="AI8" s="27">
        <v>7.0533817922659603</v>
      </c>
      <c r="AJ8" s="27">
        <v>0</v>
      </c>
      <c r="AK8" s="27">
        <v>0</v>
      </c>
      <c r="AL8" s="27">
        <v>0.58963606214057596</v>
      </c>
      <c r="AM8" s="27">
        <v>1.08616353417275E-2</v>
      </c>
      <c r="AN8" s="27">
        <v>2.6095183104879401E-2</v>
      </c>
      <c r="AO8" s="27">
        <v>3.8021280167992298E-2</v>
      </c>
      <c r="AP8" s="27">
        <v>4.8868387400659704E-3</v>
      </c>
      <c r="AQ8" s="27">
        <v>9.3905902324223304E-3</v>
      </c>
      <c r="AR8" s="27">
        <v>0</v>
      </c>
      <c r="AS8" s="27">
        <v>304.11541438626102</v>
      </c>
      <c r="AT8" s="27">
        <v>33.790647689941999</v>
      </c>
      <c r="AU8" s="27">
        <v>337.90606207620402</v>
      </c>
      <c r="AV8" s="27">
        <v>1.0319895734442201E-2</v>
      </c>
      <c r="AW8" s="27">
        <v>2.7173770403225199</v>
      </c>
      <c r="AX8" s="27">
        <v>0.16826723424659801</v>
      </c>
      <c r="AY8" s="27">
        <v>9.2413940526661804</v>
      </c>
      <c r="AZ8" s="27">
        <v>0.22765615194254701</v>
      </c>
      <c r="BA8" s="27">
        <v>0.59388540308757198</v>
      </c>
      <c r="BB8" s="27">
        <v>1.43851420933987</v>
      </c>
      <c r="BC8" s="27">
        <v>0.33653655604976002</v>
      </c>
      <c r="BD8" s="27">
        <v>0</v>
      </c>
      <c r="BE8" s="27">
        <v>7.9184663216432999E-2</v>
      </c>
      <c r="BF8" s="27">
        <v>21.6146873413911</v>
      </c>
      <c r="BG8" s="27">
        <v>21.6146873413911</v>
      </c>
      <c r="BH8" s="27">
        <v>0</v>
      </c>
      <c r="BI8" s="27">
        <v>0</v>
      </c>
      <c r="BJ8" s="27">
        <v>0</v>
      </c>
      <c r="BK8" s="27">
        <v>1.2205338561594401</v>
      </c>
      <c r="BL8" s="27">
        <v>0</v>
      </c>
      <c r="BM8" s="27">
        <v>3.8604711811813299</v>
      </c>
      <c r="BN8" s="27">
        <v>0.96013133892205105</v>
      </c>
      <c r="BO8" s="27">
        <v>0.51470196464888296</v>
      </c>
      <c r="BP8" s="27">
        <v>9.6512007881523196</v>
      </c>
      <c r="BQ8" s="27">
        <v>5.7743619572828404</v>
      </c>
      <c r="BR8" s="27">
        <v>0.52459979309622595</v>
      </c>
      <c r="BS8" s="27">
        <v>2.03900420134811</v>
      </c>
      <c r="BT8" s="27">
        <v>0</v>
      </c>
      <c r="BU8" s="27">
        <v>2.5113155950329902</v>
      </c>
      <c r="BV8" s="27">
        <v>3.1308390155018602</v>
      </c>
      <c r="BW8" s="27">
        <v>0</v>
      </c>
      <c r="BX8" s="27">
        <v>1.79354823793712E-2</v>
      </c>
      <c r="BY8" s="27">
        <v>0.74671172896355298</v>
      </c>
      <c r="BZ8" s="27">
        <v>0.90216138583640604</v>
      </c>
      <c r="CA8" s="27">
        <v>31.4413138114055</v>
      </c>
      <c r="CB8" s="27">
        <v>0.51397845293325295</v>
      </c>
      <c r="CD8" s="24">
        <f t="shared" si="0"/>
        <v>-1.9834923086516502E-6</v>
      </c>
      <c r="CE8" s="24">
        <f t="shared" si="1"/>
        <v>1.0896475329092426E-6</v>
      </c>
      <c r="CF8" s="24">
        <f t="shared" si="2"/>
        <v>1.878220697496175E-7</v>
      </c>
      <c r="CG8" s="24">
        <f t="shared" si="3"/>
        <v>2.5794463042616886E-7</v>
      </c>
      <c r="CH8" s="24">
        <f t="shared" si="4"/>
        <v>2.5794463042616886E-7</v>
      </c>
      <c r="CI8" s="24">
        <f t="shared" si="5"/>
        <v>-5.3262504293427983E-6</v>
      </c>
      <c r="CJ8" s="24">
        <f t="shared" si="6"/>
        <v>5.042223613523514E-7</v>
      </c>
      <c r="CK8" s="79">
        <f t="shared" si="7"/>
        <v>-0.20104766913528241</v>
      </c>
      <c r="CL8" s="79">
        <f t="shared" si="8"/>
        <v>62.694801455802647</v>
      </c>
      <c r="CM8" s="24">
        <f t="shared" si="9"/>
        <v>0</v>
      </c>
      <c r="CN8" s="79">
        <f t="shared" si="10"/>
        <v>3.3716145983360071</v>
      </c>
      <c r="CO8" s="24">
        <f t="shared" si="11"/>
        <v>0</v>
      </c>
      <c r="CP8" s="79">
        <f t="shared" si="12"/>
        <v>17.250594092993438</v>
      </c>
      <c r="CQ8" s="24">
        <f t="shared" si="13"/>
        <v>-4.3712356931966247E-5</v>
      </c>
      <c r="CR8" s="24">
        <f t="shared" si="14"/>
        <v>3.7804719351790258E-5</v>
      </c>
      <c r="CS8" s="79">
        <f t="shared" si="15"/>
        <v>0.6604250271330524</v>
      </c>
    </row>
    <row r="9" spans="1:97" x14ac:dyDescent="0.25">
      <c r="A9" s="29" t="s">
        <v>7</v>
      </c>
      <c r="B9" s="27">
        <v>11.208818000000001</v>
      </c>
      <c r="C9" s="27"/>
      <c r="D9" s="27">
        <v>18.781860000000002</v>
      </c>
      <c r="E9" s="27">
        <v>5.926463</v>
      </c>
      <c r="F9" s="27">
        <v>5.926463</v>
      </c>
      <c r="G9" s="27">
        <v>1.3436999999999999E-2</v>
      </c>
      <c r="H9" s="27">
        <v>5.4965400000000004</v>
      </c>
      <c r="I9" s="53">
        <v>0.40132200000000001</v>
      </c>
      <c r="J9" s="53">
        <v>5.3945279999999998E-2</v>
      </c>
      <c r="K9" s="27"/>
      <c r="L9" s="53">
        <v>2.6006040000000001</v>
      </c>
      <c r="M9" s="27"/>
      <c r="N9" s="53">
        <v>0.17098640000000001</v>
      </c>
      <c r="O9" s="27">
        <v>0.26769310000000002</v>
      </c>
      <c r="P9" s="27">
        <v>2.596103E-2</v>
      </c>
      <c r="Q9" s="53">
        <v>3.0028699999999999E-3</v>
      </c>
      <c r="R9" s="27"/>
      <c r="S9" s="29" t="s">
        <v>7</v>
      </c>
      <c r="T9" s="27">
        <v>0</v>
      </c>
      <c r="U9" s="27">
        <v>0.26769169756306599</v>
      </c>
      <c r="V9" s="27">
        <v>1.7711870854015498E-2</v>
      </c>
      <c r="W9" s="27">
        <v>1.7711870854015498E-2</v>
      </c>
      <c r="X9" s="27">
        <v>7.1385457844871502E-3</v>
      </c>
      <c r="Y9" s="27">
        <v>6.4929785283046396E-2</v>
      </c>
      <c r="Z9" s="27">
        <v>2.59609891349614E-2</v>
      </c>
      <c r="AA9" s="27">
        <v>45.275319349967397</v>
      </c>
      <c r="AB9" s="27">
        <v>0</v>
      </c>
      <c r="AC9" s="27">
        <v>11.208794589857501</v>
      </c>
      <c r="AD9" s="27">
        <v>0.371934103900526</v>
      </c>
      <c r="AE9" s="27">
        <v>8.2654841275979791</v>
      </c>
      <c r="AF9" s="27">
        <v>0.188918807596026</v>
      </c>
      <c r="AG9" s="27">
        <v>0</v>
      </c>
      <c r="AH9" s="27">
        <v>0.47821955119187098</v>
      </c>
      <c r="AI9" s="27">
        <v>0.47821955119187098</v>
      </c>
      <c r="AJ9" s="27">
        <v>0</v>
      </c>
      <c r="AK9" s="27">
        <v>0</v>
      </c>
      <c r="AL9" s="27">
        <v>0.184286019351069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16.903545362853301</v>
      </c>
      <c r="AT9" s="27">
        <v>1.8781902147853</v>
      </c>
      <c r="AU9" s="27">
        <v>18.781735577638599</v>
      </c>
      <c r="AV9" s="27">
        <v>0</v>
      </c>
      <c r="AW9" s="27">
        <v>0.709918980941045</v>
      </c>
      <c r="AX9" s="27">
        <v>4.6136247843603699E-2</v>
      </c>
      <c r="AY9" s="27">
        <v>1.6560047646290399</v>
      </c>
      <c r="AZ9" s="27">
        <v>6.2418687478298401E-2</v>
      </c>
      <c r="BA9" s="27">
        <v>0.162836466652335</v>
      </c>
      <c r="BB9" s="27">
        <v>0.39442257643148798</v>
      </c>
      <c r="BC9" s="27">
        <v>9.2272495687207398E-2</v>
      </c>
      <c r="BD9" s="27">
        <v>0</v>
      </c>
      <c r="BE9" s="27">
        <v>2.17113813610233E-2</v>
      </c>
      <c r="BF9" s="27">
        <v>5.9264660350424903</v>
      </c>
      <c r="BG9" s="27">
        <v>5.9264660350424903</v>
      </c>
      <c r="BH9" s="27">
        <v>0</v>
      </c>
      <c r="BI9" s="27">
        <v>0</v>
      </c>
      <c r="BJ9" s="27">
        <v>0</v>
      </c>
      <c r="BK9" s="27">
        <v>0.33465404520577602</v>
      </c>
      <c r="BL9" s="27">
        <v>0</v>
      </c>
      <c r="BM9" s="27">
        <v>1.0584800839960999</v>
      </c>
      <c r="BN9" s="27">
        <v>0.26325018215689</v>
      </c>
      <c r="BO9" s="27">
        <v>0.14112383802642101</v>
      </c>
      <c r="BP9" s="27">
        <v>2.6462398408263099</v>
      </c>
      <c r="BQ9" s="27">
        <v>1.71805683347938</v>
      </c>
      <c r="BR9" s="27">
        <v>0.143838932522033</v>
      </c>
      <c r="BS9" s="27">
        <v>0.55908125685499999</v>
      </c>
      <c r="BT9" s="27">
        <v>0</v>
      </c>
      <c r="BU9" s="27">
        <v>1.34363420911941E-2</v>
      </c>
      <c r="BV9" s="27">
        <v>0.38812907673506303</v>
      </c>
      <c r="BW9" s="27">
        <v>0</v>
      </c>
      <c r="BX9" s="27">
        <v>0</v>
      </c>
      <c r="BY9" s="27">
        <v>3.2693026563490199E-2</v>
      </c>
      <c r="BZ9" s="27">
        <v>7.0194648588765901E-3</v>
      </c>
      <c r="CA9" s="27">
        <v>5.49653543654268</v>
      </c>
      <c r="CB9" s="27">
        <v>5.9604230631017698E-2</v>
      </c>
      <c r="CD9" s="24">
        <f t="shared" si="0"/>
        <v>-2.0885469368910071E-6</v>
      </c>
      <c r="CE9" s="24">
        <f t="shared" si="1"/>
        <v>0</v>
      </c>
      <c r="CF9" s="24">
        <f t="shared" si="2"/>
        <v>-6.6246027497974042E-6</v>
      </c>
      <c r="CG9" s="24">
        <f t="shared" si="3"/>
        <v>5.1211700641987159E-7</v>
      </c>
      <c r="CH9" s="24">
        <f t="shared" si="4"/>
        <v>5.1211700641987159E-7</v>
      </c>
      <c r="CI9" s="24">
        <f t="shared" si="5"/>
        <v>-4.8962477182386002E-5</v>
      </c>
      <c r="CJ9" s="24">
        <f t="shared" si="6"/>
        <v>-8.3024181038839928E-7</v>
      </c>
      <c r="CK9" s="79">
        <f t="shared" si="7"/>
        <v>-0.95586618512312937</v>
      </c>
      <c r="CL9" s="79">
        <f t="shared" si="8"/>
        <v>0.2036231025781384</v>
      </c>
      <c r="CM9" s="24">
        <f t="shared" si="9"/>
        <v>0</v>
      </c>
      <c r="CN9" s="79">
        <f t="shared" si="10"/>
        <v>-0.81611212195633365</v>
      </c>
      <c r="CO9" s="24">
        <f t="shared" si="11"/>
        <v>0</v>
      </c>
      <c r="CP9" s="79">
        <f t="shared" si="12"/>
        <v>-1</v>
      </c>
      <c r="CQ9" s="24">
        <f t="shared" si="13"/>
        <v>-5.238973040501212E-6</v>
      </c>
      <c r="CR9" s="24">
        <f t="shared" si="14"/>
        <v>-1.5740915749313979E-6</v>
      </c>
      <c r="CS9" s="79">
        <f t="shared" si="15"/>
        <v>-1</v>
      </c>
    </row>
    <row r="10" spans="1:97" x14ac:dyDescent="0.25">
      <c r="B10" s="27"/>
      <c r="C10" s="27"/>
      <c r="D10" s="27"/>
      <c r="E10" s="27"/>
      <c r="F10" s="27"/>
      <c r="G10" s="27"/>
      <c r="H10" s="27"/>
      <c r="I10" s="53"/>
      <c r="J10" s="53"/>
      <c r="K10" s="27"/>
      <c r="L10" s="53"/>
      <c r="M10" s="27"/>
      <c r="N10" s="53"/>
      <c r="O10" s="27"/>
      <c r="P10" s="27"/>
      <c r="Q10" s="53"/>
      <c r="R10" s="27"/>
      <c r="CD10" s="24">
        <f t="shared" si="0"/>
        <v>0</v>
      </c>
      <c r="CE10" s="24">
        <f t="shared" si="1"/>
        <v>0</v>
      </c>
      <c r="CF10" s="24">
        <f t="shared" si="2"/>
        <v>0</v>
      </c>
      <c r="CG10" s="24">
        <f t="shared" si="3"/>
        <v>0</v>
      </c>
      <c r="CH10" s="24">
        <f t="shared" si="4"/>
        <v>0</v>
      </c>
      <c r="CI10" s="24">
        <f t="shared" si="5"/>
        <v>0</v>
      </c>
      <c r="CJ10" s="24">
        <f t="shared" si="6"/>
        <v>0</v>
      </c>
      <c r="CK10" s="79">
        <f t="shared" si="7"/>
        <v>0</v>
      </c>
      <c r="CL10" s="79">
        <f t="shared" si="8"/>
        <v>0</v>
      </c>
      <c r="CM10" s="24">
        <f t="shared" si="9"/>
        <v>0</v>
      </c>
      <c r="CN10" s="79">
        <f t="shared" si="10"/>
        <v>0</v>
      </c>
      <c r="CO10" s="24">
        <f t="shared" si="11"/>
        <v>0</v>
      </c>
      <c r="CP10" s="79">
        <f t="shared" si="12"/>
        <v>0</v>
      </c>
      <c r="CQ10" s="24">
        <f t="shared" si="13"/>
        <v>0</v>
      </c>
      <c r="CR10" s="24">
        <f t="shared" si="14"/>
        <v>0</v>
      </c>
      <c r="CS10" s="79">
        <f t="shared" si="15"/>
        <v>0</v>
      </c>
    </row>
    <row r="11" spans="1:97" x14ac:dyDescent="0.25">
      <c r="A11" s="29" t="s">
        <v>9</v>
      </c>
      <c r="B11" s="27">
        <v>1132.4455700000001</v>
      </c>
      <c r="C11" s="27"/>
      <c r="D11" s="27">
        <v>6440.897766</v>
      </c>
      <c r="E11" s="27">
        <v>93.346165028000001</v>
      </c>
      <c r="F11" s="27">
        <v>91.697669218000001</v>
      </c>
      <c r="G11" s="27">
        <v>1512.6228120000001</v>
      </c>
      <c r="H11" s="27">
        <v>610.42389500000002</v>
      </c>
      <c r="I11" s="53">
        <v>21.121582335999999</v>
      </c>
      <c r="J11" s="53">
        <v>3.1218902346999999</v>
      </c>
      <c r="K11" s="27"/>
      <c r="L11" s="53">
        <v>113.86009839</v>
      </c>
      <c r="M11" s="27"/>
      <c r="N11" s="53">
        <v>7.6370571147000001</v>
      </c>
      <c r="O11" s="27">
        <v>14.98997385</v>
      </c>
      <c r="P11" s="27">
        <v>1.2714514504000001</v>
      </c>
      <c r="Q11" s="53">
        <v>0.2098518982</v>
      </c>
      <c r="R11" s="27"/>
      <c r="S11" s="29" t="s">
        <v>9</v>
      </c>
      <c r="T11" s="27">
        <v>5.5529230842661604E-3</v>
      </c>
      <c r="U11" s="27">
        <v>14.9899132424265</v>
      </c>
      <c r="V11" s="27">
        <v>1.5365656110111101</v>
      </c>
      <c r="W11" s="27">
        <v>1.5365656110111101</v>
      </c>
      <c r="X11" s="27">
        <v>0.47215247537393101</v>
      </c>
      <c r="Y11" s="27">
        <v>6.5869406210486501</v>
      </c>
      <c r="Z11" s="27">
        <v>1.27146210896754</v>
      </c>
      <c r="AA11" s="27">
        <v>3122.5313660851102</v>
      </c>
      <c r="AB11" s="27">
        <v>0</v>
      </c>
      <c r="AC11" s="27">
        <v>1132.4431637200701</v>
      </c>
      <c r="AD11" s="27">
        <v>27.380734163827402</v>
      </c>
      <c r="AE11" s="27">
        <v>560.39998060232006</v>
      </c>
      <c r="AF11" s="27">
        <v>14.1707790366097</v>
      </c>
      <c r="AG11" s="27">
        <v>1.17801822340096E-2</v>
      </c>
      <c r="AH11" s="27">
        <v>69.423440582102998</v>
      </c>
      <c r="AI11" s="27">
        <v>69.423440582102998</v>
      </c>
      <c r="AJ11" s="27">
        <v>0</v>
      </c>
      <c r="AK11" s="27">
        <v>0</v>
      </c>
      <c r="AL11" s="27">
        <v>12.7084592045384</v>
      </c>
      <c r="AM11" s="27">
        <v>7.6842006917001593E-6</v>
      </c>
      <c r="AN11" s="27">
        <v>6.1695293925715499E-3</v>
      </c>
      <c r="AO11" s="27">
        <v>2.6939513222771602E-2</v>
      </c>
      <c r="AP11" s="27">
        <v>2.20709944319516E-5</v>
      </c>
      <c r="AQ11" s="27">
        <v>0</v>
      </c>
      <c r="AR11" s="27">
        <v>0</v>
      </c>
      <c r="AS11" s="27">
        <v>5796.8043215998096</v>
      </c>
      <c r="AT11" s="27">
        <v>644.09003234215902</v>
      </c>
      <c r="AU11" s="27">
        <v>6440.8943539419697</v>
      </c>
      <c r="AV11" s="27">
        <v>3.2813975690735702E-4</v>
      </c>
      <c r="AW11" s="27">
        <v>48.558312326824101</v>
      </c>
      <c r="AX11" s="27">
        <v>0.85433792820648402</v>
      </c>
      <c r="AY11" s="27">
        <v>262.04777011966098</v>
      </c>
      <c r="AZ11" s="27">
        <v>1.09784853431218</v>
      </c>
      <c r="BA11" s="27">
        <v>2.3987087584119999</v>
      </c>
      <c r="BB11" s="27">
        <v>5.8159966225190898</v>
      </c>
      <c r="BC11" s="27">
        <v>1.3549880977970301</v>
      </c>
      <c r="BD11" s="27">
        <v>0</v>
      </c>
      <c r="BE11" s="27">
        <v>0.33248693529985601</v>
      </c>
      <c r="BF11" s="27">
        <v>93.345657073143798</v>
      </c>
      <c r="BG11" s="27">
        <v>91.697170480001304</v>
      </c>
      <c r="BH11" s="27">
        <v>1.6484865931425201</v>
      </c>
      <c r="BI11" s="27">
        <v>0</v>
      </c>
      <c r="BJ11" s="27">
        <v>0</v>
      </c>
      <c r="BK11" s="27">
        <v>6.4904919762782596</v>
      </c>
      <c r="BL11" s="27">
        <v>0</v>
      </c>
      <c r="BM11" s="27">
        <v>15.9161690724604</v>
      </c>
      <c r="BN11" s="27">
        <v>3.8588182851347801</v>
      </c>
      <c r="BO11" s="27">
        <v>2.0686521679701499</v>
      </c>
      <c r="BP11" s="27">
        <v>39.790998721319198</v>
      </c>
      <c r="BQ11" s="27">
        <v>153.09728068791199</v>
      </c>
      <c r="BR11" s="27">
        <v>2.29226762071684</v>
      </c>
      <c r="BS11" s="27">
        <v>8.1950092031944806</v>
      </c>
      <c r="BT11" s="27">
        <v>1.23039655638044</v>
      </c>
      <c r="BU11" s="27">
        <v>1512.62249669634</v>
      </c>
      <c r="BV11" s="27">
        <v>130.81237469994301</v>
      </c>
      <c r="BW11" s="27">
        <v>0</v>
      </c>
      <c r="BX11" s="27">
        <v>1.81197820069777E-4</v>
      </c>
      <c r="BY11" s="27">
        <v>3.9999636686439999</v>
      </c>
      <c r="BZ11" s="27">
        <v>8.1959062433105601</v>
      </c>
      <c r="CA11" s="27">
        <v>610.423466216924</v>
      </c>
      <c r="CB11" s="27">
        <v>4.6765212163251402</v>
      </c>
      <c r="CD11" s="24">
        <f t="shared" si="0"/>
        <v>-2.1248526143540628E-6</v>
      </c>
      <c r="CE11" s="24">
        <f t="shared" si="1"/>
        <v>0</v>
      </c>
      <c r="CF11" s="24">
        <f t="shared" si="2"/>
        <v>-5.2974882606375688E-7</v>
      </c>
      <c r="CG11" s="24">
        <f t="shared" si="3"/>
        <v>-5.4416253313816445E-6</v>
      </c>
      <c r="CH11" s="24">
        <f t="shared" si="4"/>
        <v>-5.4389386660577295E-6</v>
      </c>
      <c r="CI11" s="24">
        <f t="shared" si="5"/>
        <v>-2.0844830419308405E-7</v>
      </c>
      <c r="CJ11" s="24">
        <f t="shared" si="6"/>
        <v>-7.024349464853113E-7</v>
      </c>
      <c r="CK11" s="79">
        <f t="shared" si="7"/>
        <v>-0.92725139686186486</v>
      </c>
      <c r="CL11" s="79">
        <f t="shared" si="8"/>
        <v>1.1099206332863354</v>
      </c>
      <c r="CM11" s="24">
        <f t="shared" si="9"/>
        <v>0</v>
      </c>
      <c r="CN11" s="79">
        <f t="shared" si="10"/>
        <v>-0.39027419118934947</v>
      </c>
      <c r="CO11" s="24">
        <f t="shared" si="11"/>
        <v>0</v>
      </c>
      <c r="CP11" s="79">
        <f t="shared" si="12"/>
        <v>-0.99647252694091848</v>
      </c>
      <c r="CQ11" s="24">
        <f t="shared" si="13"/>
        <v>-4.043207420295041E-6</v>
      </c>
      <c r="CR11" s="24">
        <f t="shared" si="14"/>
        <v>8.3829921595098978E-6</v>
      </c>
      <c r="CS11" s="79">
        <f t="shared" si="15"/>
        <v>-0.99989482585279787</v>
      </c>
    </row>
    <row r="12" spans="1:97" x14ac:dyDescent="0.25">
      <c r="A12" s="29" t="s">
        <v>10</v>
      </c>
      <c r="B12" s="27">
        <v>1083.9531999999999</v>
      </c>
      <c r="C12" s="27"/>
      <c r="D12" s="27">
        <v>3757.8818000000001</v>
      </c>
      <c r="E12" s="27">
        <v>101.76909999999999</v>
      </c>
      <c r="F12" s="27">
        <v>101.76909999999999</v>
      </c>
      <c r="G12" s="27">
        <v>4.3482000000000003</v>
      </c>
      <c r="H12" s="27">
        <v>474.35969999999998</v>
      </c>
      <c r="I12" s="53">
        <v>29.267218852999999</v>
      </c>
      <c r="J12" s="53">
        <v>7.3808748427999999</v>
      </c>
      <c r="K12" s="27"/>
      <c r="L12" s="53">
        <v>206.68988400999999</v>
      </c>
      <c r="M12" s="27"/>
      <c r="N12" s="53">
        <v>10.616371857000001</v>
      </c>
      <c r="O12" s="27">
        <v>28.318183052999998</v>
      </c>
      <c r="P12" s="27">
        <v>3.0754830235999999</v>
      </c>
      <c r="Q12" s="53">
        <v>0.333929474</v>
      </c>
      <c r="R12" s="27"/>
      <c r="S12" s="29" t="s">
        <v>10</v>
      </c>
      <c r="T12" s="27">
        <v>1.37801716164288</v>
      </c>
      <c r="U12" s="27">
        <v>28.318116720776999</v>
      </c>
      <c r="V12" s="27">
        <v>1.4263857512659199</v>
      </c>
      <c r="W12" s="27">
        <v>1.4263857512659199</v>
      </c>
      <c r="X12" s="27">
        <v>0.57488719821743905</v>
      </c>
      <c r="Y12" s="27">
        <v>6.8918983327504701</v>
      </c>
      <c r="Z12" s="27">
        <v>3.0754754440749599</v>
      </c>
      <c r="AA12" s="27">
        <v>3673.3935154117798</v>
      </c>
      <c r="AB12" s="27">
        <v>0</v>
      </c>
      <c r="AC12" s="27">
        <v>1083.95400153221</v>
      </c>
      <c r="AD12" s="27">
        <v>29.961165582600898</v>
      </c>
      <c r="AE12" s="27">
        <v>665.86304864025601</v>
      </c>
      <c r="AF12" s="27">
        <v>15.214745857046699</v>
      </c>
      <c r="AG12" s="27">
        <v>0</v>
      </c>
      <c r="AH12" s="27">
        <v>49.868969683469999</v>
      </c>
      <c r="AI12" s="27">
        <v>49.868969683469999</v>
      </c>
      <c r="AJ12" s="27">
        <v>0</v>
      </c>
      <c r="AK12" s="27">
        <v>0</v>
      </c>
      <c r="AL12" s="27">
        <v>14.8438882504747</v>
      </c>
      <c r="AM12" s="27">
        <v>0</v>
      </c>
      <c r="AN12" s="27">
        <v>5.73515410858862E-2</v>
      </c>
      <c r="AO12" s="27">
        <v>0.68403083656585895</v>
      </c>
      <c r="AP12" s="27">
        <v>0</v>
      </c>
      <c r="AQ12" s="27">
        <v>0</v>
      </c>
      <c r="AR12" s="27">
        <v>0</v>
      </c>
      <c r="AS12" s="27">
        <v>3382.0945382033401</v>
      </c>
      <c r="AT12" s="27">
        <v>375.78845885238297</v>
      </c>
      <c r="AU12" s="27">
        <v>3757.8829970557199</v>
      </c>
      <c r="AV12" s="27">
        <v>0</v>
      </c>
      <c r="AW12" s="27">
        <v>57.842309155133599</v>
      </c>
      <c r="AX12" s="27">
        <v>0.79225838026422302</v>
      </c>
      <c r="AY12" s="27">
        <v>141.96701721380899</v>
      </c>
      <c r="AZ12" s="27">
        <v>1.0718847777465399</v>
      </c>
      <c r="BA12" s="27">
        <v>2.7962036056592598</v>
      </c>
      <c r="BB12" s="27">
        <v>6.7730434652248501</v>
      </c>
      <c r="BC12" s="27">
        <v>1.5845225443542299</v>
      </c>
      <c r="BD12" s="27">
        <v>0</v>
      </c>
      <c r="BE12" s="27">
        <v>0.37282658785143102</v>
      </c>
      <c r="BF12" s="27">
        <v>101.76903600335</v>
      </c>
      <c r="BG12" s="27">
        <v>101.76903600335</v>
      </c>
      <c r="BH12" s="27">
        <v>0</v>
      </c>
      <c r="BI12" s="27">
        <v>0</v>
      </c>
      <c r="BJ12" s="27">
        <v>0</v>
      </c>
      <c r="BK12" s="27">
        <v>5.7466445487965299</v>
      </c>
      <c r="BL12" s="27">
        <v>0</v>
      </c>
      <c r="BM12" s="27">
        <v>18.176400123458698</v>
      </c>
      <c r="BN12" s="27">
        <v>4.5205280113758501</v>
      </c>
      <c r="BO12" s="27">
        <v>2.4233930881793602</v>
      </c>
      <c r="BP12" s="27">
        <v>45.440982699228798</v>
      </c>
      <c r="BQ12" s="27">
        <v>139.63255638210899</v>
      </c>
      <c r="BR12" s="27">
        <v>2.4699857104118701</v>
      </c>
      <c r="BS12" s="27">
        <v>9.6003624607991007</v>
      </c>
      <c r="BT12" s="27">
        <v>0</v>
      </c>
      <c r="BU12" s="27">
        <v>4.3482081559990702</v>
      </c>
      <c r="BV12" s="27">
        <v>34.966640474422498</v>
      </c>
      <c r="BW12" s="27">
        <v>0</v>
      </c>
      <c r="BX12" s="27">
        <v>0</v>
      </c>
      <c r="BY12" s="27">
        <v>6.6277148454088204</v>
      </c>
      <c r="BZ12" s="27">
        <v>2.2045828502045302</v>
      </c>
      <c r="CA12" s="27">
        <v>474.35954056780099</v>
      </c>
      <c r="CB12" s="27">
        <v>6.1779008166327598</v>
      </c>
      <c r="CD12" s="24">
        <f t="shared" si="0"/>
        <v>7.3945278270487191E-7</v>
      </c>
      <c r="CE12" s="24">
        <f t="shared" si="1"/>
        <v>0</v>
      </c>
      <c r="CF12" s="24">
        <f t="shared" si="2"/>
        <v>3.1854533577548044E-7</v>
      </c>
      <c r="CG12" s="24">
        <f t="shared" si="3"/>
        <v>-6.2884166214399704E-7</v>
      </c>
      <c r="CH12" s="24">
        <f t="shared" si="4"/>
        <v>-6.2884166214399704E-7</v>
      </c>
      <c r="CI12" s="24">
        <f t="shared" si="5"/>
        <v>1.8757184742863854E-6</v>
      </c>
      <c r="CJ12" s="24">
        <f t="shared" si="6"/>
        <v>-3.3609979723019762E-7</v>
      </c>
      <c r="CK12" s="79">
        <f t="shared" si="7"/>
        <v>-0.95126336539080791</v>
      </c>
      <c r="CL12" s="79">
        <f t="shared" si="8"/>
        <v>-6.6249126352077831E-2</v>
      </c>
      <c r="CM12" s="24">
        <f t="shared" si="9"/>
        <v>0</v>
      </c>
      <c r="CN12" s="79">
        <f t="shared" si="10"/>
        <v>-0.75872563903002987</v>
      </c>
      <c r="CO12" s="24">
        <f t="shared" si="11"/>
        <v>0</v>
      </c>
      <c r="CP12" s="79">
        <f t="shared" si="12"/>
        <v>-0.93556830471091346</v>
      </c>
      <c r="CQ12" s="24">
        <f t="shared" si="13"/>
        <v>-2.3423897951196198E-6</v>
      </c>
      <c r="CR12" s="24">
        <f t="shared" si="14"/>
        <v>-2.4644990662879934E-6</v>
      </c>
      <c r="CS12" s="79">
        <f t="shared" si="15"/>
        <v>-1</v>
      </c>
    </row>
    <row r="13" spans="1:97" x14ac:dyDescent="0.25">
      <c r="A13" s="29" t="s">
        <v>12</v>
      </c>
      <c r="B13" s="27">
        <v>372.05129099999999</v>
      </c>
      <c r="C13" s="27"/>
      <c r="D13" s="27">
        <v>1075.06656</v>
      </c>
      <c r="E13" s="27">
        <v>13.243122870000001</v>
      </c>
      <c r="F13" s="27">
        <v>13.243122870000001</v>
      </c>
      <c r="G13" s="27">
        <v>5.75198929</v>
      </c>
      <c r="H13" s="27">
        <v>27.800465500000001</v>
      </c>
      <c r="I13" s="53">
        <v>5.5256609999999998E-2</v>
      </c>
      <c r="J13" s="53">
        <v>1.3814180000000001E-2</v>
      </c>
      <c r="K13" s="27"/>
      <c r="L13" s="53">
        <v>0.39306259999999998</v>
      </c>
      <c r="M13" s="27"/>
      <c r="N13" s="53">
        <v>1.7659370000000001E-2</v>
      </c>
      <c r="O13" s="27">
        <v>5.5398919999999997E-2</v>
      </c>
      <c r="P13" s="27">
        <v>5.8389440000000004E-3</v>
      </c>
      <c r="Q13" s="53">
        <v>6.8572380000000001E-4</v>
      </c>
      <c r="R13" s="27"/>
      <c r="S13" s="29" t="s">
        <v>12</v>
      </c>
      <c r="T13" s="27">
        <v>0</v>
      </c>
      <c r="U13" s="27">
        <v>5.5399267681895299E-2</v>
      </c>
      <c r="V13" s="27">
        <v>6.9317245505295999E-2</v>
      </c>
      <c r="W13" s="27">
        <v>6.9317245505295999E-2</v>
      </c>
      <c r="X13" s="27">
        <v>2.7937359369698302E-2</v>
      </c>
      <c r="Y13" s="27">
        <v>0.25411877860392901</v>
      </c>
      <c r="Z13" s="27">
        <v>5.8389918559058496E-3</v>
      </c>
      <c r="AA13" s="27">
        <v>191.867029267795</v>
      </c>
      <c r="AB13" s="27">
        <v>0</v>
      </c>
      <c r="AC13" s="27">
        <v>372.04994979855297</v>
      </c>
      <c r="AD13" s="27">
        <v>1.45563413682236</v>
      </c>
      <c r="AE13" s="27">
        <v>32.3481618210619</v>
      </c>
      <c r="AF13" s="27">
        <v>0.73937699570925197</v>
      </c>
      <c r="AG13" s="27">
        <v>0</v>
      </c>
      <c r="AH13" s="27">
        <v>8.1604603786283896</v>
      </c>
      <c r="AI13" s="27">
        <v>8.1604603786283896</v>
      </c>
      <c r="AJ13" s="27">
        <v>0</v>
      </c>
      <c r="AK13" s="27">
        <v>0</v>
      </c>
      <c r="AL13" s="27">
        <v>0.72123453264659299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v>967.55849988701095</v>
      </c>
      <c r="AT13" s="27">
        <v>107.505646543979</v>
      </c>
      <c r="AU13" s="27">
        <v>1075.0641464309899</v>
      </c>
      <c r="AV13" s="27">
        <v>0</v>
      </c>
      <c r="AW13" s="27">
        <v>2.7783948116756698</v>
      </c>
      <c r="AX13" s="27">
        <v>0.10309690272656601</v>
      </c>
      <c r="AY13" s="27">
        <v>6.4809743763389003</v>
      </c>
      <c r="AZ13" s="27">
        <v>0.13948313387015801</v>
      </c>
      <c r="BA13" s="27">
        <v>0.36387178271245502</v>
      </c>
      <c r="BB13" s="27">
        <v>0.88137190154157996</v>
      </c>
      <c r="BC13" s="27">
        <v>0.20619242095052201</v>
      </c>
      <c r="BD13" s="27">
        <v>0</v>
      </c>
      <c r="BE13" s="27">
        <v>4.8515889151606199E-2</v>
      </c>
      <c r="BF13" s="27">
        <v>13.2431518618583</v>
      </c>
      <c r="BG13" s="27">
        <v>13.2431518618583</v>
      </c>
      <c r="BH13" s="27">
        <v>0</v>
      </c>
      <c r="BI13" s="27">
        <v>0</v>
      </c>
      <c r="BJ13" s="27">
        <v>0</v>
      </c>
      <c r="BK13" s="27">
        <v>0.74780539074168895</v>
      </c>
      <c r="BL13" s="27">
        <v>0</v>
      </c>
      <c r="BM13" s="27">
        <v>2.3652852855812001</v>
      </c>
      <c r="BN13" s="27">
        <v>0.58825363194938096</v>
      </c>
      <c r="BO13" s="27">
        <v>0.315354425172372</v>
      </c>
      <c r="BP13" s="27">
        <v>5.9132187591285001</v>
      </c>
      <c r="BQ13" s="27">
        <v>6.7238686523537696</v>
      </c>
      <c r="BR13" s="27">
        <v>0.32141892833324998</v>
      </c>
      <c r="BS13" s="27">
        <v>1.24928340999906</v>
      </c>
      <c r="BT13" s="27">
        <v>0</v>
      </c>
      <c r="BU13" s="27">
        <v>5.7519801566384201</v>
      </c>
      <c r="BV13" s="27">
        <v>1.5189892966465</v>
      </c>
      <c r="BW13" s="27">
        <v>0</v>
      </c>
      <c r="BX13" s="27">
        <v>0</v>
      </c>
      <c r="BY13" s="27">
        <v>0.12794865549831599</v>
      </c>
      <c r="BZ13" s="27">
        <v>2.7473263678433599E-2</v>
      </c>
      <c r="CA13" s="27">
        <v>27.8004611518048</v>
      </c>
      <c r="CB13" s="27">
        <v>0.23327253702574299</v>
      </c>
      <c r="CD13" s="24">
        <f t="shared" si="0"/>
        <v>-3.6048831961158347E-6</v>
      </c>
      <c r="CE13" s="24">
        <f t="shared" si="1"/>
        <v>0</v>
      </c>
      <c r="CF13" s="24">
        <f t="shared" si="2"/>
        <v>-2.2450414698595882E-6</v>
      </c>
      <c r="CG13" s="24">
        <f t="shared" si="3"/>
        <v>2.1892010354024349E-6</v>
      </c>
      <c r="CH13" s="24">
        <f t="shared" si="4"/>
        <v>2.1892010354024349E-6</v>
      </c>
      <c r="CI13" s="24">
        <f t="shared" si="5"/>
        <v>-1.5878613675108509E-6</v>
      </c>
      <c r="CJ13" s="24">
        <f t="shared" si="6"/>
        <v>-1.5640728034684955E-7</v>
      </c>
      <c r="CK13" s="79">
        <f t="shared" si="7"/>
        <v>0.2544606971961545</v>
      </c>
      <c r="CL13" s="79">
        <f t="shared" si="8"/>
        <v>17.395502201645627</v>
      </c>
      <c r="CM13" s="24">
        <f t="shared" si="9"/>
        <v>0</v>
      </c>
      <c r="CN13" s="79">
        <f t="shared" si="10"/>
        <v>19.761223221513291</v>
      </c>
      <c r="CO13" s="24">
        <f t="shared" si="11"/>
        <v>0</v>
      </c>
      <c r="CP13" s="79">
        <f t="shared" si="12"/>
        <v>-1</v>
      </c>
      <c r="CQ13" s="24">
        <f t="shared" si="13"/>
        <v>6.2759688330002961E-6</v>
      </c>
      <c r="CR13" s="24">
        <f t="shared" si="14"/>
        <v>8.1959864402218107E-6</v>
      </c>
      <c r="CS13" s="79">
        <f t="shared" si="15"/>
        <v>-1</v>
      </c>
    </row>
    <row r="14" spans="1:97" x14ac:dyDescent="0.25">
      <c r="A14" s="29" t="s">
        <v>13</v>
      </c>
      <c r="B14" s="27">
        <v>3399.0316870000001</v>
      </c>
      <c r="C14" s="27">
        <v>25.948239000000001</v>
      </c>
      <c r="D14" s="27">
        <v>13983.990263</v>
      </c>
      <c r="E14" s="27">
        <v>205.76750000000001</v>
      </c>
      <c r="F14" s="27">
        <v>205.47126458</v>
      </c>
      <c r="G14" s="27">
        <v>155.916357</v>
      </c>
      <c r="H14" s="27">
        <v>1471.8232559999999</v>
      </c>
      <c r="I14" s="53">
        <v>18.657902068999999</v>
      </c>
      <c r="J14" s="53">
        <v>1.7206200148999999</v>
      </c>
      <c r="K14" s="27"/>
      <c r="L14" s="53">
        <v>120.34572433</v>
      </c>
      <c r="M14" s="27"/>
      <c r="N14" s="53">
        <v>6.23772036</v>
      </c>
      <c r="O14" s="27">
        <v>12.346937959</v>
      </c>
      <c r="P14" s="27">
        <v>0.87700369639999998</v>
      </c>
      <c r="Q14" s="53">
        <v>0.16931936249999999</v>
      </c>
      <c r="R14" s="27"/>
      <c r="S14" s="29" t="s">
        <v>13</v>
      </c>
      <c r="T14" s="27">
        <v>7.0399451453334594E-2</v>
      </c>
      <c r="U14" s="27">
        <v>12.3467742617645</v>
      </c>
      <c r="V14" s="27">
        <v>2.42491644152798</v>
      </c>
      <c r="W14" s="27">
        <v>2.4221399697839199</v>
      </c>
      <c r="X14" s="27">
        <v>1.0568857478463101</v>
      </c>
      <c r="Y14" s="27">
        <v>20.220717289309601</v>
      </c>
      <c r="Z14" s="27">
        <v>0.87699529261977505</v>
      </c>
      <c r="AA14" s="27">
        <v>6364.0039771266402</v>
      </c>
      <c r="AB14" s="27">
        <v>0</v>
      </c>
      <c r="AC14" s="27">
        <v>3398.4133637743098</v>
      </c>
      <c r="AD14" s="27">
        <v>50.763509040121598</v>
      </c>
      <c r="AE14" s="27">
        <v>1156.7207248362699</v>
      </c>
      <c r="AF14" s="27">
        <v>24.8976957215488</v>
      </c>
      <c r="AG14" s="27">
        <v>2.0204510257573101</v>
      </c>
      <c r="AH14" s="27">
        <v>97.133158042232793</v>
      </c>
      <c r="AI14" s="27">
        <v>97.133158042232793</v>
      </c>
      <c r="AJ14" s="27">
        <v>0</v>
      </c>
      <c r="AK14" s="27">
        <v>0</v>
      </c>
      <c r="AL14" s="27">
        <v>35.640623452560803</v>
      </c>
      <c r="AM14" s="27">
        <v>3.5191286132734999E-2</v>
      </c>
      <c r="AN14" s="27">
        <v>4.6018694169470499E-2</v>
      </c>
      <c r="AO14" s="27">
        <v>1.62562761884614</v>
      </c>
      <c r="AP14" s="27">
        <v>8.6186524012339394E-3</v>
      </c>
      <c r="AQ14" s="27">
        <v>25.948113051472301</v>
      </c>
      <c r="AR14" s="27">
        <v>0</v>
      </c>
      <c r="AS14" s="27">
        <v>12585.305576426599</v>
      </c>
      <c r="AT14" s="27">
        <v>1398.3678686335199</v>
      </c>
      <c r="AU14" s="27">
        <v>13983.6734450602</v>
      </c>
      <c r="AV14" s="27">
        <v>0.129811151596363</v>
      </c>
      <c r="AW14" s="27">
        <v>98.343095360444096</v>
      </c>
      <c r="AX14" s="27">
        <v>2.0535088135606201</v>
      </c>
      <c r="AY14" s="27">
        <v>709.31808563482605</v>
      </c>
      <c r="AZ14" s="27">
        <v>2.5944603085368398</v>
      </c>
      <c r="BA14" s="27">
        <v>5.1976091994466298</v>
      </c>
      <c r="BB14" s="27">
        <v>12.6489773275572</v>
      </c>
      <c r="BC14" s="27">
        <v>2.9304202744754302</v>
      </c>
      <c r="BD14" s="27">
        <v>5.9517999636237197E-2</v>
      </c>
      <c r="BE14" s="27">
        <v>0.73896453063046696</v>
      </c>
      <c r="BF14" s="27">
        <v>205.757897684108</v>
      </c>
      <c r="BG14" s="27">
        <v>205.462014969997</v>
      </c>
      <c r="BH14" s="27">
        <v>0.29588271411013201</v>
      </c>
      <c r="BI14" s="27">
        <v>2.7937289527494299E-5</v>
      </c>
      <c r="BJ14" s="27">
        <v>5.7178304314996102E-5</v>
      </c>
      <c r="BK14" s="27">
        <v>17.097546243820101</v>
      </c>
      <c r="BL14" s="27">
        <v>1.35784983217315E-3</v>
      </c>
      <c r="BM14" s="27">
        <v>34.889234259164297</v>
      </c>
      <c r="BN14" s="27">
        <v>8.33769060632617</v>
      </c>
      <c r="BO14" s="27">
        <v>4.4762784275533596</v>
      </c>
      <c r="BP14" s="27">
        <v>87.226527249568704</v>
      </c>
      <c r="BQ14" s="27">
        <v>364.29481855146702</v>
      </c>
      <c r="BR14" s="27">
        <v>5.1685334678152799</v>
      </c>
      <c r="BS14" s="27">
        <v>17.950864852152499</v>
      </c>
      <c r="BT14" s="27">
        <v>4.09043844432773</v>
      </c>
      <c r="BU14" s="27">
        <v>155.91625614127099</v>
      </c>
      <c r="BV14" s="27">
        <v>331.18567566917699</v>
      </c>
      <c r="BW14" s="27">
        <v>0</v>
      </c>
      <c r="BX14" s="27">
        <v>3.9021448088412701E-2</v>
      </c>
      <c r="BY14" s="27">
        <v>20.7156323825083</v>
      </c>
      <c r="BZ14" s="27">
        <v>31.944049761976899</v>
      </c>
      <c r="CA14" s="27">
        <v>1471.5924309063701</v>
      </c>
      <c r="CB14" s="27">
        <v>16.0028097571263</v>
      </c>
      <c r="CD14" s="24">
        <f t="shared" si="0"/>
        <v>-1.8191158030541379E-4</v>
      </c>
      <c r="CE14" s="24">
        <f t="shared" si="1"/>
        <v>-4.8538371987266108E-6</v>
      </c>
      <c r="CF14" s="24">
        <f t="shared" si="2"/>
        <v>-2.265576089809922E-5</v>
      </c>
      <c r="CG14" s="24">
        <f t="shared" si="3"/>
        <v>-4.6665852926290293E-5</v>
      </c>
      <c r="CH14" s="24">
        <f t="shared" si="4"/>
        <v>-4.5016562398168594E-5</v>
      </c>
      <c r="CI14" s="24">
        <f t="shared" si="5"/>
        <v>-6.4687715229902457E-7</v>
      </c>
      <c r="CJ14" s="24">
        <f t="shared" si="6"/>
        <v>-1.568293561668293E-4</v>
      </c>
      <c r="CK14" s="79">
        <f t="shared" si="7"/>
        <v>-0.87018154769885447</v>
      </c>
      <c r="CL14" s="79">
        <f t="shared" si="8"/>
        <v>10.751994696216991</v>
      </c>
      <c r="CM14" s="24">
        <f t="shared" si="9"/>
        <v>0</v>
      </c>
      <c r="CN14" s="79">
        <f t="shared" si="10"/>
        <v>-0.19288235138388488</v>
      </c>
      <c r="CO14" s="24">
        <f t="shared" si="11"/>
        <v>0</v>
      </c>
      <c r="CP14" s="79">
        <f t="shared" si="12"/>
        <v>-0.73938754464361078</v>
      </c>
      <c r="CQ14" s="24">
        <f t="shared" si="13"/>
        <v>-1.3258124082563684E-5</v>
      </c>
      <c r="CR14" s="24">
        <f t="shared" si="14"/>
        <v>-9.5823772002637358E-6</v>
      </c>
      <c r="CS14" s="79">
        <f t="shared" si="15"/>
        <v>-0.94909824680426647</v>
      </c>
    </row>
    <row r="15" spans="1:97" x14ac:dyDescent="0.25">
      <c r="A15" s="29" t="s">
        <v>14</v>
      </c>
      <c r="B15" s="27">
        <v>1405.0424843000001</v>
      </c>
      <c r="C15" s="27">
        <v>2.6297012799999999</v>
      </c>
      <c r="D15" s="27">
        <v>7389.1840711000004</v>
      </c>
      <c r="E15" s="27">
        <v>70.738578399999994</v>
      </c>
      <c r="F15" s="27">
        <v>70.463939400000001</v>
      </c>
      <c r="G15" s="27">
        <v>93.530665549999995</v>
      </c>
      <c r="H15" s="27">
        <v>361.16907716999998</v>
      </c>
      <c r="I15" s="53">
        <v>19.959568018999999</v>
      </c>
      <c r="J15" s="53">
        <v>4.1293566816</v>
      </c>
      <c r="K15" s="27"/>
      <c r="L15" s="53">
        <v>138.2046239</v>
      </c>
      <c r="M15" s="27"/>
      <c r="N15" s="53">
        <v>6.4414958837</v>
      </c>
      <c r="O15" s="27">
        <v>18.172785824999998</v>
      </c>
      <c r="P15" s="27">
        <v>1.7642305657999999</v>
      </c>
      <c r="Q15" s="53">
        <v>0.22571310750000001</v>
      </c>
      <c r="R15" s="27"/>
      <c r="S15" s="29" t="s">
        <v>14</v>
      </c>
      <c r="T15" s="27">
        <v>8.86804552819981E-3</v>
      </c>
      <c r="U15" s="27">
        <v>18.172689960740499</v>
      </c>
      <c r="V15" s="27">
        <v>1.0692822865538101</v>
      </c>
      <c r="W15" s="27">
        <v>1.06894552527468</v>
      </c>
      <c r="X15" s="27">
        <v>0.40151136270441001</v>
      </c>
      <c r="Y15" s="27">
        <v>4.4550091579296804</v>
      </c>
      <c r="Z15" s="27">
        <v>1.76422211813246</v>
      </c>
      <c r="AA15" s="27">
        <v>2500.9556610989998</v>
      </c>
      <c r="AB15" s="27">
        <v>0</v>
      </c>
      <c r="AC15" s="27">
        <v>1405.0414395299699</v>
      </c>
      <c r="AD15" s="27">
        <v>20.747549888916801</v>
      </c>
      <c r="AE15" s="27">
        <v>454.44304986327501</v>
      </c>
      <c r="AF15" s="27">
        <v>10.648810789667399</v>
      </c>
      <c r="AG15" s="27">
        <v>9.0730400712092894E-3</v>
      </c>
      <c r="AH15" s="27">
        <v>31.546459913355001</v>
      </c>
      <c r="AI15" s="27">
        <v>31.546459913355001</v>
      </c>
      <c r="AJ15" s="27">
        <v>0</v>
      </c>
      <c r="AK15" s="27">
        <v>0</v>
      </c>
      <c r="AL15" s="27">
        <v>13.4341639318231</v>
      </c>
      <c r="AM15" s="27">
        <v>1.33734270501055E-2</v>
      </c>
      <c r="AN15" s="27">
        <v>5.7966104708521097E-3</v>
      </c>
      <c r="AO15" s="27">
        <v>1.4477893645728299E-2</v>
      </c>
      <c r="AP15" s="27">
        <v>1.0855183828270801E-3</v>
      </c>
      <c r="AQ15" s="27">
        <v>2.6297022615453298</v>
      </c>
      <c r="AR15" s="27">
        <v>0</v>
      </c>
      <c r="AS15" s="27">
        <v>6650.25967514894</v>
      </c>
      <c r="AT15" s="27">
        <v>738.91853798067496</v>
      </c>
      <c r="AU15" s="27">
        <v>7389.1782131296204</v>
      </c>
      <c r="AV15" s="27">
        <v>2.2925814015333102E-3</v>
      </c>
      <c r="AW15" s="27">
        <v>39.916546352287597</v>
      </c>
      <c r="AX15" s="27">
        <v>0.58029291214030299</v>
      </c>
      <c r="AY15" s="27">
        <v>131.25975458284699</v>
      </c>
      <c r="AZ15" s="27">
        <v>0.77033588959253096</v>
      </c>
      <c r="BA15" s="27">
        <v>1.8873918318755201</v>
      </c>
      <c r="BB15" s="27">
        <v>5.0589591748099796</v>
      </c>
      <c r="BC15" s="27">
        <v>1.06848676223702</v>
      </c>
      <c r="BD15" s="27">
        <v>0</v>
      </c>
      <c r="BE15" s="27">
        <v>0.25495827300936402</v>
      </c>
      <c r="BF15" s="27">
        <v>70.738395672769997</v>
      </c>
      <c r="BG15" s="27">
        <v>70.463755343068797</v>
      </c>
      <c r="BH15" s="27">
        <v>0.27464032970121899</v>
      </c>
      <c r="BI15" s="27">
        <v>0</v>
      </c>
      <c r="BJ15" s="27">
        <v>0</v>
      </c>
      <c r="BK15" s="27">
        <v>4.28827282197126</v>
      </c>
      <c r="BL15" s="27">
        <v>0</v>
      </c>
      <c r="BM15" s="27">
        <v>12.3798714484917</v>
      </c>
      <c r="BN15" s="27">
        <v>3.0460811818978502</v>
      </c>
      <c r="BO15" s="27">
        <v>1.63366234119832</v>
      </c>
      <c r="BP15" s="27">
        <v>30.9913492176346</v>
      </c>
      <c r="BQ15" s="27">
        <v>96.638172780511198</v>
      </c>
      <c r="BR15" s="27">
        <v>1.7123046655312799</v>
      </c>
      <c r="BS15" s="27">
        <v>6.4708380705148096</v>
      </c>
      <c r="BT15" s="27">
        <v>0.32095075216411101</v>
      </c>
      <c r="BU15" s="27">
        <v>93.530729867006499</v>
      </c>
      <c r="BV15" s="27">
        <v>54.839078412872801</v>
      </c>
      <c r="BW15" s="27">
        <v>0</v>
      </c>
      <c r="BX15" s="27">
        <v>3.9848953708449897E-3</v>
      </c>
      <c r="BY15" s="27">
        <v>5.1909785128532597</v>
      </c>
      <c r="BZ15" s="27">
        <v>1.75184796934472</v>
      </c>
      <c r="CA15" s="27">
        <v>361.16863120532099</v>
      </c>
      <c r="CB15" s="27">
        <v>4.7144467917546997</v>
      </c>
      <c r="CD15" s="24">
        <f t="shared" si="0"/>
        <v>-7.4358607787498087E-7</v>
      </c>
      <c r="CE15" s="24">
        <f t="shared" si="1"/>
        <v>3.732535468451972E-7</v>
      </c>
      <c r="CF15" s="24">
        <f t="shared" si="2"/>
        <v>-7.927763503594121E-7</v>
      </c>
      <c r="CG15" s="24">
        <f t="shared" si="3"/>
        <v>-2.5831340427061963E-6</v>
      </c>
      <c r="CH15" s="24">
        <f t="shared" si="4"/>
        <v>-2.6120726824380932E-6</v>
      </c>
      <c r="CI15" s="24">
        <f t="shared" si="5"/>
        <v>6.8765688906900015E-7</v>
      </c>
      <c r="CJ15" s="24">
        <f t="shared" si="6"/>
        <v>-1.2347809022929243E-6</v>
      </c>
      <c r="CK15" s="79">
        <f t="shared" si="7"/>
        <v>-0.94644445589918946</v>
      </c>
      <c r="CL15" s="79">
        <f t="shared" si="8"/>
        <v>7.8862762759331309E-2</v>
      </c>
      <c r="CM15" s="24">
        <f t="shared" si="9"/>
        <v>0</v>
      </c>
      <c r="CN15" s="79">
        <f t="shared" si="10"/>
        <v>-0.77174092282049189</v>
      </c>
      <c r="CO15" s="24">
        <f t="shared" si="11"/>
        <v>0</v>
      </c>
      <c r="CP15" s="79">
        <f t="shared" si="12"/>
        <v>-0.9977524019409274</v>
      </c>
      <c r="CQ15" s="24">
        <f t="shared" si="13"/>
        <v>-5.2751548619254432E-6</v>
      </c>
      <c r="CR15" s="24">
        <f t="shared" si="14"/>
        <v>-4.7883013159927397E-6</v>
      </c>
      <c r="CS15" s="79">
        <f t="shared" si="15"/>
        <v>-0.99519071623774846</v>
      </c>
    </row>
    <row r="16" spans="1:97" x14ac:dyDescent="0.25">
      <c r="A16" s="29" t="s">
        <v>15</v>
      </c>
      <c r="B16" s="27">
        <v>1528.2076436</v>
      </c>
      <c r="C16" s="27">
        <v>0.45432339999999999</v>
      </c>
      <c r="D16" s="27">
        <v>6746.0712783999998</v>
      </c>
      <c r="E16" s="27">
        <v>132.88913019</v>
      </c>
      <c r="F16" s="27">
        <v>132.88748719</v>
      </c>
      <c r="G16" s="27">
        <v>6.5490182350000001</v>
      </c>
      <c r="H16" s="27">
        <v>348.12154472999998</v>
      </c>
      <c r="I16" s="53">
        <v>23.103645661000002</v>
      </c>
      <c r="J16" s="53">
        <v>5.3586170610000003</v>
      </c>
      <c r="K16" s="27"/>
      <c r="L16" s="53">
        <v>158.65551576999999</v>
      </c>
      <c r="M16" s="27"/>
      <c r="N16" s="53">
        <v>7.5430687258000004</v>
      </c>
      <c r="O16" s="27">
        <v>21.609595512999999</v>
      </c>
      <c r="P16" s="27">
        <v>2.2012373592999999</v>
      </c>
      <c r="Q16" s="53">
        <v>0.2657007287</v>
      </c>
      <c r="R16" s="27"/>
      <c r="S16" s="29" t="s">
        <v>15</v>
      </c>
      <c r="T16" s="27">
        <v>4.6611568946245997E-3</v>
      </c>
      <c r="U16" s="27">
        <v>21.609601945490201</v>
      </c>
      <c r="V16" s="27">
        <v>1.10949464733998</v>
      </c>
      <c r="W16" s="27">
        <v>1.10931385970592</v>
      </c>
      <c r="X16" s="27">
        <v>0.45153345588539001</v>
      </c>
      <c r="Y16" s="27">
        <v>4.1614983102681897</v>
      </c>
      <c r="Z16" s="27">
        <v>2.2012298162807999</v>
      </c>
      <c r="AA16" s="27">
        <v>2836.9828548660598</v>
      </c>
      <c r="AB16" s="27">
        <v>0</v>
      </c>
      <c r="AC16" s="27">
        <v>1528.20679071633</v>
      </c>
      <c r="AD16" s="27">
        <v>23.261500788565201</v>
      </c>
      <c r="AE16" s="27">
        <v>516.45323344962799</v>
      </c>
      <c r="AF16" s="27">
        <v>11.8008586278428</v>
      </c>
      <c r="AG16" s="27">
        <v>6.4756305687902896E-3</v>
      </c>
      <c r="AH16" s="27">
        <v>32.849512039037201</v>
      </c>
      <c r="AI16" s="27">
        <v>32.849512039037201</v>
      </c>
      <c r="AJ16" s="27">
        <v>0</v>
      </c>
      <c r="AK16" s="27">
        <v>0</v>
      </c>
      <c r="AL16" s="27">
        <v>11.5260912177721</v>
      </c>
      <c r="AM16" s="27">
        <v>1.3018329780640099E-3</v>
      </c>
      <c r="AN16" s="27">
        <v>3.0473079250648901E-3</v>
      </c>
      <c r="AO16" s="27">
        <v>1.10234726404206E-2</v>
      </c>
      <c r="AP16" s="27">
        <v>5.7076092451925002E-4</v>
      </c>
      <c r="AQ16" s="27">
        <v>0.454323149963899</v>
      </c>
      <c r="AR16" s="27">
        <v>0</v>
      </c>
      <c r="AS16" s="27">
        <v>6071.4614042119101</v>
      </c>
      <c r="AT16" s="27">
        <v>674.60706622133296</v>
      </c>
      <c r="AU16" s="27">
        <v>6746.0684704332398</v>
      </c>
      <c r="AV16" s="27">
        <v>2.7901565761228402E-3</v>
      </c>
      <c r="AW16" s="27">
        <v>44.356154775992202</v>
      </c>
      <c r="AX16" s="27">
        <v>1.03523744296918</v>
      </c>
      <c r="AY16" s="27">
        <v>104.525984090123</v>
      </c>
      <c r="AZ16" s="27">
        <v>1.4001947924623901</v>
      </c>
      <c r="BA16" s="27">
        <v>3.6492014737898</v>
      </c>
      <c r="BB16" s="27">
        <v>8.8535911274988006</v>
      </c>
      <c r="BC16" s="27">
        <v>2.0678442279138198</v>
      </c>
      <c r="BD16" s="27">
        <v>4.7416183027717499E-4</v>
      </c>
      <c r="BE16" s="27">
        <v>0.48665490754366503</v>
      </c>
      <c r="BF16" s="27">
        <v>132.88914446340101</v>
      </c>
      <c r="BG16" s="27">
        <v>132.88750137296199</v>
      </c>
      <c r="BH16" s="27">
        <v>1.6430904391055801E-3</v>
      </c>
      <c r="BI16" s="27">
        <v>0</v>
      </c>
      <c r="BJ16" s="27">
        <v>1.2330428743861501E-7</v>
      </c>
      <c r="BK16" s="27">
        <v>7.5283514828838598</v>
      </c>
      <c r="BL16" s="27">
        <v>0</v>
      </c>
      <c r="BM16" s="27">
        <v>23.724801507961399</v>
      </c>
      <c r="BN16" s="27">
        <v>5.8993800470686804</v>
      </c>
      <c r="BO16" s="27">
        <v>3.1626304513412302</v>
      </c>
      <c r="BP16" s="27">
        <v>59.313210282356998</v>
      </c>
      <c r="BQ16" s="27">
        <v>107.66453712492699</v>
      </c>
      <c r="BR16" s="27">
        <v>3.2247207085655099</v>
      </c>
      <c r="BS16" s="27">
        <v>12.532030171354201</v>
      </c>
      <c r="BT16" s="27">
        <v>9.1784641186306495E-3</v>
      </c>
      <c r="BU16" s="27">
        <v>6.54909555867878</v>
      </c>
      <c r="BV16" s="27">
        <v>25.0564702909865</v>
      </c>
      <c r="BW16" s="27">
        <v>0</v>
      </c>
      <c r="BX16" s="27">
        <v>2.0947284937030499E-3</v>
      </c>
      <c r="BY16" s="27">
        <v>2.1218210180513202</v>
      </c>
      <c r="BZ16" s="27">
        <v>0.50543961278361105</v>
      </c>
      <c r="CA16" s="27">
        <v>348.12132768950102</v>
      </c>
      <c r="CB16" s="27">
        <v>3.7390113937310501</v>
      </c>
      <c r="CD16" s="24">
        <f t="shared" si="0"/>
        <v>-5.5809410031518656E-7</v>
      </c>
      <c r="CE16" s="24">
        <f t="shared" si="1"/>
        <v>-5.5034827832003102E-7</v>
      </c>
      <c r="CF16" s="24">
        <f t="shared" si="2"/>
        <v>-4.1623733934813367E-7</v>
      </c>
      <c r="CG16" s="24">
        <f t="shared" si="3"/>
        <v>1.0740834097187525E-7</v>
      </c>
      <c r="CH16" s="24">
        <f t="shared" si="4"/>
        <v>1.067291006138824E-7</v>
      </c>
      <c r="CI16" s="24">
        <f t="shared" si="5"/>
        <v>1.1806911510284359E-5</v>
      </c>
      <c r="CJ16" s="24">
        <f t="shared" si="6"/>
        <v>-6.2346184041931456E-7</v>
      </c>
      <c r="CK16" s="79">
        <f t="shared" si="7"/>
        <v>-0.95198533270537067</v>
      </c>
      <c r="CL16" s="79">
        <f t="shared" si="8"/>
        <v>-0.22340069034685039</v>
      </c>
      <c r="CM16" s="24">
        <f t="shared" si="9"/>
        <v>0</v>
      </c>
      <c r="CN16" s="79">
        <f t="shared" si="10"/>
        <v>-0.79295070909064058</v>
      </c>
      <c r="CO16" s="24">
        <f t="shared" si="11"/>
        <v>0</v>
      </c>
      <c r="CP16" s="79">
        <f t="shared" si="12"/>
        <v>-0.99853859575709336</v>
      </c>
      <c r="CQ16" s="24">
        <f t="shared" si="13"/>
        <v>2.9766823718855488E-7</v>
      </c>
      <c r="CR16" s="24">
        <f t="shared" si="14"/>
        <v>-3.4267177812741102E-6</v>
      </c>
      <c r="CS16" s="79">
        <f t="shared" si="15"/>
        <v>-0.9978518654152293</v>
      </c>
    </row>
    <row r="17" spans="1:97" x14ac:dyDescent="0.25">
      <c r="A17" s="29" t="s">
        <v>16</v>
      </c>
      <c r="B17" s="27">
        <v>8831.5283784000003</v>
      </c>
      <c r="C17" s="27">
        <v>4.2464676350000001</v>
      </c>
      <c r="D17" s="27">
        <v>26262.014857999999</v>
      </c>
      <c r="E17" s="27">
        <v>375.84460695000001</v>
      </c>
      <c r="F17" s="27">
        <v>373.77904014000001</v>
      </c>
      <c r="G17" s="27">
        <v>43.536942986</v>
      </c>
      <c r="H17" s="27">
        <v>3329.4294869999999</v>
      </c>
      <c r="I17" s="53">
        <v>93.098360104999998</v>
      </c>
      <c r="J17" s="53">
        <v>40.537333377000003</v>
      </c>
      <c r="K17" s="27"/>
      <c r="L17" s="53">
        <v>541.04734437000002</v>
      </c>
      <c r="M17" s="27"/>
      <c r="N17" s="53">
        <v>44.313666548</v>
      </c>
      <c r="O17" s="27">
        <v>73.891714359000005</v>
      </c>
      <c r="P17" s="27">
        <v>13.289569606000001</v>
      </c>
      <c r="Q17" s="53">
        <v>0.85905005489999997</v>
      </c>
      <c r="R17" s="27"/>
      <c r="S17" s="29" t="s">
        <v>16</v>
      </c>
      <c r="T17" s="27">
        <v>0.40855167535397802</v>
      </c>
      <c r="U17" s="27">
        <v>73.891429794309602</v>
      </c>
      <c r="V17" s="27">
        <v>8.9594639541108592</v>
      </c>
      <c r="W17" s="27">
        <v>8.9433525855465899</v>
      </c>
      <c r="X17" s="27">
        <v>2.7218006491102602</v>
      </c>
      <c r="Y17" s="27">
        <v>65.354897397968102</v>
      </c>
      <c r="Z17" s="27">
        <v>13.289486024643599</v>
      </c>
      <c r="AA17" s="27">
        <v>15994.568549272701</v>
      </c>
      <c r="AB17" s="27">
        <v>0</v>
      </c>
      <c r="AC17" s="27">
        <v>8831.4613827693302</v>
      </c>
      <c r="AD17" s="27">
        <v>123.312355565418</v>
      </c>
      <c r="AE17" s="27">
        <v>2843.9188628464699</v>
      </c>
      <c r="AF17" s="27">
        <v>65.752088519611107</v>
      </c>
      <c r="AG17" s="27">
        <v>2.3652761981286701</v>
      </c>
      <c r="AH17" s="27">
        <v>282.77188303961498</v>
      </c>
      <c r="AI17" s="27">
        <v>282.77188303961498</v>
      </c>
      <c r="AJ17" s="27">
        <v>0</v>
      </c>
      <c r="AK17" s="27">
        <v>0</v>
      </c>
      <c r="AL17" s="27">
        <v>62.147697230324702</v>
      </c>
      <c r="AM17" s="27">
        <v>0.12467744333405301</v>
      </c>
      <c r="AN17" s="27">
        <v>0.26705804243897202</v>
      </c>
      <c r="AO17" s="27">
        <v>1.24475727002448</v>
      </c>
      <c r="AP17" s="27">
        <v>5.0013261206700001E-2</v>
      </c>
      <c r="AQ17" s="27">
        <v>4.2464551677992999</v>
      </c>
      <c r="AR17" s="27">
        <v>0</v>
      </c>
      <c r="AS17" s="27">
        <v>23635.752790398801</v>
      </c>
      <c r="AT17" s="27">
        <v>2626.1924124715401</v>
      </c>
      <c r="AU17" s="27">
        <v>26261.9452028704</v>
      </c>
      <c r="AV17" s="27">
        <v>0.186625582102879</v>
      </c>
      <c r="AW17" s="27">
        <v>240.70319605567499</v>
      </c>
      <c r="AX17" s="27">
        <v>3.0976928712070801</v>
      </c>
      <c r="AY17" s="27">
        <v>1432.52337217427</v>
      </c>
      <c r="AZ17" s="27">
        <v>4.0114723001939998</v>
      </c>
      <c r="BA17" s="27">
        <v>9.0913358438074798</v>
      </c>
      <c r="BB17" s="27">
        <v>22.467360937124099</v>
      </c>
      <c r="BC17" s="27">
        <v>5.1430554111807298</v>
      </c>
      <c r="BD17" s="27">
        <v>0.70244389027595799</v>
      </c>
      <c r="BE17" s="27">
        <v>1.25084187519982</v>
      </c>
      <c r="BF17" s="27">
        <v>375.83710438548798</v>
      </c>
      <c r="BG17" s="27">
        <v>373.771535904308</v>
      </c>
      <c r="BH17" s="27">
        <v>2.0655684811807999</v>
      </c>
      <c r="BI17" s="27">
        <v>4.8787706101842599E-4</v>
      </c>
      <c r="BJ17" s="27">
        <v>1.4705682633641299E-4</v>
      </c>
      <c r="BK17" s="27">
        <v>45.941006992741201</v>
      </c>
      <c r="BL17" s="27">
        <v>5.62060483804299E-4</v>
      </c>
      <c r="BM17" s="27">
        <v>60.932381384800102</v>
      </c>
      <c r="BN17" s="27">
        <v>14.645955683344599</v>
      </c>
      <c r="BO17" s="27">
        <v>7.9386018902925004</v>
      </c>
      <c r="BP17" s="27">
        <v>152.34876780474701</v>
      </c>
      <c r="BQ17" s="27">
        <v>901.37820346417197</v>
      </c>
      <c r="BR17" s="27">
        <v>8.55972155519766</v>
      </c>
      <c r="BS17" s="27">
        <v>34.027025745707803</v>
      </c>
      <c r="BT17" s="27">
        <v>3.6126747241160899</v>
      </c>
      <c r="BU17" s="27">
        <v>43.534763706225199</v>
      </c>
      <c r="BV17" s="27">
        <v>601.17314783020402</v>
      </c>
      <c r="BW17" s="27">
        <v>0</v>
      </c>
      <c r="BX17" s="27">
        <v>0.18356280752988499</v>
      </c>
      <c r="BY17" s="27">
        <v>62.802730152900999</v>
      </c>
      <c r="BZ17" s="27">
        <v>45.878979735922101</v>
      </c>
      <c r="CA17" s="27">
        <v>3329.40872329899</v>
      </c>
      <c r="CB17" s="27">
        <v>34.1437354050653</v>
      </c>
      <c r="CD17" s="24">
        <f t="shared" si="0"/>
        <v>-7.5859610929849805E-6</v>
      </c>
      <c r="CE17" s="24">
        <f t="shared" si="1"/>
        <v>-2.9358991453258073E-6</v>
      </c>
      <c r="CF17" s="24">
        <f t="shared" si="2"/>
        <v>-2.6523147586091611E-6</v>
      </c>
      <c r="CG17" s="24">
        <f t="shared" si="3"/>
        <v>-1.9961878854459054E-5</v>
      </c>
      <c r="CH17" s="24">
        <f t="shared" si="4"/>
        <v>-2.007666264325581E-5</v>
      </c>
      <c r="CI17" s="24">
        <f t="shared" si="5"/>
        <v>-5.0055874972695562E-5</v>
      </c>
      <c r="CJ17" s="24">
        <f t="shared" si="6"/>
        <v>-6.2364141036560543E-6</v>
      </c>
      <c r="CK17" s="79">
        <f t="shared" si="7"/>
        <v>-0.90393651858679436</v>
      </c>
      <c r="CL17" s="79">
        <f t="shared" si="8"/>
        <v>0.6122150115342575</v>
      </c>
      <c r="CM17" s="24">
        <f t="shared" si="9"/>
        <v>0</v>
      </c>
      <c r="CN17" s="79">
        <f t="shared" si="10"/>
        <v>-0.47736203498258201</v>
      </c>
      <c r="CO17" s="24">
        <f t="shared" si="11"/>
        <v>0</v>
      </c>
      <c r="CP17" s="79">
        <f t="shared" si="12"/>
        <v>-0.97191030742905971</v>
      </c>
      <c r="CQ17" s="24">
        <f t="shared" si="13"/>
        <v>-3.85110418498281E-6</v>
      </c>
      <c r="CR17" s="24">
        <f t="shared" si="14"/>
        <v>-6.2892447896552744E-6</v>
      </c>
      <c r="CS17" s="79">
        <f t="shared" si="15"/>
        <v>-0.94178073684830632</v>
      </c>
    </row>
    <row r="18" spans="1:97" x14ac:dyDescent="0.25">
      <c r="A18" s="29" t="s">
        <v>17</v>
      </c>
      <c r="B18" s="27">
        <v>1888.9102055000001</v>
      </c>
      <c r="C18" s="27">
        <v>0.15709720499999999</v>
      </c>
      <c r="D18" s="27">
        <v>5618.7609954999998</v>
      </c>
      <c r="E18" s="27">
        <v>197.28232764000001</v>
      </c>
      <c r="F18" s="27">
        <v>194.67710665999999</v>
      </c>
      <c r="G18" s="27">
        <v>92.631331265</v>
      </c>
      <c r="H18" s="27">
        <v>1191.5234771</v>
      </c>
      <c r="I18" s="53">
        <v>26.179755972999999</v>
      </c>
      <c r="J18" s="53">
        <v>20.082731122999999</v>
      </c>
      <c r="K18" s="27"/>
      <c r="L18" s="53">
        <v>156.09019434000001</v>
      </c>
      <c r="M18" s="27"/>
      <c r="N18" s="53">
        <v>7.2804001021999998</v>
      </c>
      <c r="O18" s="27">
        <v>22.034905904999999</v>
      </c>
      <c r="P18" s="27">
        <v>1.2430699555</v>
      </c>
      <c r="Q18" s="53">
        <v>0.17030169640000001</v>
      </c>
      <c r="R18" s="27"/>
      <c r="S18" s="29" t="s">
        <v>17</v>
      </c>
      <c r="T18" s="27">
        <v>6.1551545385051298</v>
      </c>
      <c r="U18" s="27">
        <v>22.034945358706899</v>
      </c>
      <c r="V18" s="27">
        <v>2.11222405987247</v>
      </c>
      <c r="W18" s="27">
        <v>2.1048781916424399</v>
      </c>
      <c r="X18" s="27">
        <v>0.88615907591064902</v>
      </c>
      <c r="Y18" s="27">
        <v>18.999911032307899</v>
      </c>
      <c r="Z18" s="27">
        <v>1.24306367219993</v>
      </c>
      <c r="AA18" s="27">
        <v>6050.0438659721503</v>
      </c>
      <c r="AB18" s="27">
        <v>0</v>
      </c>
      <c r="AC18" s="27">
        <v>1888.9062147698601</v>
      </c>
      <c r="AD18" s="27">
        <v>36.059292286293697</v>
      </c>
      <c r="AE18" s="27">
        <v>1041.26229871245</v>
      </c>
      <c r="AF18" s="27">
        <v>18.649782467599501</v>
      </c>
      <c r="AG18" s="27">
        <v>0.20924919876183901</v>
      </c>
      <c r="AH18" s="27">
        <v>87.7032249482167</v>
      </c>
      <c r="AI18" s="27">
        <v>87.7032249482167</v>
      </c>
      <c r="AJ18" s="27">
        <v>0</v>
      </c>
      <c r="AK18" s="27">
        <v>0</v>
      </c>
      <c r="AL18" s="27">
        <v>17.688621161152401</v>
      </c>
      <c r="AM18" s="27">
        <v>5.10146671795828E-2</v>
      </c>
      <c r="AN18" s="27">
        <v>0.37030958957290999</v>
      </c>
      <c r="AO18" s="27">
        <v>3.1614890351790299</v>
      </c>
      <c r="AP18" s="27">
        <v>2.2828369081142899E-2</v>
      </c>
      <c r="AQ18" s="27">
        <v>0.15709732634468199</v>
      </c>
      <c r="AR18" s="27">
        <v>0</v>
      </c>
      <c r="AS18" s="27">
        <v>5056.8798504161696</v>
      </c>
      <c r="AT18" s="27">
        <v>561.87507153166996</v>
      </c>
      <c r="AU18" s="27">
        <v>5618.7549219478396</v>
      </c>
      <c r="AV18" s="27">
        <v>4.8223916394035601E-2</v>
      </c>
      <c r="AW18" s="27">
        <v>69.482394186374904</v>
      </c>
      <c r="AX18" s="27">
        <v>1.5512691397785401</v>
      </c>
      <c r="AY18" s="27">
        <v>508.021762860698</v>
      </c>
      <c r="AZ18" s="27">
        <v>2.0752160720801101</v>
      </c>
      <c r="BA18" s="27">
        <v>5.3219521371660603</v>
      </c>
      <c r="BB18" s="27">
        <v>12.9269210214013</v>
      </c>
      <c r="BC18" s="27">
        <v>3.0190186474599998</v>
      </c>
      <c r="BD18" s="27">
        <v>1.3845985824280599E-4</v>
      </c>
      <c r="BE18" s="27">
        <v>0.71387461539818298</v>
      </c>
      <c r="BF18" s="27">
        <v>197.28215295560199</v>
      </c>
      <c r="BG18" s="27">
        <v>194.67695856986299</v>
      </c>
      <c r="BH18" s="27">
        <v>2.6051943857384998</v>
      </c>
      <c r="BI18" s="27">
        <v>5.9410109294135295E-4</v>
      </c>
      <c r="BJ18" s="27">
        <v>1.8677054966737599E-4</v>
      </c>
      <c r="BK18" s="27">
        <v>11.318223856655401</v>
      </c>
      <c r="BL18" s="27">
        <v>7.1786217805629995E-4</v>
      </c>
      <c r="BM18" s="27">
        <v>34.6530882802845</v>
      </c>
      <c r="BN18" s="27">
        <v>8.5996730088129691</v>
      </c>
      <c r="BO18" s="27">
        <v>4.6102651163764801</v>
      </c>
      <c r="BP18" s="27">
        <v>86.635919421077304</v>
      </c>
      <c r="BQ18" s="27">
        <v>376.22837405897502</v>
      </c>
      <c r="BR18" s="27">
        <v>4.7597501881093702</v>
      </c>
      <c r="BS18" s="27">
        <v>18.265371966412498</v>
      </c>
      <c r="BT18" s="27">
        <v>0.224777905171927</v>
      </c>
      <c r="BU18" s="27">
        <v>92.631645146513307</v>
      </c>
      <c r="BV18" s="27">
        <v>243.743895440915</v>
      </c>
      <c r="BW18" s="27">
        <v>0</v>
      </c>
      <c r="BX18" s="27">
        <v>8.37872212978059E-2</v>
      </c>
      <c r="BY18" s="27">
        <v>26.104206069789001</v>
      </c>
      <c r="BZ18" s="27">
        <v>12.327666542389601</v>
      </c>
      <c r="CA18" s="27">
        <v>1191.5232851088799</v>
      </c>
      <c r="CB18" s="27">
        <v>12.0422015088665</v>
      </c>
      <c r="CD18" s="24">
        <f t="shared" si="0"/>
        <v>-2.112715643328926E-6</v>
      </c>
      <c r="CE18" s="24">
        <f t="shared" si="1"/>
        <v>7.7241782880212367E-7</v>
      </c>
      <c r="CF18" s="24">
        <f t="shared" si="2"/>
        <v>-1.0809415394291146E-6</v>
      </c>
      <c r="CG18" s="24">
        <f t="shared" si="3"/>
        <v>-8.8545385746543893E-7</v>
      </c>
      <c r="CH18" s="24">
        <f t="shared" si="4"/>
        <v>-7.6069620893660794E-7</v>
      </c>
      <c r="CI18" s="24">
        <f t="shared" si="5"/>
        <v>3.3885026698911478E-6</v>
      </c>
      <c r="CJ18" s="24">
        <f t="shared" si="6"/>
        <v>-1.6113079079713349E-7</v>
      </c>
      <c r="CK18" s="79">
        <f t="shared" si="7"/>
        <v>-0.91959901406975419</v>
      </c>
      <c r="CL18" s="79">
        <f t="shared" si="8"/>
        <v>-5.3917969824930127E-2</v>
      </c>
      <c r="CM18" s="24">
        <f t="shared" si="9"/>
        <v>0</v>
      </c>
      <c r="CN18" s="79">
        <f t="shared" si="10"/>
        <v>-0.43812469887007066</v>
      </c>
      <c r="CO18" s="24">
        <f t="shared" si="11"/>
        <v>0</v>
      </c>
      <c r="CP18" s="79">
        <f t="shared" si="12"/>
        <v>-0.56575339393453283</v>
      </c>
      <c r="CQ18" s="24">
        <f t="shared" si="13"/>
        <v>1.7905094340186713E-6</v>
      </c>
      <c r="CR18" s="24">
        <f t="shared" si="14"/>
        <v>-5.0546632892377098E-6</v>
      </c>
      <c r="CS18" s="79">
        <f t="shared" si="15"/>
        <v>-0.86595336650361798</v>
      </c>
    </row>
    <row r="19" spans="1:97" x14ac:dyDescent="0.25">
      <c r="A19" s="29" t="s">
        <v>18</v>
      </c>
      <c r="B19" s="27">
        <v>14275.537942000001</v>
      </c>
      <c r="C19" s="27"/>
      <c r="D19" s="27">
        <v>32039.083579999999</v>
      </c>
      <c r="E19" s="27">
        <v>996.80482099999995</v>
      </c>
      <c r="F19" s="27">
        <v>943.06279628000004</v>
      </c>
      <c r="G19" s="27">
        <v>902.55944899999997</v>
      </c>
      <c r="H19" s="27">
        <v>11408.724252</v>
      </c>
      <c r="I19" s="53">
        <v>72.857701609000003</v>
      </c>
      <c r="J19" s="53">
        <v>31.839727569000001</v>
      </c>
      <c r="K19" s="27">
        <v>1.2E-2</v>
      </c>
      <c r="L19" s="53">
        <v>539.61056460999998</v>
      </c>
      <c r="M19" s="27"/>
      <c r="N19" s="53">
        <v>38.900340989999997</v>
      </c>
      <c r="O19" s="27">
        <v>56.588308073</v>
      </c>
      <c r="P19" s="27">
        <v>22.193070821999999</v>
      </c>
      <c r="Q19" s="53">
        <v>0.75820637570000005</v>
      </c>
      <c r="R19" s="27"/>
      <c r="S19" s="29" t="s">
        <v>18</v>
      </c>
      <c r="T19" s="27">
        <v>254.657662416167</v>
      </c>
      <c r="U19" s="27">
        <v>56.588178799618802</v>
      </c>
      <c r="V19" s="27">
        <v>21.466360480023202</v>
      </c>
      <c r="W19" s="27">
        <v>21.312606038855701</v>
      </c>
      <c r="X19" s="27">
        <v>8.6106787893956707</v>
      </c>
      <c r="Y19" s="27">
        <v>164.78616009160999</v>
      </c>
      <c r="Z19" s="27">
        <v>22.193168431082501</v>
      </c>
      <c r="AA19" s="27">
        <v>31699.8838106478</v>
      </c>
      <c r="AB19" s="27">
        <v>1.1999793085203001E-2</v>
      </c>
      <c r="AC19" s="27">
        <v>14274.7965722669</v>
      </c>
      <c r="AD19" s="27">
        <v>211.326369482769</v>
      </c>
      <c r="AE19" s="27">
        <v>5517.4604551114799</v>
      </c>
      <c r="AF19" s="27">
        <v>112.53217135899099</v>
      </c>
      <c r="AG19" s="27">
        <v>9.6701047089654892</v>
      </c>
      <c r="AH19" s="27">
        <v>408.94496392762397</v>
      </c>
      <c r="AI19" s="27">
        <v>408.94496392762397</v>
      </c>
      <c r="AJ19" s="27">
        <v>0</v>
      </c>
      <c r="AK19" s="27">
        <v>0</v>
      </c>
      <c r="AL19" s="27">
        <v>135.55641010557099</v>
      </c>
      <c r="AM19" s="27">
        <v>1.2095336938697401</v>
      </c>
      <c r="AN19" s="27">
        <v>14.709077993258999</v>
      </c>
      <c r="AO19" s="27">
        <v>129.84804964538699</v>
      </c>
      <c r="AP19" s="27">
        <v>0.480242297061234</v>
      </c>
      <c r="AQ19" s="27">
        <v>0</v>
      </c>
      <c r="AR19" s="27">
        <v>0</v>
      </c>
      <c r="AS19" s="27">
        <v>28834.014935306401</v>
      </c>
      <c r="AT19" s="27">
        <v>3203.7792137158299</v>
      </c>
      <c r="AU19" s="27">
        <v>32037.7941490222</v>
      </c>
      <c r="AV19" s="27">
        <v>1.9157251505973301</v>
      </c>
      <c r="AW19" s="27">
        <v>392.63688443761998</v>
      </c>
      <c r="AX19" s="27">
        <v>11.1599492562707</v>
      </c>
      <c r="AY19" s="27">
        <v>5821.7370612191799</v>
      </c>
      <c r="AZ19" s="27">
        <v>12.860131062903299</v>
      </c>
      <c r="BA19" s="27">
        <v>19.638582974035</v>
      </c>
      <c r="BB19" s="27">
        <v>60.583191711613402</v>
      </c>
      <c r="BC19" s="27">
        <v>11.4968884297028</v>
      </c>
      <c r="BD19" s="27">
        <v>3.4698529042984601</v>
      </c>
      <c r="BE19" s="27">
        <v>3.1949856057474402</v>
      </c>
      <c r="BF19" s="27">
        <v>996.636144096463</v>
      </c>
      <c r="BG19" s="27">
        <v>942.95287273538497</v>
      </c>
      <c r="BH19" s="27">
        <v>53.683271361078397</v>
      </c>
      <c r="BI19" s="27">
        <v>4.1040131050998303E-2</v>
      </c>
      <c r="BJ19" s="27">
        <v>1.4474779834488E-2</v>
      </c>
      <c r="BK19" s="27">
        <v>139.51845323908501</v>
      </c>
      <c r="BL19" s="27">
        <v>0.33259958828133102</v>
      </c>
      <c r="BM19" s="27">
        <v>139.04893944950501</v>
      </c>
      <c r="BN19" s="27">
        <v>32.7283723047669</v>
      </c>
      <c r="BO19" s="27">
        <v>17.240335650280802</v>
      </c>
      <c r="BP19" s="27">
        <v>348.494329204076</v>
      </c>
      <c r="BQ19" s="27">
        <v>2662.2775188430601</v>
      </c>
      <c r="BR19" s="27">
        <v>23.8452854503767</v>
      </c>
      <c r="BS19" s="27">
        <v>84.506458161786099</v>
      </c>
      <c r="BT19" s="27">
        <v>34.779002831768501</v>
      </c>
      <c r="BU19" s="27">
        <v>902.51973499561802</v>
      </c>
      <c r="BV19" s="27">
        <v>3333.3374489652401</v>
      </c>
      <c r="BW19" s="27">
        <v>0</v>
      </c>
      <c r="BX19" s="27">
        <v>1.7750157527185699</v>
      </c>
      <c r="BY19" s="27">
        <v>675.41718070153104</v>
      </c>
      <c r="BZ19" s="27">
        <v>302.21659172347302</v>
      </c>
      <c r="CA19" s="27">
        <v>11408.4898530068</v>
      </c>
      <c r="CB19" s="27">
        <v>273.014810688956</v>
      </c>
      <c r="CD19" s="24">
        <f t="shared" si="0"/>
        <v>-5.1932875392391093E-5</v>
      </c>
      <c r="CE19" s="24">
        <f t="shared" si="1"/>
        <v>0</v>
      </c>
      <c r="CF19" s="24">
        <f t="shared" si="2"/>
        <v>-4.0245563659111205E-5</v>
      </c>
      <c r="CG19" s="24">
        <f t="shared" si="3"/>
        <v>-1.6921758400780044E-4</v>
      </c>
      <c r="CH19" s="24">
        <f t="shared" si="4"/>
        <v>-1.165601538398877E-4</v>
      </c>
      <c r="CI19" s="24">
        <f t="shared" si="5"/>
        <v>-4.4001538542364818E-5</v>
      </c>
      <c r="CJ19" s="24">
        <f t="shared" si="6"/>
        <v>-2.0545591954206126E-5</v>
      </c>
      <c r="CK19" s="79">
        <f t="shared" si="7"/>
        <v>-0.70747627816709779</v>
      </c>
      <c r="CL19" s="79">
        <f t="shared" si="8"/>
        <v>4.1754890092731243</v>
      </c>
      <c r="CM19" s="24">
        <f t="shared" si="9"/>
        <v>-1.7242899749952273E-5</v>
      </c>
      <c r="CN19" s="79">
        <f t="shared" si="10"/>
        <v>-0.24214796605550842</v>
      </c>
      <c r="CO19" s="24">
        <f t="shared" si="11"/>
        <v>0</v>
      </c>
      <c r="CP19" s="79">
        <f t="shared" si="12"/>
        <v>2.3379668748602147</v>
      </c>
      <c r="CQ19" s="24">
        <f t="shared" si="13"/>
        <v>-2.2844539022298083E-6</v>
      </c>
      <c r="CR19" s="24">
        <f t="shared" si="14"/>
        <v>4.3981783001045452E-6</v>
      </c>
      <c r="CS19" s="79">
        <f t="shared" si="15"/>
        <v>-0.36660741395393942</v>
      </c>
    </row>
    <row r="20" spans="1:97" x14ac:dyDescent="0.25">
      <c r="A20" s="29" t="s">
        <v>19</v>
      </c>
      <c r="B20" s="27">
        <v>47.533999999999999</v>
      </c>
      <c r="C20" s="27">
        <v>0</v>
      </c>
      <c r="D20" s="27">
        <v>31.96</v>
      </c>
      <c r="E20" s="27">
        <v>1.3850259123999999</v>
      </c>
      <c r="F20" s="27">
        <v>1.3850259123999999</v>
      </c>
      <c r="G20" s="27">
        <v>1.19610862</v>
      </c>
      <c r="H20" s="27">
        <v>53.720708090000002</v>
      </c>
      <c r="I20" s="53"/>
      <c r="J20" s="53">
        <v>2.0887499999999999E-5</v>
      </c>
      <c r="K20" s="27"/>
      <c r="L20" s="53">
        <v>7.4602139999999995E-4</v>
      </c>
      <c r="M20" s="27"/>
      <c r="N20" s="53"/>
      <c r="O20" s="27"/>
      <c r="P20" s="27"/>
      <c r="Q20" s="53">
        <v>6.0671272000000003E-6</v>
      </c>
      <c r="R20" s="27"/>
      <c r="S20" s="29" t="s">
        <v>19</v>
      </c>
      <c r="T20" s="27">
        <v>0</v>
      </c>
      <c r="U20" s="27">
        <v>0</v>
      </c>
      <c r="V20" s="27">
        <v>7.12819826759966E-3</v>
      </c>
      <c r="W20" s="27">
        <v>7.12819826759966E-3</v>
      </c>
      <c r="X20" s="27">
        <v>2.8722312851899101E-3</v>
      </c>
      <c r="Y20" s="27">
        <v>0.106457165590238</v>
      </c>
      <c r="Z20" s="27">
        <v>0</v>
      </c>
      <c r="AA20" s="27">
        <v>44.543313722074402</v>
      </c>
      <c r="AB20" s="27">
        <v>0</v>
      </c>
      <c r="AC20" s="27">
        <v>47.5337501391666</v>
      </c>
      <c r="AD20" s="27">
        <v>0.14968147323464401</v>
      </c>
      <c r="AE20" s="27">
        <v>7.6975205136096596</v>
      </c>
      <c r="AF20" s="27">
        <v>7.6029028171001406E-2</v>
      </c>
      <c r="AG20" s="27">
        <v>0</v>
      </c>
      <c r="AH20" s="27">
        <v>2.2164087826430001</v>
      </c>
      <c r="AI20" s="27">
        <v>2.2164087826430001</v>
      </c>
      <c r="AJ20" s="27">
        <v>0</v>
      </c>
      <c r="AK20" s="27">
        <v>0</v>
      </c>
      <c r="AL20" s="27">
        <v>7.4163136639241206E-2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28.764013448194099</v>
      </c>
      <c r="AT20" s="27">
        <v>3.1960005026538001</v>
      </c>
      <c r="AU20" s="27">
        <v>31.960013950847902</v>
      </c>
      <c r="AV20" s="27">
        <v>0</v>
      </c>
      <c r="AW20" s="27">
        <v>0.33520881797538499</v>
      </c>
      <c r="AX20" s="27">
        <v>1.07822615012373E-2</v>
      </c>
      <c r="AY20" s="27">
        <v>40.694086130061599</v>
      </c>
      <c r="AZ20" s="27">
        <v>1.4587788488566299E-2</v>
      </c>
      <c r="BA20" s="27">
        <v>3.8055101440169298E-2</v>
      </c>
      <c r="BB20" s="27">
        <v>9.2177976928630695E-2</v>
      </c>
      <c r="BC20" s="27">
        <v>2.1564591896911799E-2</v>
      </c>
      <c r="BD20" s="27">
        <v>0</v>
      </c>
      <c r="BE20" s="27">
        <v>5.0740060737335998E-3</v>
      </c>
      <c r="BF20" s="27">
        <v>1.3850251703897201</v>
      </c>
      <c r="BG20" s="27">
        <v>1.3850251703897201</v>
      </c>
      <c r="BH20" s="27">
        <v>0</v>
      </c>
      <c r="BI20" s="27">
        <v>0</v>
      </c>
      <c r="BJ20" s="27">
        <v>0</v>
      </c>
      <c r="BK20" s="27">
        <v>7.8208811874094106E-2</v>
      </c>
      <c r="BL20" s="27">
        <v>0</v>
      </c>
      <c r="BM20" s="27">
        <v>0.247372499545297</v>
      </c>
      <c r="BN20" s="27">
        <v>6.15223513395836E-2</v>
      </c>
      <c r="BO20" s="27">
        <v>3.29812255493643E-2</v>
      </c>
      <c r="BP20" s="27">
        <v>0.61842742329293299</v>
      </c>
      <c r="BQ20" s="27">
        <v>9.3634736491806994</v>
      </c>
      <c r="BR20" s="27">
        <v>3.3615292691126897E-2</v>
      </c>
      <c r="BS20" s="27">
        <v>0.13065583976807299</v>
      </c>
      <c r="BT20" s="27">
        <v>0</v>
      </c>
      <c r="BU20" s="27">
        <v>1.19611203800768</v>
      </c>
      <c r="BV20" s="27">
        <v>23.3390096081264</v>
      </c>
      <c r="BW20" s="27">
        <v>0</v>
      </c>
      <c r="BX20" s="27">
        <v>0</v>
      </c>
      <c r="BY20" s="27">
        <v>0.42520508087391301</v>
      </c>
      <c r="BZ20" s="27">
        <v>0.14851647054349401</v>
      </c>
      <c r="CA20" s="27">
        <v>53.720705258574597</v>
      </c>
      <c r="CB20" s="27">
        <v>0.13704454638579799</v>
      </c>
      <c r="CD20" s="24">
        <f t="shared" si="0"/>
        <v>-5.2564655488575696E-6</v>
      </c>
      <c r="CE20" s="24">
        <f t="shared" si="1"/>
        <v>0</v>
      </c>
      <c r="CF20" s="24">
        <f t="shared" si="2"/>
        <v>4.3650963394558674E-7</v>
      </c>
      <c r="CG20" s="24">
        <f t="shared" si="3"/>
        <v>-5.357374712219673E-7</v>
      </c>
      <c r="CH20" s="24">
        <f t="shared" si="4"/>
        <v>-5.357374712219673E-7</v>
      </c>
      <c r="CI20" s="24">
        <f t="shared" si="5"/>
        <v>2.8576064270823135E-6</v>
      </c>
      <c r="CJ20" s="24">
        <f t="shared" si="6"/>
        <v>-5.2706405144621772E-8</v>
      </c>
      <c r="CK20" s="79">
        <f t="shared" si="7"/>
        <v>7.1281982675996603E+47</v>
      </c>
      <c r="CL20" s="79">
        <f t="shared" si="8"/>
        <v>5095.6925477073855</v>
      </c>
      <c r="CM20" s="24">
        <f t="shared" si="9"/>
        <v>0</v>
      </c>
      <c r="CN20" s="79">
        <f t="shared" si="10"/>
        <v>2969.9721231093376</v>
      </c>
      <c r="CO20" s="24">
        <f t="shared" si="11"/>
        <v>0</v>
      </c>
      <c r="CP20" s="79">
        <f t="shared" si="12"/>
        <v>0</v>
      </c>
      <c r="CQ20" s="24">
        <f t="shared" si="13"/>
        <v>0</v>
      </c>
      <c r="CR20" s="24">
        <f t="shared" si="14"/>
        <v>0</v>
      </c>
      <c r="CS20" s="79">
        <f t="shared" si="15"/>
        <v>-1</v>
      </c>
    </row>
    <row r="21" spans="1:97" x14ac:dyDescent="0.25">
      <c r="A21" s="29" t="s">
        <v>20</v>
      </c>
      <c r="B21" s="27">
        <v>24.687971000000001</v>
      </c>
      <c r="C21" s="27">
        <v>20.721689999999999</v>
      </c>
      <c r="D21" s="27">
        <v>90.535084999999995</v>
      </c>
      <c r="E21" s="27">
        <v>14.213504800000001</v>
      </c>
      <c r="F21" s="27">
        <v>14.0225966</v>
      </c>
      <c r="G21" s="27">
        <v>0.33028299999999999</v>
      </c>
      <c r="H21" s="27">
        <v>30.648001000000001</v>
      </c>
      <c r="I21" s="53">
        <v>1.136748324</v>
      </c>
      <c r="J21" s="53">
        <v>0.39692968649999999</v>
      </c>
      <c r="K21" s="27"/>
      <c r="L21" s="53">
        <v>6.9240131526999997</v>
      </c>
      <c r="M21" s="27"/>
      <c r="N21" s="53">
        <v>3.1887013014000001</v>
      </c>
      <c r="O21" s="27">
        <v>1.3481401731</v>
      </c>
      <c r="P21" s="27">
        <v>0.14472180000000001</v>
      </c>
      <c r="Q21" s="53">
        <v>2.7282561899999998E-2</v>
      </c>
      <c r="R21" s="27"/>
      <c r="S21" s="29" t="s">
        <v>20</v>
      </c>
      <c r="T21" s="27">
        <v>0</v>
      </c>
      <c r="U21" s="27">
        <v>1.34812981836985</v>
      </c>
      <c r="V21" s="27">
        <v>8.8686599871451194E-2</v>
      </c>
      <c r="W21" s="27">
        <v>8.8686599871451194E-2</v>
      </c>
      <c r="X21" s="27">
        <v>3.57445585538122E-2</v>
      </c>
      <c r="Y21" s="27">
        <v>0.54929262109302801</v>
      </c>
      <c r="Z21" s="27">
        <v>0.14472217867933801</v>
      </c>
      <c r="AA21" s="27">
        <v>231.31241040078399</v>
      </c>
      <c r="AB21" s="27">
        <v>0</v>
      </c>
      <c r="AC21" s="27">
        <v>24.6670921146182</v>
      </c>
      <c r="AD21" s="27">
        <v>1.88220324070942</v>
      </c>
      <c r="AE21" s="27">
        <v>41.3891799480228</v>
      </c>
      <c r="AF21" s="27">
        <v>0.95377086951860601</v>
      </c>
      <c r="AG21" s="27">
        <v>0</v>
      </c>
      <c r="AH21" s="27">
        <v>3.4895231740447499</v>
      </c>
      <c r="AI21" s="27">
        <v>3.4895231740447499</v>
      </c>
      <c r="AJ21" s="27">
        <v>0</v>
      </c>
      <c r="AK21" s="27">
        <v>0</v>
      </c>
      <c r="AL21" s="27">
        <v>0.92777369567442503</v>
      </c>
      <c r="AM21" s="27">
        <v>0</v>
      </c>
      <c r="AN21" s="27">
        <v>0</v>
      </c>
      <c r="AO21" s="27">
        <v>0</v>
      </c>
      <c r="AP21" s="27">
        <v>0</v>
      </c>
      <c r="AQ21" s="27">
        <v>20.7122040157189</v>
      </c>
      <c r="AR21" s="27">
        <v>0</v>
      </c>
      <c r="AS21" s="27">
        <v>81.444996890380807</v>
      </c>
      <c r="AT21" s="27">
        <v>9.0494140661496694</v>
      </c>
      <c r="AU21" s="27">
        <v>90.494410956530402</v>
      </c>
      <c r="AV21" s="27">
        <v>0</v>
      </c>
      <c r="AW21" s="27">
        <v>3.5671211067588402</v>
      </c>
      <c r="AX21" s="27">
        <v>0.109146362539062</v>
      </c>
      <c r="AY21" s="27">
        <v>9.7194719643446401</v>
      </c>
      <c r="AZ21" s="27">
        <v>0.14766585591692999</v>
      </c>
      <c r="BA21" s="27">
        <v>0.38519032303223599</v>
      </c>
      <c r="BB21" s="27">
        <v>0.93301788058664903</v>
      </c>
      <c r="BC21" s="27">
        <v>0.218275138698281</v>
      </c>
      <c r="BD21" s="27">
        <v>0</v>
      </c>
      <c r="BE21" s="27">
        <v>5.13594977871107E-2</v>
      </c>
      <c r="BF21" s="27">
        <v>14.210070272006201</v>
      </c>
      <c r="BG21" s="27">
        <v>14.0193817201563</v>
      </c>
      <c r="BH21" s="27">
        <v>0.19068855184995401</v>
      </c>
      <c r="BI21" s="27">
        <v>0</v>
      </c>
      <c r="BJ21" s="27">
        <v>0</v>
      </c>
      <c r="BK21" s="27">
        <v>0.79170875620738801</v>
      </c>
      <c r="BL21" s="27">
        <v>0</v>
      </c>
      <c r="BM21" s="27">
        <v>2.5039001879440201</v>
      </c>
      <c r="BN21" s="27">
        <v>0.622725486201821</v>
      </c>
      <c r="BO21" s="27">
        <v>0.33383293804461001</v>
      </c>
      <c r="BP21" s="27">
        <v>6.2597392185717498</v>
      </c>
      <c r="BQ21" s="27">
        <v>8.8215674868909897</v>
      </c>
      <c r="BR21" s="27">
        <v>0.34026186246465701</v>
      </c>
      <c r="BS21" s="27">
        <v>1.3224949332275</v>
      </c>
      <c r="BT21" s="27">
        <v>6.3278934285729903E-5</v>
      </c>
      <c r="BU21" s="27">
        <v>0.33008812447295699</v>
      </c>
      <c r="BV21" s="27">
        <v>3.1088286995242602</v>
      </c>
      <c r="BW21" s="27">
        <v>0</v>
      </c>
      <c r="BX21" s="27">
        <v>0</v>
      </c>
      <c r="BY21" s="27">
        <v>0.27306350852941702</v>
      </c>
      <c r="BZ21" s="27">
        <v>3.8203333482828797E-2</v>
      </c>
      <c r="CA21" s="27">
        <v>30.645246768850999</v>
      </c>
      <c r="CB21" s="27">
        <v>0.29846022103235798</v>
      </c>
      <c r="CD21" s="24">
        <f t="shared" si="0"/>
        <v>-8.4571086792840857E-4</v>
      </c>
      <c r="CE21" s="24">
        <f t="shared" si="1"/>
        <v>-4.5778043591517085E-4</v>
      </c>
      <c r="CF21" s="24">
        <f t="shared" si="2"/>
        <v>-4.4926277442157767E-4</v>
      </c>
      <c r="CG21" s="24">
        <f t="shared" si="3"/>
        <v>-2.4163836028677274E-4</v>
      </c>
      <c r="CH21" s="24">
        <f t="shared" si="4"/>
        <v>-2.2926423225352906E-4</v>
      </c>
      <c r="CI21" s="24">
        <f t="shared" si="5"/>
        <v>-5.90025908215087E-4</v>
      </c>
      <c r="CJ21" s="24">
        <f t="shared" si="6"/>
        <v>-8.9866583761911257E-5</v>
      </c>
      <c r="CK21" s="79">
        <f t="shared" si="7"/>
        <v>-0.9219822030971816</v>
      </c>
      <c r="CL21" s="79">
        <f t="shared" si="8"/>
        <v>0.38385371458737699</v>
      </c>
      <c r="CM21" s="24">
        <f t="shared" si="9"/>
        <v>0</v>
      </c>
      <c r="CN21" s="79">
        <f t="shared" si="10"/>
        <v>-0.49602591776071076</v>
      </c>
      <c r="CO21" s="24">
        <f t="shared" si="11"/>
        <v>0</v>
      </c>
      <c r="CP21" s="79">
        <f t="shared" si="12"/>
        <v>-1</v>
      </c>
      <c r="CQ21" s="24">
        <f t="shared" si="13"/>
        <v>-7.680751865865619E-6</v>
      </c>
      <c r="CR21" s="24">
        <f t="shared" si="14"/>
        <v>2.6166019079215764E-6</v>
      </c>
      <c r="CS21" s="79">
        <f t="shared" si="15"/>
        <v>-1</v>
      </c>
    </row>
    <row r="22" spans="1:97" x14ac:dyDescent="0.25">
      <c r="A22" s="29" t="s">
        <v>129</v>
      </c>
      <c r="B22" s="27">
        <v>160.63800000000001</v>
      </c>
      <c r="C22" s="27">
        <v>5.0162000000000004</v>
      </c>
      <c r="D22" s="27">
        <v>256.42950000000002</v>
      </c>
      <c r="E22" s="27">
        <v>18.029938708</v>
      </c>
      <c r="F22" s="27">
        <v>18.029938708</v>
      </c>
      <c r="G22" s="27">
        <v>2.2938999999999998</v>
      </c>
      <c r="H22" s="27">
        <v>77.4328</v>
      </c>
      <c r="I22" s="53">
        <v>1.0960260600000001E-2</v>
      </c>
      <c r="J22" s="53">
        <v>4.7111124999999997E-3</v>
      </c>
      <c r="K22" s="27"/>
      <c r="L22" s="53">
        <v>0.217086686</v>
      </c>
      <c r="M22" s="27"/>
      <c r="N22" s="53">
        <v>1.9099599999999999E-5</v>
      </c>
      <c r="O22" s="27">
        <v>1.8188079000000001E-3</v>
      </c>
      <c r="P22" s="27">
        <v>4.1382600000000004E-6</v>
      </c>
      <c r="Q22" s="53">
        <v>1.0831348E-3</v>
      </c>
      <c r="R22" s="27"/>
      <c r="S22" s="29" t="s">
        <v>129</v>
      </c>
      <c r="T22" s="27">
        <v>1.1870796122069899E-3</v>
      </c>
      <c r="U22" s="27">
        <v>1.81861794698318E-3</v>
      </c>
      <c r="V22" s="27">
        <v>0.16774031877978801</v>
      </c>
      <c r="W22" s="27">
        <v>0.16774031877978801</v>
      </c>
      <c r="X22" s="27">
        <v>6.7586368813671402E-2</v>
      </c>
      <c r="Y22" s="27">
        <v>1.6731375927318399</v>
      </c>
      <c r="Z22" s="27">
        <v>4.1384371648120401E-6</v>
      </c>
      <c r="AA22" s="27">
        <v>436.78015653134003</v>
      </c>
      <c r="AB22" s="27">
        <v>0</v>
      </c>
      <c r="AC22" s="27">
        <v>160.63667098948901</v>
      </c>
      <c r="AD22" s="27">
        <v>3.52673598493721</v>
      </c>
      <c r="AE22" s="27">
        <v>83.348556549713905</v>
      </c>
      <c r="AF22" s="27">
        <v>1.79049850608537</v>
      </c>
      <c r="AG22" s="27">
        <v>0</v>
      </c>
      <c r="AH22" s="27">
        <v>8.3818228418970406</v>
      </c>
      <c r="AI22" s="27">
        <v>8.3818228418970406</v>
      </c>
      <c r="AJ22" s="27">
        <v>0</v>
      </c>
      <c r="AK22" s="27">
        <v>0</v>
      </c>
      <c r="AL22" s="27">
        <v>1.7461890247098399</v>
      </c>
      <c r="AM22" s="27">
        <v>0</v>
      </c>
      <c r="AN22" s="27">
        <v>4.8608503888401702E-4</v>
      </c>
      <c r="AO22" s="27">
        <v>0</v>
      </c>
      <c r="AP22" s="27">
        <v>0</v>
      </c>
      <c r="AQ22" s="27">
        <v>5.01615896230647</v>
      </c>
      <c r="AR22" s="27">
        <v>0</v>
      </c>
      <c r="AS22" s="27">
        <v>230.78399619063299</v>
      </c>
      <c r="AT22" s="27">
        <v>25.642579194761701</v>
      </c>
      <c r="AU22" s="27">
        <v>256.42657538539498</v>
      </c>
      <c r="AV22" s="27">
        <v>4.4020781979420101E-6</v>
      </c>
      <c r="AW22" s="27">
        <v>9.8102042605746504</v>
      </c>
      <c r="AX22" s="27">
        <v>0.140232064650539</v>
      </c>
      <c r="AY22" s="27">
        <v>27.074998594862699</v>
      </c>
      <c r="AZ22" s="27">
        <v>0.18973695281557701</v>
      </c>
      <c r="BA22" s="27">
        <v>0.49494114621604302</v>
      </c>
      <c r="BB22" s="27">
        <v>1.2114927581474499</v>
      </c>
      <c r="BC22" s="27">
        <v>0.28047003444721802</v>
      </c>
      <c r="BD22" s="27">
        <v>0</v>
      </c>
      <c r="BE22" s="27">
        <v>6.5992541276586297E-2</v>
      </c>
      <c r="BF22" s="27">
        <v>18.029857196702299</v>
      </c>
      <c r="BG22" s="27">
        <v>18.029857196702299</v>
      </c>
      <c r="BH22" s="27">
        <v>0</v>
      </c>
      <c r="BI22" s="27">
        <v>0</v>
      </c>
      <c r="BJ22" s="27">
        <v>0</v>
      </c>
      <c r="BK22" s="27">
        <v>1.0172398143708199</v>
      </c>
      <c r="BL22" s="27">
        <v>0</v>
      </c>
      <c r="BM22" s="27">
        <v>3.2180115808793102</v>
      </c>
      <c r="BN22" s="27">
        <v>0.80015498549910202</v>
      </c>
      <c r="BO22" s="27">
        <v>0.42896634936644701</v>
      </c>
      <c r="BP22" s="27">
        <v>8.0460808369847499</v>
      </c>
      <c r="BQ22" s="27">
        <v>21.374105764733802</v>
      </c>
      <c r="BR22" s="27">
        <v>0.43719644785793199</v>
      </c>
      <c r="BS22" s="27">
        <v>1.69934161863346</v>
      </c>
      <c r="BT22" s="27">
        <v>6.5557052861323901E-8</v>
      </c>
      <c r="BU22" s="27">
        <v>2.29389473217479</v>
      </c>
      <c r="BV22" s="27">
        <v>5.4941891701951002</v>
      </c>
      <c r="BW22" s="27">
        <v>0</v>
      </c>
      <c r="BX22" s="27">
        <v>0</v>
      </c>
      <c r="BY22" s="27">
        <v>0.701232397426509</v>
      </c>
      <c r="BZ22" s="27">
        <v>0.39487340446429198</v>
      </c>
      <c r="CA22" s="27">
        <v>77.432611161670394</v>
      </c>
      <c r="CB22" s="27">
        <v>0.70204545863280199</v>
      </c>
      <c r="CD22" s="24">
        <f t="shared" si="0"/>
        <v>-8.2733258070954938E-6</v>
      </c>
      <c r="CE22" s="24">
        <f t="shared" si="1"/>
        <v>-8.1810321618908366E-6</v>
      </c>
      <c r="CF22" s="24">
        <f t="shared" si="2"/>
        <v>-1.140514100380595E-5</v>
      </c>
      <c r="CG22" s="24">
        <f t="shared" si="3"/>
        <v>-4.5208860119239033E-6</v>
      </c>
      <c r="CH22" s="24">
        <f t="shared" si="4"/>
        <v>-4.5208860119239033E-6</v>
      </c>
      <c r="CI22" s="24">
        <f t="shared" si="5"/>
        <v>-2.2964493699901421E-6</v>
      </c>
      <c r="CJ22" s="24">
        <f t="shared" si="6"/>
        <v>-2.438738229874881E-6</v>
      </c>
      <c r="CK22" s="79">
        <f t="shared" si="7"/>
        <v>14.304409712647526</v>
      </c>
      <c r="CL22" s="79">
        <f t="shared" si="8"/>
        <v>354.14702583133817</v>
      </c>
      <c r="CM22" s="24">
        <f t="shared" si="9"/>
        <v>0</v>
      </c>
      <c r="CN22" s="79">
        <f t="shared" si="10"/>
        <v>37.610487802540966</v>
      </c>
      <c r="CO22" s="24">
        <f t="shared" si="11"/>
        <v>0</v>
      </c>
      <c r="CP22" s="79">
        <f t="shared" si="12"/>
        <v>-1</v>
      </c>
      <c r="CQ22" s="24">
        <f t="shared" si="13"/>
        <v>-1.0443819648024535E-4</v>
      </c>
      <c r="CR22" s="24">
        <f t="shared" si="14"/>
        <v>4.2811426067879227E-5</v>
      </c>
      <c r="CS22" s="79">
        <f t="shared" si="15"/>
        <v>-1</v>
      </c>
    </row>
    <row r="23" spans="1:97" x14ac:dyDescent="0.25">
      <c r="A23" s="29" t="s">
        <v>22</v>
      </c>
      <c r="B23" s="27">
        <v>4399.9657804999997</v>
      </c>
      <c r="C23" s="27">
        <v>6.8480805</v>
      </c>
      <c r="D23" s="27">
        <v>12992.516736</v>
      </c>
      <c r="E23" s="27">
        <v>193.58850278</v>
      </c>
      <c r="F23" s="27">
        <v>192.58753062</v>
      </c>
      <c r="G23" s="27">
        <v>260.765717</v>
      </c>
      <c r="H23" s="27">
        <v>1424.4228333999999</v>
      </c>
      <c r="I23" s="53">
        <v>39.101545659999999</v>
      </c>
      <c r="J23" s="53">
        <v>6.3289959308999997</v>
      </c>
      <c r="K23" s="27"/>
      <c r="L23" s="53">
        <v>225.60506597</v>
      </c>
      <c r="M23" s="27"/>
      <c r="N23" s="53">
        <v>16.877039594999999</v>
      </c>
      <c r="O23" s="27">
        <v>29.914302511999999</v>
      </c>
      <c r="P23" s="27">
        <v>2.8139485834000002</v>
      </c>
      <c r="Q23" s="53">
        <v>0.42824121910000001</v>
      </c>
      <c r="R23" s="27"/>
      <c r="S23" s="29" t="s">
        <v>22</v>
      </c>
      <c r="T23" s="27">
        <v>0.18959600926784501</v>
      </c>
      <c r="U23" s="27">
        <v>29.9141768398677</v>
      </c>
      <c r="V23" s="27">
        <v>3.1915245008337698</v>
      </c>
      <c r="W23" s="27">
        <v>3.1872560625468198</v>
      </c>
      <c r="X23" s="27">
        <v>1.2435371111750899</v>
      </c>
      <c r="Y23" s="27">
        <v>18.944729652409301</v>
      </c>
      <c r="Z23" s="27">
        <v>2.8139430685326698</v>
      </c>
      <c r="AA23" s="27">
        <v>8254.1743535668193</v>
      </c>
      <c r="AB23" s="27">
        <v>0</v>
      </c>
      <c r="AC23" s="27">
        <v>4399.8100461696304</v>
      </c>
      <c r="AD23" s="27">
        <v>58.955669224956097</v>
      </c>
      <c r="AE23" s="27">
        <v>1466.8483547333201</v>
      </c>
      <c r="AF23" s="27">
        <v>30.387604363051501</v>
      </c>
      <c r="AG23" s="27">
        <v>0.165953493903853</v>
      </c>
      <c r="AH23" s="27">
        <v>95.207975482632506</v>
      </c>
      <c r="AI23" s="27">
        <v>95.207975482632506</v>
      </c>
      <c r="AJ23" s="27">
        <v>0</v>
      </c>
      <c r="AK23" s="27">
        <v>0</v>
      </c>
      <c r="AL23" s="27">
        <v>30.4476939152655</v>
      </c>
      <c r="AM23" s="27">
        <v>3.42934466934251E-2</v>
      </c>
      <c r="AN23" s="27">
        <v>7.1716281628113401E-2</v>
      </c>
      <c r="AO23" s="27">
        <v>0.33312586821930001</v>
      </c>
      <c r="AP23" s="27">
        <v>1.36155828170605E-2</v>
      </c>
      <c r="AQ23" s="27">
        <v>6.8480974287493703</v>
      </c>
      <c r="AR23" s="27">
        <v>0</v>
      </c>
      <c r="AS23" s="27">
        <v>11692.857415460699</v>
      </c>
      <c r="AT23" s="27">
        <v>1299.2092866729399</v>
      </c>
      <c r="AU23" s="27">
        <v>12992.066702133699</v>
      </c>
      <c r="AV23" s="27">
        <v>3.54480726912757E-2</v>
      </c>
      <c r="AW23" s="27">
        <v>112.20490258013299</v>
      </c>
      <c r="AX23" s="27">
        <v>1.50877465516956</v>
      </c>
      <c r="AY23" s="27">
        <v>611.20312542249701</v>
      </c>
      <c r="AZ23" s="27">
        <v>2.0341156249276602</v>
      </c>
      <c r="BA23" s="27">
        <v>5.2633014644201497</v>
      </c>
      <c r="BB23" s="27">
        <v>12.909493972122499</v>
      </c>
      <c r="BC23" s="27">
        <v>2.9965167167667</v>
      </c>
      <c r="BD23" s="27">
        <v>0</v>
      </c>
      <c r="BE23" s="27">
        <v>0.70305122126137498</v>
      </c>
      <c r="BF23" s="27">
        <v>193.57518929619701</v>
      </c>
      <c r="BG23" s="27">
        <v>192.57423258615501</v>
      </c>
      <c r="BH23" s="27">
        <v>1.00095671004261</v>
      </c>
      <c r="BI23" s="27">
        <v>1.0102443272320301E-3</v>
      </c>
      <c r="BJ23" s="27">
        <v>2.2317994675837699E-4</v>
      </c>
      <c r="BK23" s="27">
        <v>10.948936341099101</v>
      </c>
      <c r="BL23" s="27">
        <v>5.9671566439039095E-4</v>
      </c>
      <c r="BM23" s="27">
        <v>34.322438538115101</v>
      </c>
      <c r="BN23" s="27">
        <v>8.5753093649035197</v>
      </c>
      <c r="BO23" s="27">
        <v>4.5814056923339797</v>
      </c>
      <c r="BP23" s="27">
        <v>85.808807361673701</v>
      </c>
      <c r="BQ23" s="27">
        <v>431.77145039823699</v>
      </c>
      <c r="BR23" s="27">
        <v>4.6695806039561898</v>
      </c>
      <c r="BS23" s="27">
        <v>18.215596553514398</v>
      </c>
      <c r="BT23" s="27">
        <v>3.5074335952788097E-2</v>
      </c>
      <c r="BU23" s="27">
        <v>260.74913855021902</v>
      </c>
      <c r="BV23" s="27">
        <v>294.49468962258499</v>
      </c>
      <c r="BW23" s="27">
        <v>0</v>
      </c>
      <c r="BX23" s="27">
        <v>0.108015840099332</v>
      </c>
      <c r="BY23" s="27">
        <v>12.304925206594399</v>
      </c>
      <c r="BZ23" s="27">
        <v>9.8489455784686299</v>
      </c>
      <c r="CA23" s="27">
        <v>1424.40919837299</v>
      </c>
      <c r="CB23" s="27">
        <v>10.934505010607699</v>
      </c>
      <c r="CD23" s="24">
        <f t="shared" si="0"/>
        <v>-3.5394441261232781E-5</v>
      </c>
      <c r="CE23" s="24">
        <f t="shared" si="1"/>
        <v>2.4720429863981869E-6</v>
      </c>
      <c r="CF23" s="24">
        <f t="shared" si="2"/>
        <v>-3.4637928543372997E-5</v>
      </c>
      <c r="CG23" s="24">
        <f t="shared" si="3"/>
        <v>-6.8772078980944287E-5</v>
      </c>
      <c r="CH23" s="24">
        <f t="shared" si="4"/>
        <v>-6.9049298270657328E-5</v>
      </c>
      <c r="CI23" s="24">
        <f t="shared" si="5"/>
        <v>-6.3576032814848714E-5</v>
      </c>
      <c r="CJ23" s="24">
        <f t="shared" si="6"/>
        <v>-9.5723170748551167E-6</v>
      </c>
      <c r="CK23" s="79">
        <f t="shared" si="7"/>
        <v>-0.91848772193659567</v>
      </c>
      <c r="CL23" s="79">
        <f t="shared" si="8"/>
        <v>1.9933230893569733</v>
      </c>
      <c r="CM23" s="24">
        <f t="shared" si="9"/>
        <v>0</v>
      </c>
      <c r="CN23" s="79">
        <f t="shared" si="10"/>
        <v>-0.57798830858127603</v>
      </c>
      <c r="CO23" s="24">
        <f t="shared" si="11"/>
        <v>0</v>
      </c>
      <c r="CP23" s="79">
        <f t="shared" si="12"/>
        <v>-0.98026159348953634</v>
      </c>
      <c r="CQ23" s="24">
        <f t="shared" si="13"/>
        <v>-4.2010717865959531E-6</v>
      </c>
      <c r="CR23" s="24">
        <f t="shared" si="14"/>
        <v>-1.9598323021577784E-6</v>
      </c>
      <c r="CS23" s="79">
        <f t="shared" si="15"/>
        <v>-0.96820580969371595</v>
      </c>
    </row>
    <row r="24" spans="1:97" x14ac:dyDescent="0.25">
      <c r="A24" s="29" t="s">
        <v>23</v>
      </c>
      <c r="B24" s="27">
        <v>383.3225961</v>
      </c>
      <c r="C24" s="27">
        <v>50.823848400000003</v>
      </c>
      <c r="D24" s="27">
        <v>2108.1106700999999</v>
      </c>
      <c r="E24" s="27">
        <v>9.6793669550000008</v>
      </c>
      <c r="F24" s="27">
        <v>3.6789570891999999</v>
      </c>
      <c r="G24" s="27">
        <v>140.83500264</v>
      </c>
      <c r="H24" s="27">
        <v>116.75671015</v>
      </c>
      <c r="I24" s="53">
        <v>3.6219231784999999</v>
      </c>
      <c r="J24" s="53">
        <v>0.85465536639999995</v>
      </c>
      <c r="K24" s="27"/>
      <c r="L24" s="53">
        <v>26.947230949000001</v>
      </c>
      <c r="M24" s="27"/>
      <c r="N24" s="53">
        <v>12.446235483000001</v>
      </c>
      <c r="O24" s="27">
        <v>3.1070684709999998</v>
      </c>
      <c r="P24" s="27">
        <v>0.29521357079999999</v>
      </c>
      <c r="Q24" s="53">
        <v>7.4270929999999999E-2</v>
      </c>
      <c r="R24" s="27"/>
      <c r="S24" s="29" t="s">
        <v>23</v>
      </c>
      <c r="T24" s="27">
        <v>8.6228638438686396E-3</v>
      </c>
      <c r="U24" s="27">
        <v>3.1070426407602998</v>
      </c>
      <c r="V24" s="27">
        <v>0.16864648322181999</v>
      </c>
      <c r="W24" s="27">
        <v>0.16864648322181999</v>
      </c>
      <c r="X24" s="27">
        <v>6.7984184816266696E-2</v>
      </c>
      <c r="Y24" s="27">
        <v>1.2694468195597699</v>
      </c>
      <c r="Z24" s="27">
        <v>0.29521459898268299</v>
      </c>
      <c r="AA24" s="27">
        <v>455.498215606911</v>
      </c>
      <c r="AB24" s="27">
        <v>0</v>
      </c>
      <c r="AC24" s="27">
        <v>383.30616764166098</v>
      </c>
      <c r="AD24" s="27">
        <v>3.65226966606259</v>
      </c>
      <c r="AE24" s="27">
        <v>80.226492664531705</v>
      </c>
      <c r="AF24" s="27">
        <v>1.8416957796575999</v>
      </c>
      <c r="AG24" s="27">
        <v>1.3354547593361801</v>
      </c>
      <c r="AH24" s="27">
        <v>13.920805050143899</v>
      </c>
      <c r="AI24" s="27">
        <v>13.920805050143899</v>
      </c>
      <c r="AJ24" s="27">
        <v>0</v>
      </c>
      <c r="AK24" s="27">
        <v>0</v>
      </c>
      <c r="AL24" s="27">
        <v>3.7493295031026799</v>
      </c>
      <c r="AM24" s="27">
        <v>6.9774378887085403E-3</v>
      </c>
      <c r="AN24" s="27">
        <v>4.66097504698603E-3</v>
      </c>
      <c r="AO24" s="27">
        <v>0</v>
      </c>
      <c r="AP24" s="27">
        <v>0</v>
      </c>
      <c r="AQ24" s="27">
        <v>50.821035335019801</v>
      </c>
      <c r="AR24" s="27">
        <v>0</v>
      </c>
      <c r="AS24" s="27">
        <v>1897.25273921857</v>
      </c>
      <c r="AT24" s="27">
        <v>210.80582137469199</v>
      </c>
      <c r="AU24" s="27">
        <v>2108.0585605932602</v>
      </c>
      <c r="AV24" s="27">
        <v>4.3886837800448496E-6</v>
      </c>
      <c r="AW24" s="27">
        <v>7.5170616264907304</v>
      </c>
      <c r="AX24" s="27">
        <v>2.62198011441988E-2</v>
      </c>
      <c r="AY24" s="27">
        <v>54.623856221048499</v>
      </c>
      <c r="AZ24" s="27">
        <v>3.5653829722713602E-2</v>
      </c>
      <c r="BA24" s="27">
        <v>9.2603275880884295E-2</v>
      </c>
      <c r="BB24" s="27">
        <v>0.46049654680136898</v>
      </c>
      <c r="BC24" s="27">
        <v>5.2520207961992298E-2</v>
      </c>
      <c r="BD24" s="27">
        <v>0</v>
      </c>
      <c r="BE24" s="27">
        <v>1.23503575731521E-2</v>
      </c>
      <c r="BF24" s="27">
        <v>9.6792851012890306</v>
      </c>
      <c r="BG24" s="27">
        <v>3.6789044069433499</v>
      </c>
      <c r="BH24" s="27">
        <v>6.0003806943456697</v>
      </c>
      <c r="BI24" s="27">
        <v>0</v>
      </c>
      <c r="BJ24" s="27">
        <v>0</v>
      </c>
      <c r="BK24" s="27">
        <v>0.19290938402861599</v>
      </c>
      <c r="BL24" s="27">
        <v>0</v>
      </c>
      <c r="BM24" s="27">
        <v>0.61558628140897398</v>
      </c>
      <c r="BN24" s="27">
        <v>0.14960723604336501</v>
      </c>
      <c r="BO24" s="27">
        <v>8.0554321819695102E-2</v>
      </c>
      <c r="BP24" s="27">
        <v>1.5600238162006601</v>
      </c>
      <c r="BQ24" s="27">
        <v>21.4852135533168</v>
      </c>
      <c r="BR24" s="27">
        <v>8.1750388796111101E-2</v>
      </c>
      <c r="BS24" s="27">
        <v>0.31862773710984998</v>
      </c>
      <c r="BT24" s="27">
        <v>1.2224517711381801E-6</v>
      </c>
      <c r="BU24" s="27">
        <v>140.81018397790899</v>
      </c>
      <c r="BV24" s="27">
        <v>28.738364618482901</v>
      </c>
      <c r="BW24" s="27">
        <v>0</v>
      </c>
      <c r="BX24" s="27">
        <v>0</v>
      </c>
      <c r="BY24" s="27">
        <v>2.7149225607643199</v>
      </c>
      <c r="BZ24" s="27">
        <v>2.4866711800066201</v>
      </c>
      <c r="CA24" s="27">
        <v>116.752609652937</v>
      </c>
      <c r="CB24" s="27">
        <v>2.4091672583735799</v>
      </c>
      <c r="CD24" s="24">
        <f t="shared" si="0"/>
        <v>-4.2858048302311629E-5</v>
      </c>
      <c r="CE24" s="24">
        <f t="shared" si="1"/>
        <v>-5.5349310781477228E-5</v>
      </c>
      <c r="CF24" s="24">
        <f t="shared" si="2"/>
        <v>-2.4718582130820303E-5</v>
      </c>
      <c r="CG24" s="24">
        <f t="shared" si="3"/>
        <v>-8.4565149095679373E-6</v>
      </c>
      <c r="CH24" s="24">
        <f t="shared" si="4"/>
        <v>-1.4319888863248758E-5</v>
      </c>
      <c r="CI24" s="24">
        <f t="shared" si="5"/>
        <v>-1.7622509763747169E-4</v>
      </c>
      <c r="CJ24" s="24">
        <f t="shared" si="6"/>
        <v>-3.5120012012491339E-5</v>
      </c>
      <c r="CK24" s="79">
        <f t="shared" si="7"/>
        <v>-0.9534373108124109</v>
      </c>
      <c r="CL24" s="79">
        <f t="shared" si="8"/>
        <v>0.48533183019368914</v>
      </c>
      <c r="CM24" s="24">
        <f t="shared" si="9"/>
        <v>0</v>
      </c>
      <c r="CN24" s="79">
        <f t="shared" si="10"/>
        <v>-0.48340498968186213</v>
      </c>
      <c r="CO24" s="24">
        <f t="shared" si="11"/>
        <v>0</v>
      </c>
      <c r="CP24" s="79">
        <f t="shared" si="12"/>
        <v>-1</v>
      </c>
      <c r="CQ24" s="24">
        <f t="shared" si="13"/>
        <v>-8.3133796184828463E-6</v>
      </c>
      <c r="CR24" s="24">
        <f t="shared" si="14"/>
        <v>3.4828435569801128E-6</v>
      </c>
      <c r="CS24" s="79">
        <f t="shared" si="15"/>
        <v>-1</v>
      </c>
    </row>
    <row r="25" spans="1:97" x14ac:dyDescent="0.25">
      <c r="A25" s="29" t="s">
        <v>24</v>
      </c>
      <c r="B25" s="27">
        <v>2490.0836408999999</v>
      </c>
      <c r="C25" s="27">
        <v>1.67</v>
      </c>
      <c r="D25" s="27">
        <v>12311.384236</v>
      </c>
      <c r="E25" s="27">
        <v>232.8629455</v>
      </c>
      <c r="F25" s="27">
        <v>230.52294549999999</v>
      </c>
      <c r="G25" s="27">
        <v>638.29999999999995</v>
      </c>
      <c r="H25" s="27">
        <v>1543.3722401</v>
      </c>
      <c r="I25" s="53">
        <v>30.557815037000001</v>
      </c>
      <c r="J25" s="53">
        <v>18.256396326000001</v>
      </c>
      <c r="K25" s="27"/>
      <c r="L25" s="53">
        <v>217.92562667999999</v>
      </c>
      <c r="M25" s="27"/>
      <c r="N25" s="53">
        <v>9.7316783629000003</v>
      </c>
      <c r="O25" s="27">
        <v>27.683199999999999</v>
      </c>
      <c r="P25" s="27">
        <v>8.0367697610000004</v>
      </c>
      <c r="Q25" s="53">
        <v>0.35421948120000002</v>
      </c>
      <c r="R25" s="27"/>
      <c r="S25" s="29" t="s">
        <v>24</v>
      </c>
      <c r="T25" s="27">
        <v>3.7318032490509099</v>
      </c>
      <c r="U25" s="27">
        <v>27.682729674357201</v>
      </c>
      <c r="V25" s="27">
        <v>4.3977160309156202</v>
      </c>
      <c r="W25" s="27">
        <v>4.3976805823599303</v>
      </c>
      <c r="X25" s="27">
        <v>0.87573553126010595</v>
      </c>
      <c r="Y25" s="27">
        <v>15.9285177701361</v>
      </c>
      <c r="Z25" s="27">
        <v>8.0367291076743097</v>
      </c>
      <c r="AA25" s="27">
        <v>6257.96510259567</v>
      </c>
      <c r="AB25" s="27">
        <v>0</v>
      </c>
      <c r="AC25" s="27">
        <v>2490.0198342344702</v>
      </c>
      <c r="AD25" s="27">
        <v>47.904942050601001</v>
      </c>
      <c r="AE25" s="27">
        <v>1105.03079297776</v>
      </c>
      <c r="AF25" s="27">
        <v>27.696642573027699</v>
      </c>
      <c r="AG25" s="27">
        <v>2.4440732894569899</v>
      </c>
      <c r="AH25" s="27">
        <v>147.941192465233</v>
      </c>
      <c r="AI25" s="27">
        <v>147.941192465233</v>
      </c>
      <c r="AJ25" s="27">
        <v>0</v>
      </c>
      <c r="AK25" s="27">
        <v>0</v>
      </c>
      <c r="AL25" s="27">
        <v>26.661086142767701</v>
      </c>
      <c r="AM25" s="27">
        <v>1.4496150653387101E-2</v>
      </c>
      <c r="AN25" s="27">
        <v>9.0632503550653595E-2</v>
      </c>
      <c r="AO25" s="27">
        <v>1.1528642513593099</v>
      </c>
      <c r="AP25" s="27">
        <v>4.9097919102415797E-4</v>
      </c>
      <c r="AQ25" s="27">
        <v>1.6700145174358001</v>
      </c>
      <c r="AR25" s="27">
        <v>0</v>
      </c>
      <c r="AS25" s="27">
        <v>11080.184041998</v>
      </c>
      <c r="AT25" s="27">
        <v>1231.1281732436</v>
      </c>
      <c r="AU25" s="27">
        <v>12311.3122152416</v>
      </c>
      <c r="AV25" s="27">
        <v>2.23162026378304E-4</v>
      </c>
      <c r="AW25" s="27">
        <v>90.838209256182694</v>
      </c>
      <c r="AX25" s="27">
        <v>1.95648935024278</v>
      </c>
      <c r="AY25" s="27">
        <v>754.82686475302205</v>
      </c>
      <c r="AZ25" s="27">
        <v>2.57659996141911</v>
      </c>
      <c r="BA25" s="27">
        <v>6.1563745336397604</v>
      </c>
      <c r="BB25" s="27">
        <v>14.9970620607704</v>
      </c>
      <c r="BC25" s="27">
        <v>3.4834169320480299</v>
      </c>
      <c r="BD25" s="27">
        <v>2.5941076957842001E-2</v>
      </c>
      <c r="BE25" s="27">
        <v>0.83622473887906001</v>
      </c>
      <c r="BF25" s="27">
        <v>232.85848154700199</v>
      </c>
      <c r="BG25" s="27">
        <v>230.51996893711501</v>
      </c>
      <c r="BH25" s="27">
        <v>2.3385126098866298</v>
      </c>
      <c r="BI25" s="27">
        <v>0</v>
      </c>
      <c r="BJ25" s="27">
        <v>0</v>
      </c>
      <c r="BK25" s="27">
        <v>15.328714450745901</v>
      </c>
      <c r="BL25" s="27">
        <v>0</v>
      </c>
      <c r="BM25" s="27">
        <v>40.445099026328698</v>
      </c>
      <c r="BN25" s="27">
        <v>9.9295727880200904</v>
      </c>
      <c r="BO25" s="27">
        <v>5.3261931561919598</v>
      </c>
      <c r="BP25" s="27">
        <v>101.119392916549</v>
      </c>
      <c r="BQ25" s="27">
        <v>374.52234848723901</v>
      </c>
      <c r="BR25" s="27">
        <v>5.6487245425133796</v>
      </c>
      <c r="BS25" s="27">
        <v>21.1956956394781</v>
      </c>
      <c r="BT25" s="27">
        <v>1.49446776333096</v>
      </c>
      <c r="BU25" s="27">
        <v>638.29955491768499</v>
      </c>
      <c r="BV25" s="27">
        <v>403.15541600152301</v>
      </c>
      <c r="BW25" s="27">
        <v>0</v>
      </c>
      <c r="BX25" s="27">
        <v>1.39263049088113E-3</v>
      </c>
      <c r="BY25" s="27">
        <v>20.8199100988735</v>
      </c>
      <c r="BZ25" s="27">
        <v>19.1827827656099</v>
      </c>
      <c r="CA25" s="27">
        <v>1543.34664891946</v>
      </c>
      <c r="CB25" s="27">
        <v>14.725166221608101</v>
      </c>
      <c r="CD25" s="24">
        <f t="shared" si="0"/>
        <v>-2.5624306140423715E-5</v>
      </c>
      <c r="CE25" s="24">
        <f t="shared" si="1"/>
        <v>8.693075329440361E-6</v>
      </c>
      <c r="CF25" s="24">
        <f t="shared" si="2"/>
        <v>-5.8499318207745146E-6</v>
      </c>
      <c r="CG25" s="24">
        <f t="shared" si="3"/>
        <v>-1.9169872597909039E-5</v>
      </c>
      <c r="CH25" s="24">
        <f t="shared" si="4"/>
        <v>-1.2912219555955674E-5</v>
      </c>
      <c r="CI25" s="24">
        <f t="shared" si="5"/>
        <v>-6.9729330247251101E-7</v>
      </c>
      <c r="CJ25" s="24">
        <f t="shared" si="6"/>
        <v>-1.6581340440817121E-5</v>
      </c>
      <c r="CK25" s="79">
        <f t="shared" si="7"/>
        <v>-0.85608655013340673</v>
      </c>
      <c r="CL25" s="79">
        <f t="shared" si="8"/>
        <v>-0.12751029909164674</v>
      </c>
      <c r="CM25" s="24">
        <f t="shared" si="9"/>
        <v>0</v>
      </c>
      <c r="CN25" s="79">
        <f t="shared" si="10"/>
        <v>-0.32113907520170404</v>
      </c>
      <c r="CO25" s="24">
        <f t="shared" si="11"/>
        <v>0</v>
      </c>
      <c r="CP25" s="79">
        <f t="shared" si="12"/>
        <v>-0.88153489990438194</v>
      </c>
      <c r="CQ25" s="24">
        <f t="shared" si="13"/>
        <v>-1.6989569226029891E-5</v>
      </c>
      <c r="CR25" s="24">
        <f t="shared" si="14"/>
        <v>-5.0584161173779627E-6</v>
      </c>
      <c r="CS25" s="79">
        <f t="shared" si="15"/>
        <v>-0.99861391251164155</v>
      </c>
    </row>
    <row r="26" spans="1:97" x14ac:dyDescent="0.25">
      <c r="A26" s="29" t="s">
        <v>25</v>
      </c>
      <c r="B26" s="27">
        <v>996.39449999999999</v>
      </c>
      <c r="C26" s="27">
        <v>3.2199999999999999E-2</v>
      </c>
      <c r="D26" s="27">
        <v>5808.009</v>
      </c>
      <c r="E26" s="27">
        <v>96.908600000000007</v>
      </c>
      <c r="F26" s="27">
        <v>96.531800000000004</v>
      </c>
      <c r="G26" s="27">
        <v>4.0102000000000002</v>
      </c>
      <c r="H26" s="27">
        <v>277.1891</v>
      </c>
      <c r="I26" s="53">
        <v>14.044352827000001</v>
      </c>
      <c r="J26" s="53">
        <v>3.6205301601</v>
      </c>
      <c r="K26" s="27"/>
      <c r="L26" s="53">
        <v>100.96132016</v>
      </c>
      <c r="M26" s="27"/>
      <c r="N26" s="53">
        <v>4.6173282735000001</v>
      </c>
      <c r="O26" s="27">
        <v>13.996387771</v>
      </c>
      <c r="P26" s="27">
        <v>1.0077151844000001</v>
      </c>
      <c r="Q26" s="53">
        <v>0.17122165919999999</v>
      </c>
      <c r="R26" s="27"/>
      <c r="S26" s="29" t="s">
        <v>25</v>
      </c>
      <c r="T26" s="27">
        <v>7.4412132226612804E-3</v>
      </c>
      <c r="U26" s="27">
        <v>13.996263373446</v>
      </c>
      <c r="V26" s="27">
        <v>0.67420588742601595</v>
      </c>
      <c r="W26" s="27">
        <v>0.67392229898043898</v>
      </c>
      <c r="X26" s="27">
        <v>0.27874440212801199</v>
      </c>
      <c r="Y26" s="27">
        <v>2.6925059906581099</v>
      </c>
      <c r="Z26" s="27">
        <v>1.00770866855152</v>
      </c>
      <c r="AA26" s="27">
        <v>1783.6653843239801</v>
      </c>
      <c r="AB26" s="27">
        <v>0</v>
      </c>
      <c r="AC26" s="27">
        <v>996.39476089221205</v>
      </c>
      <c r="AD26" s="27">
        <v>14.0922058384298</v>
      </c>
      <c r="AE26" s="27">
        <v>316.32629714798298</v>
      </c>
      <c r="AF26" s="27">
        <v>7.1333309458472796</v>
      </c>
      <c r="AG26" s="27">
        <v>1.55404404492578E-2</v>
      </c>
      <c r="AH26" s="27">
        <v>39.079349169106898</v>
      </c>
      <c r="AI26" s="27">
        <v>39.079349169106898</v>
      </c>
      <c r="AJ26" s="27">
        <v>0</v>
      </c>
      <c r="AK26" s="27">
        <v>0</v>
      </c>
      <c r="AL26" s="27">
        <v>7.5020153314484102</v>
      </c>
      <c r="AM26" s="27">
        <v>3.8224083656517699E-3</v>
      </c>
      <c r="AN26" s="27">
        <v>4.8631694968501197E-3</v>
      </c>
      <c r="AO26" s="27">
        <v>1.8852198745459799E-2</v>
      </c>
      <c r="AP26" s="27">
        <v>9.1070093305114402E-4</v>
      </c>
      <c r="AQ26" s="27">
        <v>3.2199881611798903E-2</v>
      </c>
      <c r="AR26" s="27">
        <v>0</v>
      </c>
      <c r="AS26" s="27">
        <v>5227.2079847792802</v>
      </c>
      <c r="AT26" s="27">
        <v>580.80034579407402</v>
      </c>
      <c r="AU26" s="27">
        <v>5808.0083305733597</v>
      </c>
      <c r="AV26" s="27">
        <v>4.7564173260140003E-3</v>
      </c>
      <c r="AW26" s="27">
        <v>26.959065977794101</v>
      </c>
      <c r="AX26" s="27">
        <v>0.75149046173602896</v>
      </c>
      <c r="AY26" s="27">
        <v>100.916523643909</v>
      </c>
      <c r="AZ26" s="27">
        <v>1.0167189421121301</v>
      </c>
      <c r="BA26" s="27">
        <v>2.6523021058549201</v>
      </c>
      <c r="BB26" s="27">
        <v>6.4244989472929799</v>
      </c>
      <c r="BC26" s="27">
        <v>1.5029702626255901</v>
      </c>
      <c r="BD26" s="27">
        <v>0</v>
      </c>
      <c r="BE26" s="27">
        <v>0.35364213156081697</v>
      </c>
      <c r="BF26" s="27">
        <v>96.908482770493293</v>
      </c>
      <c r="BG26" s="27">
        <v>96.531682240281697</v>
      </c>
      <c r="BH26" s="27">
        <v>0.37680053021158799</v>
      </c>
      <c r="BI26" s="27">
        <v>0</v>
      </c>
      <c r="BJ26" s="27">
        <v>0</v>
      </c>
      <c r="BK26" s="27">
        <v>5.4509178961292299</v>
      </c>
      <c r="BL26" s="27">
        <v>0</v>
      </c>
      <c r="BM26" s="27">
        <v>17.2410042226226</v>
      </c>
      <c r="BN26" s="27">
        <v>4.2879070240358903</v>
      </c>
      <c r="BO26" s="27">
        <v>2.2986589563319502</v>
      </c>
      <c r="BP26" s="27">
        <v>43.102446543759001</v>
      </c>
      <c r="BQ26" s="27">
        <v>72.512352014567995</v>
      </c>
      <c r="BR26" s="27">
        <v>2.3428637750844601</v>
      </c>
      <c r="BS26" s="27">
        <v>9.1062609711359794</v>
      </c>
      <c r="BT26" s="27">
        <v>0</v>
      </c>
      <c r="BU26" s="27">
        <v>4.01020335466744</v>
      </c>
      <c r="BV26" s="27">
        <v>42.063609358192402</v>
      </c>
      <c r="BW26" s="27">
        <v>0</v>
      </c>
      <c r="BX26" s="27">
        <v>3.3429818950820298E-3</v>
      </c>
      <c r="BY26" s="27">
        <v>2.0244804180957598</v>
      </c>
      <c r="BZ26" s="27">
        <v>1.1609607607863801</v>
      </c>
      <c r="CA26" s="27">
        <v>277.18911115152798</v>
      </c>
      <c r="CB26" s="27">
        <v>2.5390453910057902</v>
      </c>
      <c r="CD26" s="24">
        <f t="shared" si="0"/>
        <v>2.6183626269954986E-7</v>
      </c>
      <c r="CE26" s="24">
        <f t="shared" si="1"/>
        <v>-3.6766522079692122E-6</v>
      </c>
      <c r="CF26" s="24">
        <f t="shared" si="2"/>
        <v>-1.1525922916835404E-7</v>
      </c>
      <c r="CG26" s="24">
        <f t="shared" si="3"/>
        <v>-1.2096914692148733E-6</v>
      </c>
      <c r="CH26" s="24">
        <f t="shared" si="4"/>
        <v>-1.2199059616343795E-6</v>
      </c>
      <c r="CI26" s="24">
        <f t="shared" si="5"/>
        <v>8.3653369902662946E-7</v>
      </c>
      <c r="CJ26" s="24">
        <f t="shared" si="6"/>
        <v>4.0230759382225693E-8</v>
      </c>
      <c r="CK26" s="79">
        <f t="shared" si="7"/>
        <v>-0.95201471315325847</v>
      </c>
      <c r="CL26" s="79">
        <f t="shared" si="8"/>
        <v>-0.25632272855206867</v>
      </c>
      <c r="CM26" s="24">
        <f t="shared" si="9"/>
        <v>0</v>
      </c>
      <c r="CN26" s="79">
        <f t="shared" si="10"/>
        <v>-0.61292751414922764</v>
      </c>
      <c r="CO26" s="24">
        <f t="shared" si="11"/>
        <v>0</v>
      </c>
      <c r="CP26" s="79">
        <f t="shared" si="12"/>
        <v>-0.99591707636347682</v>
      </c>
      <c r="CQ26" s="24">
        <f t="shared" si="13"/>
        <v>-8.8878327776615679E-6</v>
      </c>
      <c r="CR26" s="24">
        <f t="shared" si="14"/>
        <v>-6.4659623879576669E-6</v>
      </c>
      <c r="CS26" s="79">
        <f t="shared" si="15"/>
        <v>-0.99468115811220248</v>
      </c>
    </row>
    <row r="27" spans="1:97" x14ac:dyDescent="0.25">
      <c r="A27" s="29" t="s">
        <v>26</v>
      </c>
      <c r="B27" s="27">
        <v>761.58650920000002</v>
      </c>
      <c r="C27" s="27"/>
      <c r="D27" s="27">
        <v>1267.8897532000001</v>
      </c>
      <c r="E27" s="27">
        <v>48.037798608999999</v>
      </c>
      <c r="F27" s="27">
        <v>37.676333304000003</v>
      </c>
      <c r="G27" s="27">
        <v>96.617099999999994</v>
      </c>
      <c r="H27" s="27">
        <v>896.32566274999999</v>
      </c>
      <c r="I27" s="53">
        <v>16.341249430000001</v>
      </c>
      <c r="J27" s="53">
        <v>9.1852831940000002</v>
      </c>
      <c r="K27" s="27"/>
      <c r="L27" s="53">
        <v>119.188402</v>
      </c>
      <c r="M27" s="27"/>
      <c r="N27" s="53">
        <v>17.240432225999999</v>
      </c>
      <c r="O27" s="27">
        <v>15.123757154</v>
      </c>
      <c r="P27" s="27">
        <v>3.7073333601999998</v>
      </c>
      <c r="Q27" s="53">
        <v>7.612359E-3</v>
      </c>
      <c r="R27" s="27"/>
      <c r="S27" s="29" t="s">
        <v>26</v>
      </c>
      <c r="T27" s="27">
        <v>1.2285732431685901</v>
      </c>
      <c r="U27" s="27">
        <v>15.1238128790619</v>
      </c>
      <c r="V27" s="27">
        <v>3.8941785981149701</v>
      </c>
      <c r="W27" s="27">
        <v>3.8457240401722199</v>
      </c>
      <c r="X27" s="27">
        <v>1.93535072740123</v>
      </c>
      <c r="Y27" s="27">
        <v>13.511207958659901</v>
      </c>
      <c r="Z27" s="27">
        <v>3.7074325293939401</v>
      </c>
      <c r="AA27" s="27">
        <v>4276.5829696942201</v>
      </c>
      <c r="AB27" s="27">
        <v>0</v>
      </c>
      <c r="AC27" s="27">
        <v>761.57212299894695</v>
      </c>
      <c r="AD27" s="27">
        <v>32.736498391355497</v>
      </c>
      <c r="AE27" s="27">
        <v>756.17155506919403</v>
      </c>
      <c r="AF27" s="27">
        <v>18.853714122718898</v>
      </c>
      <c r="AG27" s="27">
        <v>1.2568261566230501</v>
      </c>
      <c r="AH27" s="27">
        <v>59.063071010429901</v>
      </c>
      <c r="AI27" s="27">
        <v>59.063071010429901</v>
      </c>
      <c r="AJ27" s="27">
        <v>0</v>
      </c>
      <c r="AK27" s="27">
        <v>0</v>
      </c>
      <c r="AL27" s="27">
        <v>18.2750288678902</v>
      </c>
      <c r="AM27" s="27">
        <v>0.34466974601691303</v>
      </c>
      <c r="AN27" s="27">
        <v>0.80308090745327898</v>
      </c>
      <c r="AO27" s="27">
        <v>1.2865264432288901</v>
      </c>
      <c r="AP27" s="27">
        <v>0.15039612808500399</v>
      </c>
      <c r="AQ27" s="27">
        <v>0</v>
      </c>
      <c r="AR27" s="27">
        <v>0</v>
      </c>
      <c r="AS27" s="27">
        <v>1141.0979092617199</v>
      </c>
      <c r="AT27" s="27">
        <v>126.78897274183301</v>
      </c>
      <c r="AU27" s="27">
        <v>1267.88688200356</v>
      </c>
      <c r="AV27" s="27">
        <v>0.317593843875561</v>
      </c>
      <c r="AW27" s="27">
        <v>59.311237620441297</v>
      </c>
      <c r="AX27" s="27">
        <v>0.53843794705600301</v>
      </c>
      <c r="AY27" s="27">
        <v>391.45133275474001</v>
      </c>
      <c r="AZ27" s="27">
        <v>0.61155331330753804</v>
      </c>
      <c r="BA27" s="27">
        <v>0.86156231279286899</v>
      </c>
      <c r="BB27" s="27">
        <v>2.1156178456874799</v>
      </c>
      <c r="BC27" s="27">
        <v>0.56194718337538696</v>
      </c>
      <c r="BD27" s="27">
        <v>3.1689221823553099E-3</v>
      </c>
      <c r="BE27" s="27">
        <v>0.15964819763333701</v>
      </c>
      <c r="BF27" s="27">
        <v>48.036400606670803</v>
      </c>
      <c r="BG27" s="27">
        <v>37.674944309443703</v>
      </c>
      <c r="BH27" s="27">
        <v>10.3614562972271</v>
      </c>
      <c r="BI27" s="27">
        <v>1.2458445741497E-2</v>
      </c>
      <c r="BJ27" s="27">
        <v>2.6253532422052801E-3</v>
      </c>
      <c r="BK27" s="27">
        <v>4.5896031941665596</v>
      </c>
      <c r="BL27" s="27">
        <v>4.6234194116966301E-3</v>
      </c>
      <c r="BM27" s="27">
        <v>5.9187927821932602</v>
      </c>
      <c r="BN27" s="27">
        <v>1.3686542878244199</v>
      </c>
      <c r="BO27" s="27">
        <v>0.73552512177780804</v>
      </c>
      <c r="BP27" s="27">
        <v>14.8003763880465</v>
      </c>
      <c r="BQ27" s="27">
        <v>247.444261672914</v>
      </c>
      <c r="BR27" s="27">
        <v>1.27616957489376</v>
      </c>
      <c r="BS27" s="27">
        <v>2.9178270636088501</v>
      </c>
      <c r="BT27" s="27">
        <v>1.19635295650215</v>
      </c>
      <c r="BU27" s="27">
        <v>96.617012374058106</v>
      </c>
      <c r="BV27" s="27">
        <v>190.47861048273299</v>
      </c>
      <c r="BW27" s="27">
        <v>0</v>
      </c>
      <c r="BX27" s="27">
        <v>0.552001202748308</v>
      </c>
      <c r="BY27" s="27">
        <v>14.671582361164599</v>
      </c>
      <c r="BZ27" s="27">
        <v>16.940833035353702</v>
      </c>
      <c r="CA27" s="27">
        <v>896.30258787347702</v>
      </c>
      <c r="CB27" s="27">
        <v>10.1137579675308</v>
      </c>
      <c r="CD27" s="24">
        <f t="shared" si="0"/>
        <v>-1.8889779269045761E-5</v>
      </c>
      <c r="CE27" s="24">
        <f t="shared" si="1"/>
        <v>0</v>
      </c>
      <c r="CF27" s="24">
        <f t="shared" si="2"/>
        <v>-2.2645473968349069E-6</v>
      </c>
      <c r="CG27" s="24">
        <f t="shared" si="3"/>
        <v>-2.9102131439771732E-5</v>
      </c>
      <c r="CH27" s="24">
        <f t="shared" si="4"/>
        <v>-3.6866500386154864E-5</v>
      </c>
      <c r="CI27" s="24">
        <f t="shared" si="5"/>
        <v>-9.0694030236243368E-7</v>
      </c>
      <c r="CJ27" s="24">
        <f t="shared" si="6"/>
        <v>-2.5743853469701556E-5</v>
      </c>
      <c r="CK27" s="79">
        <f t="shared" si="7"/>
        <v>-0.76466156662953411</v>
      </c>
      <c r="CL27" s="79">
        <f t="shared" si="8"/>
        <v>0.47096259018836523</v>
      </c>
      <c r="CM27" s="24">
        <f t="shared" si="9"/>
        <v>0</v>
      </c>
      <c r="CN27" s="79">
        <f t="shared" si="10"/>
        <v>-0.50445622208753249</v>
      </c>
      <c r="CO27" s="24">
        <f t="shared" si="11"/>
        <v>0</v>
      </c>
      <c r="CP27" s="79">
        <f t="shared" si="12"/>
        <v>-0.92537736720494157</v>
      </c>
      <c r="CQ27" s="24">
        <f t="shared" si="13"/>
        <v>3.684604383194105E-6</v>
      </c>
      <c r="CR27" s="24">
        <f t="shared" si="14"/>
        <v>2.6749467691492655E-5</v>
      </c>
      <c r="CS27" s="79">
        <f t="shared" si="15"/>
        <v>18.756835967011536</v>
      </c>
    </row>
    <row r="28" spans="1:97" x14ac:dyDescent="0.25">
      <c r="A28" s="29" t="s">
        <v>27</v>
      </c>
      <c r="B28" s="27">
        <v>1076.0810016999999</v>
      </c>
      <c r="C28" s="27">
        <v>1.00015E-2</v>
      </c>
      <c r="D28" s="27">
        <v>4226.5510018000004</v>
      </c>
      <c r="E28" s="27">
        <v>98.624310042999994</v>
      </c>
      <c r="F28" s="27">
        <v>98.192537813000001</v>
      </c>
      <c r="G28" s="27">
        <v>3.6584349999999999</v>
      </c>
      <c r="H28" s="27">
        <v>350.62520360000002</v>
      </c>
      <c r="I28" s="53">
        <v>22.914893250999999</v>
      </c>
      <c r="J28" s="53">
        <v>4.7298136873000001</v>
      </c>
      <c r="K28" s="27"/>
      <c r="L28" s="53">
        <v>140.26837356999999</v>
      </c>
      <c r="M28" s="27"/>
      <c r="N28" s="53">
        <v>9.5529923897</v>
      </c>
      <c r="O28" s="27">
        <v>18.582473351000001</v>
      </c>
      <c r="P28" s="27">
        <v>1.5179230124</v>
      </c>
      <c r="Q28" s="53">
        <v>0.2198219763</v>
      </c>
      <c r="R28" s="27"/>
      <c r="S28" s="29" t="s">
        <v>27</v>
      </c>
      <c r="T28" s="27">
        <v>14.319715244128201</v>
      </c>
      <c r="U28" s="27">
        <v>18.5825001168749</v>
      </c>
      <c r="V28" s="27">
        <v>0.64651311734517203</v>
      </c>
      <c r="W28" s="27">
        <v>0.64651311734517203</v>
      </c>
      <c r="X28" s="27">
        <v>0.26056546807693598</v>
      </c>
      <c r="Y28" s="27">
        <v>8.5127546949379393</v>
      </c>
      <c r="Z28" s="27">
        <v>1.5179124186681201</v>
      </c>
      <c r="AA28" s="27">
        <v>1738.52830412854</v>
      </c>
      <c r="AB28" s="27">
        <v>0</v>
      </c>
      <c r="AC28" s="27">
        <v>1076.0800760552199</v>
      </c>
      <c r="AD28" s="27">
        <v>13.7301387503515</v>
      </c>
      <c r="AE28" s="27">
        <v>302.23107195918499</v>
      </c>
      <c r="AF28" s="27">
        <v>6.9540725717232403</v>
      </c>
      <c r="AG28" s="27">
        <v>0</v>
      </c>
      <c r="AH28" s="27">
        <v>45.669465039006603</v>
      </c>
      <c r="AI28" s="27">
        <v>45.669465039006603</v>
      </c>
      <c r="AJ28" s="27">
        <v>0</v>
      </c>
      <c r="AK28" s="27">
        <v>0</v>
      </c>
      <c r="AL28" s="27">
        <v>6.7739347794378801</v>
      </c>
      <c r="AM28" s="27">
        <v>0</v>
      </c>
      <c r="AN28" s="27">
        <v>0.59596935312553401</v>
      </c>
      <c r="AO28" s="27">
        <v>7.1081848669590197</v>
      </c>
      <c r="AP28" s="27">
        <v>0</v>
      </c>
      <c r="AQ28" s="27">
        <v>1.00013456834823E-2</v>
      </c>
      <c r="AR28" s="27">
        <v>0</v>
      </c>
      <c r="AS28" s="27">
        <v>3803.8907086900299</v>
      </c>
      <c r="AT28" s="27">
        <v>422.655206653569</v>
      </c>
      <c r="AU28" s="27">
        <v>4226.5459153436004</v>
      </c>
      <c r="AV28" s="27">
        <v>0</v>
      </c>
      <c r="AW28" s="27">
        <v>27.644817733758899</v>
      </c>
      <c r="AX28" s="27">
        <v>0.89321209797339896</v>
      </c>
      <c r="AY28" s="27">
        <v>105.916713285113</v>
      </c>
      <c r="AZ28" s="27">
        <v>1.1378859954695</v>
      </c>
      <c r="BA28" s="27">
        <v>2.40038256044798</v>
      </c>
      <c r="BB28" s="27">
        <v>6.1100370420586598</v>
      </c>
      <c r="BC28" s="27">
        <v>1.3550373597447001</v>
      </c>
      <c r="BD28" s="27">
        <v>0.12732039771380699</v>
      </c>
      <c r="BE28" s="27">
        <v>0.33549752553227702</v>
      </c>
      <c r="BF28" s="27">
        <v>98.623692173566496</v>
      </c>
      <c r="BG28" s="27">
        <v>98.191918443466705</v>
      </c>
      <c r="BH28" s="27">
        <v>0.431773730099758</v>
      </c>
      <c r="BI28" s="27">
        <v>0</v>
      </c>
      <c r="BJ28" s="27">
        <v>0</v>
      </c>
      <c r="BK28" s="27">
        <v>10.7518743663089</v>
      </c>
      <c r="BL28" s="27">
        <v>0</v>
      </c>
      <c r="BM28" s="27">
        <v>16.160802297767301</v>
      </c>
      <c r="BN28" s="27">
        <v>3.8572241886715499</v>
      </c>
      <c r="BO28" s="27">
        <v>2.0834167840076598</v>
      </c>
      <c r="BP28" s="27">
        <v>40.424033263336497</v>
      </c>
      <c r="BQ28" s="27">
        <v>66.827327809104702</v>
      </c>
      <c r="BR28" s="27">
        <v>2.3318473613430499</v>
      </c>
      <c r="BS28" s="27">
        <v>8.7222917453440996</v>
      </c>
      <c r="BT28" s="27">
        <v>1.50105545774717</v>
      </c>
      <c r="BU28" s="27">
        <v>3.65840596221287</v>
      </c>
      <c r="BV28" s="27">
        <v>38.693989030776997</v>
      </c>
      <c r="BW28" s="27">
        <v>0</v>
      </c>
      <c r="BX28" s="27">
        <v>0</v>
      </c>
      <c r="BY28" s="27">
        <v>33.4654608909403</v>
      </c>
      <c r="BZ28" s="27">
        <v>8.2711903039157697</v>
      </c>
      <c r="CA28" s="27">
        <v>350.62512091800397</v>
      </c>
      <c r="CB28" s="27">
        <v>13.5843224259027</v>
      </c>
      <c r="CD28" s="24">
        <f t="shared" si="0"/>
        <v>-8.6019990920018324E-7</v>
      </c>
      <c r="CE28" s="24">
        <f t="shared" si="1"/>
        <v>-1.5429337369362231E-5</v>
      </c>
      <c r="CF28" s="24">
        <f t="shared" si="2"/>
        <v>-1.2034532170216159E-6</v>
      </c>
      <c r="CG28" s="24">
        <f t="shared" si="3"/>
        <v>-6.2648796552121991E-6</v>
      </c>
      <c r="CH28" s="24">
        <f t="shared" si="4"/>
        <v>-6.3077047104772574E-6</v>
      </c>
      <c r="CI28" s="24">
        <f t="shared" si="5"/>
        <v>-7.93721553886466E-6</v>
      </c>
      <c r="CJ28" s="24">
        <f t="shared" si="6"/>
        <v>-2.3581304252822742E-7</v>
      </c>
      <c r="CK28" s="79">
        <f t="shared" si="7"/>
        <v>-0.9717863351898024</v>
      </c>
      <c r="CL28" s="79">
        <f t="shared" si="8"/>
        <v>0.79980761563515623</v>
      </c>
      <c r="CM28" s="24">
        <f t="shared" si="9"/>
        <v>0</v>
      </c>
      <c r="CN28" s="79">
        <f t="shared" si="10"/>
        <v>-0.67441366947756354</v>
      </c>
      <c r="CO28" s="24">
        <f t="shared" si="11"/>
        <v>0</v>
      </c>
      <c r="CP28" s="79">
        <f t="shared" si="12"/>
        <v>-0.25592059775709258</v>
      </c>
      <c r="CQ28" s="24">
        <f t="shared" si="13"/>
        <v>1.440382794798465E-6</v>
      </c>
      <c r="CR28" s="24">
        <f t="shared" si="14"/>
        <v>-6.979096959073627E-6</v>
      </c>
      <c r="CS28" s="79">
        <f t="shared" si="15"/>
        <v>-1</v>
      </c>
    </row>
    <row r="29" spans="1:97" x14ac:dyDescent="0.25">
      <c r="A29" s="29" t="s">
        <v>28</v>
      </c>
      <c r="B29" s="27">
        <v>123.90668576</v>
      </c>
      <c r="C29" s="27"/>
      <c r="D29" s="27">
        <v>244.47310193999999</v>
      </c>
      <c r="E29" s="27">
        <v>22.514523424</v>
      </c>
      <c r="F29" s="27">
        <v>22.479531446999999</v>
      </c>
      <c r="G29" s="27">
        <v>17.732565618999999</v>
      </c>
      <c r="H29" s="27">
        <v>63.881231546999999</v>
      </c>
      <c r="I29" s="53">
        <v>0.20019627470000001</v>
      </c>
      <c r="J29" s="53">
        <v>8.9817179100000005E-2</v>
      </c>
      <c r="K29" s="27"/>
      <c r="L29" s="53">
        <v>3.0612409474</v>
      </c>
      <c r="M29" s="27"/>
      <c r="N29" s="53">
        <v>2.57131076E-2</v>
      </c>
      <c r="O29" s="27">
        <v>6.9243986199999996E-2</v>
      </c>
      <c r="P29" s="27">
        <v>5.0768543999999997E-3</v>
      </c>
      <c r="Q29" s="53">
        <v>8.5960989999999994E-3</v>
      </c>
      <c r="R29" s="27"/>
      <c r="S29" s="29" t="s">
        <v>28</v>
      </c>
      <c r="T29" s="27">
        <v>0.40048093605350699</v>
      </c>
      <c r="U29" s="27">
        <v>6.92451538647611E-2</v>
      </c>
      <c r="V29" s="27">
        <v>0.244543506490388</v>
      </c>
      <c r="W29" s="27">
        <v>0.22900729074227799</v>
      </c>
      <c r="X29" s="27">
        <v>0.44656311359457801</v>
      </c>
      <c r="Y29" s="27">
        <v>1.0499433606773501</v>
      </c>
      <c r="Z29" s="27">
        <v>5.0766867682013796E-3</v>
      </c>
      <c r="AA29" s="27">
        <v>49.754774138542203</v>
      </c>
      <c r="AB29" s="27">
        <v>0</v>
      </c>
      <c r="AC29" s="27">
        <v>123.906517175658</v>
      </c>
      <c r="AD29" s="27">
        <v>1.08171138851952</v>
      </c>
      <c r="AE29" s="27">
        <v>2.2699786423634598</v>
      </c>
      <c r="AF29" s="27">
        <v>0.36394941825919402</v>
      </c>
      <c r="AG29" s="27">
        <v>0.411688961539595</v>
      </c>
      <c r="AH29" s="27">
        <v>16.5887831638153</v>
      </c>
      <c r="AI29" s="27">
        <v>16.5887831638153</v>
      </c>
      <c r="AJ29" s="27">
        <v>0</v>
      </c>
      <c r="AK29" s="27">
        <v>0</v>
      </c>
      <c r="AL29" s="27">
        <v>2.14123404356235</v>
      </c>
      <c r="AM29" s="27">
        <v>0.11290370618366601</v>
      </c>
      <c r="AN29" s="27">
        <v>0.257401044774768</v>
      </c>
      <c r="AO29" s="27">
        <v>0.37503116399091802</v>
      </c>
      <c r="AP29" s="27">
        <v>4.8245181241207399E-2</v>
      </c>
      <c r="AQ29" s="27">
        <v>0</v>
      </c>
      <c r="AR29" s="27">
        <v>0</v>
      </c>
      <c r="AS29" s="27">
        <v>220.025109379013</v>
      </c>
      <c r="AT29" s="27">
        <v>24.447186022932399</v>
      </c>
      <c r="AU29" s="27">
        <v>244.47229540194499</v>
      </c>
      <c r="AV29" s="27">
        <v>0.101794074728307</v>
      </c>
      <c r="AW29" s="27">
        <v>1.7952864694709301</v>
      </c>
      <c r="AX29" s="27">
        <v>0.17340719636016899</v>
      </c>
      <c r="AY29" s="27">
        <v>27.488689969337901</v>
      </c>
      <c r="AZ29" s="27">
        <v>0.23468841015338601</v>
      </c>
      <c r="BA29" s="27">
        <v>0.61256694156097902</v>
      </c>
      <c r="BB29" s="27">
        <v>1.5098633244046</v>
      </c>
      <c r="BC29" s="27">
        <v>0.34687388962560001</v>
      </c>
      <c r="BD29" s="27">
        <v>8.4773778226050608E-6</v>
      </c>
      <c r="BE29" s="27">
        <v>8.1603931725061404E-2</v>
      </c>
      <c r="BF29" s="27">
        <v>22.514486337634299</v>
      </c>
      <c r="BG29" s="27">
        <v>22.479494370229698</v>
      </c>
      <c r="BH29" s="27">
        <v>3.4991967404663697E-2</v>
      </c>
      <c r="BI29" s="27">
        <v>0</v>
      </c>
      <c r="BJ29" s="27">
        <v>6.3179285371781503E-6</v>
      </c>
      <c r="BK29" s="27">
        <v>1.3491937053081799</v>
      </c>
      <c r="BL29" s="27">
        <v>0</v>
      </c>
      <c r="BM29" s="27">
        <v>3.9805466694224299</v>
      </c>
      <c r="BN29" s="27">
        <v>0.98944227131180695</v>
      </c>
      <c r="BO29" s="27">
        <v>0.53045799473095201</v>
      </c>
      <c r="BP29" s="27">
        <v>9.9535609418145103</v>
      </c>
      <c r="BQ29" s="27">
        <v>1.10311728321891</v>
      </c>
      <c r="BR29" s="27">
        <v>0.54062139635245299</v>
      </c>
      <c r="BS29" s="27">
        <v>2.1765430198360698</v>
      </c>
      <c r="BT29" s="27">
        <v>1.09882317134874E-4</v>
      </c>
      <c r="BU29" s="27">
        <v>17.732467024123999</v>
      </c>
      <c r="BV29" s="27">
        <v>22.750799738246499</v>
      </c>
      <c r="BW29" s="27">
        <v>0</v>
      </c>
      <c r="BX29" s="27">
        <v>0.176925572377749</v>
      </c>
      <c r="BY29" s="27">
        <v>3.2813561123058799</v>
      </c>
      <c r="BZ29" s="27">
        <v>3.9393825599060701</v>
      </c>
      <c r="CA29" s="27">
        <v>63.881131062572599</v>
      </c>
      <c r="CB29" s="27">
        <v>1.73096936963847</v>
      </c>
      <c r="CD29" s="24">
        <f t="shared" si="0"/>
        <v>-1.3605750244407457E-6</v>
      </c>
      <c r="CE29" s="24">
        <f t="shared" si="1"/>
        <v>0</v>
      </c>
      <c r="CF29" s="24">
        <f t="shared" si="2"/>
        <v>-3.2990870922075431E-6</v>
      </c>
      <c r="CG29" s="24">
        <f t="shared" si="3"/>
        <v>-1.6472196636224042E-6</v>
      </c>
      <c r="CH29" s="24">
        <f t="shared" si="4"/>
        <v>-1.6493569000086075E-6</v>
      </c>
      <c r="CI29" s="24">
        <f t="shared" si="5"/>
        <v>-5.5601021374340103E-6</v>
      </c>
      <c r="CJ29" s="24">
        <f t="shared" si="6"/>
        <v>-1.572988262215389E-6</v>
      </c>
      <c r="CK29" s="79">
        <f t="shared" si="7"/>
        <v>0.14391384697568491</v>
      </c>
      <c r="CL29" s="79">
        <f t="shared" si="8"/>
        <v>10.68978330424263</v>
      </c>
      <c r="CM29" s="24">
        <f t="shared" si="9"/>
        <v>0</v>
      </c>
      <c r="CN29" s="79">
        <f t="shared" si="10"/>
        <v>4.4189733669623852</v>
      </c>
      <c r="CO29" s="24">
        <f t="shared" si="11"/>
        <v>0</v>
      </c>
      <c r="CP29" s="79">
        <f t="shared" si="12"/>
        <v>13.585213495972692</v>
      </c>
      <c r="CQ29" s="24">
        <f t="shared" si="13"/>
        <v>1.6863049416754076E-5</v>
      </c>
      <c r="CR29" s="24">
        <f t="shared" si="14"/>
        <v>-3.3018831231415135E-5</v>
      </c>
      <c r="CS29" s="79">
        <f t="shared" si="15"/>
        <v>4.6124506291990599</v>
      </c>
    </row>
    <row r="30" spans="1:97" x14ac:dyDescent="0.25">
      <c r="B30" s="27"/>
      <c r="C30" s="27"/>
      <c r="D30" s="27"/>
      <c r="E30" s="27"/>
      <c r="F30" s="27"/>
      <c r="G30" s="27"/>
      <c r="H30" s="27"/>
      <c r="I30" s="53"/>
      <c r="J30" s="53"/>
      <c r="K30" s="27"/>
      <c r="L30" s="53"/>
      <c r="M30" s="27"/>
      <c r="N30" s="53"/>
      <c r="O30" s="27"/>
      <c r="P30" s="27"/>
      <c r="Q30" s="53"/>
      <c r="R30" s="27"/>
      <c r="CD30" s="24">
        <f t="shared" si="0"/>
        <v>0</v>
      </c>
      <c r="CE30" s="24">
        <f t="shared" si="1"/>
        <v>0</v>
      </c>
      <c r="CF30" s="24">
        <f t="shared" si="2"/>
        <v>0</v>
      </c>
      <c r="CG30" s="24">
        <f t="shared" si="3"/>
        <v>0</v>
      </c>
      <c r="CH30" s="24">
        <f t="shared" si="4"/>
        <v>0</v>
      </c>
      <c r="CI30" s="24">
        <f t="shared" si="5"/>
        <v>0</v>
      </c>
      <c r="CJ30" s="24">
        <f t="shared" si="6"/>
        <v>0</v>
      </c>
      <c r="CK30" s="79">
        <f t="shared" si="7"/>
        <v>0</v>
      </c>
      <c r="CL30" s="79">
        <f t="shared" si="8"/>
        <v>0</v>
      </c>
      <c r="CM30" s="24">
        <f t="shared" si="9"/>
        <v>0</v>
      </c>
      <c r="CN30" s="79">
        <f t="shared" si="10"/>
        <v>0</v>
      </c>
      <c r="CO30" s="24">
        <f t="shared" si="11"/>
        <v>0</v>
      </c>
      <c r="CP30" s="79">
        <f t="shared" si="12"/>
        <v>0</v>
      </c>
      <c r="CQ30" s="24">
        <f t="shared" si="13"/>
        <v>0</v>
      </c>
      <c r="CR30" s="24">
        <f t="shared" si="14"/>
        <v>0</v>
      </c>
      <c r="CS30" s="79">
        <f t="shared" si="15"/>
        <v>0</v>
      </c>
    </row>
    <row r="31" spans="1:97" x14ac:dyDescent="0.25">
      <c r="A31" s="29" t="s">
        <v>30</v>
      </c>
      <c r="B31" s="27">
        <v>138.84399999999999</v>
      </c>
      <c r="C31" s="27">
        <v>4.0621</v>
      </c>
      <c r="D31" s="27">
        <v>299.58269999999999</v>
      </c>
      <c r="E31" s="27">
        <v>18.587399999999999</v>
      </c>
      <c r="F31" s="27">
        <v>17.447800000000001</v>
      </c>
      <c r="G31" s="27">
        <v>5.4814999999999996</v>
      </c>
      <c r="H31" s="27">
        <v>104.57729999999999</v>
      </c>
      <c r="I31" s="53">
        <v>4.2310547028999999</v>
      </c>
      <c r="J31" s="53">
        <v>1.5049704811</v>
      </c>
      <c r="K31" s="27"/>
      <c r="L31" s="53">
        <v>30.267942771000001</v>
      </c>
      <c r="M31" s="27"/>
      <c r="N31" s="53">
        <v>0.94154760159999995</v>
      </c>
      <c r="O31" s="27">
        <v>1.8251157559</v>
      </c>
      <c r="P31" s="27">
        <v>0.5098391484</v>
      </c>
      <c r="Q31" s="53">
        <v>6.3494763000000003E-3</v>
      </c>
      <c r="R31" s="27"/>
      <c r="S31" s="29" t="s">
        <v>30</v>
      </c>
      <c r="T31" s="27">
        <v>6.63831042865288</v>
      </c>
      <c r="U31" s="27">
        <v>1.82510372768881</v>
      </c>
      <c r="V31" s="27">
        <v>0.15295838917114599</v>
      </c>
      <c r="W31" s="27">
        <v>0.15295838917114599</v>
      </c>
      <c r="X31" s="27">
        <v>6.1499596332362898E-2</v>
      </c>
      <c r="Y31" s="27">
        <v>0.61789404448104501</v>
      </c>
      <c r="Z31" s="27">
        <v>0.50984289911411995</v>
      </c>
      <c r="AA31" s="27">
        <v>434.04968302218498</v>
      </c>
      <c r="AB31" s="27">
        <v>0</v>
      </c>
      <c r="AC31" s="27">
        <v>138.843957120102</v>
      </c>
      <c r="AD31" s="27">
        <v>3.2047367819575201</v>
      </c>
      <c r="AE31" s="27">
        <v>71.346141087704893</v>
      </c>
      <c r="AF31" s="27">
        <v>1.6283501613490701</v>
      </c>
      <c r="AG31" s="27">
        <v>0</v>
      </c>
      <c r="AH31" s="27">
        <v>22.501194312667199</v>
      </c>
      <c r="AI31" s="27">
        <v>22.501194312667199</v>
      </c>
      <c r="AJ31" s="27">
        <v>0</v>
      </c>
      <c r="AK31" s="27">
        <v>0</v>
      </c>
      <c r="AL31" s="27">
        <v>1.5904178222457299</v>
      </c>
      <c r="AM31" s="27">
        <v>0</v>
      </c>
      <c r="AN31" s="27">
        <v>0.27627533722449099</v>
      </c>
      <c r="AO31" s="27">
        <v>3.29513893888676</v>
      </c>
      <c r="AP31" s="27">
        <v>0</v>
      </c>
      <c r="AQ31" s="27">
        <v>4.0621105228812198</v>
      </c>
      <c r="AR31" s="27">
        <v>0</v>
      </c>
      <c r="AS31" s="27">
        <v>269.62498520147398</v>
      </c>
      <c r="AT31" s="27">
        <v>29.958286644951102</v>
      </c>
      <c r="AU31" s="27">
        <v>299.58327184642502</v>
      </c>
      <c r="AV31" s="27">
        <v>0</v>
      </c>
      <c r="AW31" s="27">
        <v>6.2088562586186997</v>
      </c>
      <c r="AX31" s="27">
        <v>0.133355964108754</v>
      </c>
      <c r="AY31" s="27">
        <v>25.2836094756858</v>
      </c>
      <c r="AZ31" s="27">
        <v>0.18042145923929401</v>
      </c>
      <c r="BA31" s="27">
        <v>0.47066682870638499</v>
      </c>
      <c r="BB31" s="27">
        <v>1.1429753368937901</v>
      </c>
      <c r="BC31" s="27">
        <v>0.26671223399857802</v>
      </c>
      <c r="BD31" s="27">
        <v>7.5272677568522699E-3</v>
      </c>
      <c r="BE31" s="27">
        <v>6.2755931590579295E-2</v>
      </c>
      <c r="BF31" s="27">
        <v>18.587374792090799</v>
      </c>
      <c r="BG31" s="27">
        <v>17.447788733569102</v>
      </c>
      <c r="BH31" s="27">
        <v>1.1395860585216899</v>
      </c>
      <c r="BI31" s="27">
        <v>0</v>
      </c>
      <c r="BJ31" s="27">
        <v>0</v>
      </c>
      <c r="BK31" s="27">
        <v>1.2095659496133599</v>
      </c>
      <c r="BL31" s="27">
        <v>0</v>
      </c>
      <c r="BM31" s="27">
        <v>3.06883159554005</v>
      </c>
      <c r="BN31" s="27">
        <v>0.76090977033350304</v>
      </c>
      <c r="BO31" s="27">
        <v>0.408856690972625</v>
      </c>
      <c r="BP31" s="27">
        <v>7.6721749808473696</v>
      </c>
      <c r="BQ31" s="27">
        <v>15.2457668325785</v>
      </c>
      <c r="BR31" s="27">
        <v>0.41575463406030699</v>
      </c>
      <c r="BS31" s="27">
        <v>1.64728008950765</v>
      </c>
      <c r="BT31" s="27">
        <v>4.0000914918125698E-10</v>
      </c>
      <c r="BU31" s="27">
        <v>5.4814583927203202</v>
      </c>
      <c r="BV31" s="27">
        <v>8.4576190575274008</v>
      </c>
      <c r="BW31" s="27">
        <v>0</v>
      </c>
      <c r="BX31" s="27">
        <v>0</v>
      </c>
      <c r="BY31" s="27">
        <v>13.9431932603802</v>
      </c>
      <c r="BZ31" s="27">
        <v>2.8702027126242</v>
      </c>
      <c r="CA31" s="27">
        <v>104.577196933371</v>
      </c>
      <c r="CB31" s="27">
        <v>5.4646284932296103</v>
      </c>
      <c r="CD31" s="24">
        <f t="shared" si="0"/>
        <v>-3.0883508102387055E-7</v>
      </c>
      <c r="CE31" s="24">
        <f t="shared" si="1"/>
        <v>2.5905027497405564E-6</v>
      </c>
      <c r="CF31" s="24">
        <f t="shared" si="2"/>
        <v>1.9088099046846268E-6</v>
      </c>
      <c r="CG31" s="24">
        <f t="shared" si="3"/>
        <v>-1.3561826398538872E-6</v>
      </c>
      <c r="CH31" s="24">
        <f t="shared" si="4"/>
        <v>-6.4572214831245182E-7</v>
      </c>
      <c r="CI31" s="24">
        <f t="shared" si="5"/>
        <v>-7.5904915952549159E-6</v>
      </c>
      <c r="CJ31" s="24">
        <f t="shared" si="6"/>
        <v>-9.8555450365377789E-7</v>
      </c>
      <c r="CK31" s="79">
        <f t="shared" si="7"/>
        <v>-0.96384863824466582</v>
      </c>
      <c r="CL31" s="79">
        <f t="shared" si="8"/>
        <v>-0.5894311202506648</v>
      </c>
      <c r="CM31" s="24">
        <f t="shared" si="9"/>
        <v>0</v>
      </c>
      <c r="CN31" s="79">
        <f t="shared" si="10"/>
        <v>-0.25659981311231356</v>
      </c>
      <c r="CO31" s="24">
        <f t="shared" si="11"/>
        <v>0</v>
      </c>
      <c r="CP31" s="79">
        <f t="shared" si="12"/>
        <v>2.4997050954059379</v>
      </c>
      <c r="CQ31" s="24">
        <f t="shared" si="13"/>
        <v>-6.5903826379605888E-6</v>
      </c>
      <c r="CR31" s="24">
        <f t="shared" si="14"/>
        <v>7.3566616681458892E-6</v>
      </c>
      <c r="CS31" s="79">
        <f t="shared" si="15"/>
        <v>-1</v>
      </c>
    </row>
    <row r="32" spans="1:97" x14ac:dyDescent="0.25">
      <c r="A32" s="29" t="s">
        <v>31</v>
      </c>
      <c r="B32" s="27">
        <v>8027.0915579000002</v>
      </c>
      <c r="C32" s="27">
        <v>0.11600000000000001</v>
      </c>
      <c r="D32" s="27">
        <v>16089.675737</v>
      </c>
      <c r="E32" s="27">
        <v>365.27800000000002</v>
      </c>
      <c r="F32" s="27">
        <v>362.33363882999998</v>
      </c>
      <c r="G32" s="27">
        <v>6374.25</v>
      </c>
      <c r="H32" s="27">
        <v>5525.4769064000002</v>
      </c>
      <c r="I32" s="53">
        <v>148.21724219999999</v>
      </c>
      <c r="J32" s="53">
        <v>44.079879099999999</v>
      </c>
      <c r="K32" s="27"/>
      <c r="L32" s="53">
        <v>512.29046633999997</v>
      </c>
      <c r="M32" s="27"/>
      <c r="N32" s="53">
        <v>56.897180231999997</v>
      </c>
      <c r="O32" s="27">
        <v>99.432659991999998</v>
      </c>
      <c r="P32" s="27">
        <v>9.8139469318000003</v>
      </c>
      <c r="Q32" s="53">
        <v>1.1409740469</v>
      </c>
      <c r="R32" s="27"/>
      <c r="S32" s="29" t="s">
        <v>31</v>
      </c>
      <c r="T32" s="27">
        <v>0.5049060862393</v>
      </c>
      <c r="U32" s="27">
        <v>99.432066872416499</v>
      </c>
      <c r="V32" s="27">
        <v>18.212816076460602</v>
      </c>
      <c r="W32" s="27">
        <v>18.212816076460602</v>
      </c>
      <c r="X32" s="27">
        <v>2.6973978847037801</v>
      </c>
      <c r="Y32" s="27">
        <v>36.545552588068901</v>
      </c>
      <c r="Z32" s="27">
        <v>9.8139176323109503</v>
      </c>
      <c r="AA32" s="27">
        <v>21728.447136148399</v>
      </c>
      <c r="AB32" s="27">
        <v>0</v>
      </c>
      <c r="AC32" s="27">
        <v>8026.8890610845901</v>
      </c>
      <c r="AD32" s="27">
        <v>152.07939980090501</v>
      </c>
      <c r="AE32" s="27">
        <v>3804.8571569525502</v>
      </c>
      <c r="AF32" s="27">
        <v>94.819380889647604</v>
      </c>
      <c r="AG32" s="27">
        <v>0.44776541892011201</v>
      </c>
      <c r="AH32" s="27">
        <v>423.62894931409198</v>
      </c>
      <c r="AI32" s="27">
        <v>423.62894931409198</v>
      </c>
      <c r="AJ32" s="27">
        <v>0</v>
      </c>
      <c r="AK32" s="27">
        <v>0</v>
      </c>
      <c r="AL32" s="27">
        <v>70.946283574535499</v>
      </c>
      <c r="AM32" s="27">
        <v>4.5379211492033097E-3</v>
      </c>
      <c r="AN32" s="27">
        <v>0</v>
      </c>
      <c r="AO32" s="27">
        <v>0.75525049461884597</v>
      </c>
      <c r="AP32" s="27">
        <v>0</v>
      </c>
      <c r="AQ32" s="27">
        <v>0.116000726533176</v>
      </c>
      <c r="AR32" s="27">
        <v>0</v>
      </c>
      <c r="AS32" s="27">
        <v>14480.6311530723</v>
      </c>
      <c r="AT32" s="27">
        <v>1608.95903275517</v>
      </c>
      <c r="AU32" s="27">
        <v>16089.590185827499</v>
      </c>
      <c r="AV32" s="27">
        <v>1.01408752051676E-3</v>
      </c>
      <c r="AW32" s="27">
        <v>269.28716748210098</v>
      </c>
      <c r="AX32" s="27">
        <v>3.61726952595115</v>
      </c>
      <c r="AY32" s="27">
        <v>2898.3851998789701</v>
      </c>
      <c r="AZ32" s="27">
        <v>4.52408259682423</v>
      </c>
      <c r="BA32" s="27">
        <v>8.8357387677265606</v>
      </c>
      <c r="BB32" s="27">
        <v>21.4704817694296</v>
      </c>
      <c r="BC32" s="27">
        <v>4.9795555435771197</v>
      </c>
      <c r="BD32" s="27">
        <v>0.58788637378263797</v>
      </c>
      <c r="BE32" s="27">
        <v>1.25881138400657</v>
      </c>
      <c r="BF32" s="27">
        <v>365.27459405821202</v>
      </c>
      <c r="BG32" s="27">
        <v>362.33024778925898</v>
      </c>
      <c r="BH32" s="27">
        <v>2.9443462689528399</v>
      </c>
      <c r="BI32" s="27">
        <v>0</v>
      </c>
      <c r="BJ32" s="27">
        <v>0</v>
      </c>
      <c r="BK32" s="27">
        <v>36.895874948329102</v>
      </c>
      <c r="BL32" s="27">
        <v>0</v>
      </c>
      <c r="BM32" s="27">
        <v>59.738668106284898</v>
      </c>
      <c r="BN32" s="27">
        <v>14.162444978697801</v>
      </c>
      <c r="BO32" s="27">
        <v>7.6281486234891602</v>
      </c>
      <c r="BP32" s="27">
        <v>149.349944608871</v>
      </c>
      <c r="BQ32" s="27">
        <v>1480.2928669912601</v>
      </c>
      <c r="BR32" s="27">
        <v>8.9104314985366795</v>
      </c>
      <c r="BS32" s="27">
        <v>32.526131714038399</v>
      </c>
      <c r="BT32" s="27">
        <v>7.8447773497137003</v>
      </c>
      <c r="BU32" s="27">
        <v>6374.2408794924804</v>
      </c>
      <c r="BV32" s="27">
        <v>1724.13411790847</v>
      </c>
      <c r="BW32" s="27">
        <v>0</v>
      </c>
      <c r="BX32" s="27">
        <v>0</v>
      </c>
      <c r="BY32" s="27">
        <v>22.587586483794599</v>
      </c>
      <c r="BZ32" s="27">
        <v>65.022241767687603</v>
      </c>
      <c r="CA32" s="27">
        <v>5525.4568196453802</v>
      </c>
      <c r="CB32" s="27">
        <v>27.022147543204099</v>
      </c>
      <c r="CD32" s="24">
        <f t="shared" si="0"/>
        <v>-2.5226673191586486E-5</v>
      </c>
      <c r="CE32" s="24">
        <f t="shared" si="1"/>
        <v>6.2632170344475317E-6</v>
      </c>
      <c r="CF32" s="24">
        <f t="shared" si="2"/>
        <v>-5.3171470885277591E-6</v>
      </c>
      <c r="CG32" s="24">
        <f t="shared" si="3"/>
        <v>-9.3242456102010506E-6</v>
      </c>
      <c r="CH32" s="24">
        <f t="shared" si="4"/>
        <v>-9.3588901984301044E-6</v>
      </c>
      <c r="CI32" s="24">
        <f t="shared" si="5"/>
        <v>-1.4308361798773256E-6</v>
      </c>
      <c r="CJ32" s="24">
        <f t="shared" si="6"/>
        <v>-3.63529790464935E-6</v>
      </c>
      <c r="CK32" s="79">
        <f t="shared" si="7"/>
        <v>-0.87712080048092678</v>
      </c>
      <c r="CL32" s="79">
        <f t="shared" si="8"/>
        <v>-0.17092439148570845</v>
      </c>
      <c r="CM32" s="24">
        <f t="shared" si="9"/>
        <v>0</v>
      </c>
      <c r="CN32" s="79">
        <f t="shared" si="10"/>
        <v>-0.1730688405336526</v>
      </c>
      <c r="CO32" s="24">
        <f t="shared" si="11"/>
        <v>0</v>
      </c>
      <c r="CP32" s="79">
        <f t="shared" si="12"/>
        <v>-0.98672604702835376</v>
      </c>
      <c r="CQ32" s="24">
        <f t="shared" si="13"/>
        <v>-5.9650378813829073E-6</v>
      </c>
      <c r="CR32" s="24">
        <f t="shared" si="14"/>
        <v>-2.9854949546468521E-6</v>
      </c>
      <c r="CS32" s="79">
        <f t="shared" si="15"/>
        <v>-1</v>
      </c>
    </row>
    <row r="33" spans="1:97" x14ac:dyDescent="0.25">
      <c r="A33" s="29" t="s">
        <v>32</v>
      </c>
      <c r="B33" s="27">
        <v>970.87271032000001</v>
      </c>
      <c r="C33" s="27">
        <v>0.10113365000000001</v>
      </c>
      <c r="D33" s="27">
        <v>1308.1436398000001</v>
      </c>
      <c r="E33" s="27">
        <v>98.781138025000004</v>
      </c>
      <c r="F33" s="27">
        <v>83.505797126000004</v>
      </c>
      <c r="G33" s="27">
        <v>29.278466094999999</v>
      </c>
      <c r="H33" s="27">
        <v>459.41994693999999</v>
      </c>
      <c r="I33" s="53">
        <v>4.4015433025000004</v>
      </c>
      <c r="J33" s="53">
        <v>1.5420815423000001</v>
      </c>
      <c r="K33" s="27"/>
      <c r="L33" s="53">
        <v>110.51601462000001</v>
      </c>
      <c r="M33" s="27"/>
      <c r="N33" s="53">
        <v>1.2900227515</v>
      </c>
      <c r="O33" s="27">
        <v>3.8143061660000002</v>
      </c>
      <c r="P33" s="27">
        <v>0.3754060723</v>
      </c>
      <c r="Q33" s="53">
        <v>4.6978906399999999E-2</v>
      </c>
      <c r="R33" s="27"/>
      <c r="S33" s="29" t="s">
        <v>32</v>
      </c>
      <c r="T33" s="27">
        <v>1.33803985779074</v>
      </c>
      <c r="U33" s="27">
        <v>3.8119531247407501</v>
      </c>
      <c r="V33" s="27">
        <v>1.2637656942390001</v>
      </c>
      <c r="W33" s="27">
        <v>1.2637656942390001</v>
      </c>
      <c r="X33" s="27">
        <v>0.50938299232017104</v>
      </c>
      <c r="Y33" s="27">
        <v>5.3445383338707604</v>
      </c>
      <c r="Z33" s="27">
        <v>0.37516425567130401</v>
      </c>
      <c r="AA33" s="27">
        <v>3338.1798175062199</v>
      </c>
      <c r="AB33" s="27">
        <v>0</v>
      </c>
      <c r="AC33" s="27">
        <v>970.29699388768597</v>
      </c>
      <c r="AD33" s="27">
        <v>26.529828946311099</v>
      </c>
      <c r="AE33" s="27">
        <v>592.00279815609895</v>
      </c>
      <c r="AF33" s="27">
        <v>13.475612153913399</v>
      </c>
      <c r="AG33" s="27">
        <v>4.1686733184274599E-2</v>
      </c>
      <c r="AH33" s="27">
        <v>73.563851969420696</v>
      </c>
      <c r="AI33" s="27">
        <v>73.563851969420696</v>
      </c>
      <c r="AJ33" s="27">
        <v>0</v>
      </c>
      <c r="AK33" s="27">
        <v>0</v>
      </c>
      <c r="AL33" s="27">
        <v>13.219870830427899</v>
      </c>
      <c r="AM33" s="27">
        <v>2.6031989204737597E-4</v>
      </c>
      <c r="AN33" s="27">
        <v>6.69332515294562E-2</v>
      </c>
      <c r="AO33" s="27">
        <v>0.64082615251981501</v>
      </c>
      <c r="AP33" s="27">
        <v>0</v>
      </c>
      <c r="AQ33" s="27">
        <v>0.101133536412088</v>
      </c>
      <c r="AR33" s="27">
        <v>0</v>
      </c>
      <c r="AS33" s="27">
        <v>1176.4034604342</v>
      </c>
      <c r="AT33" s="27">
        <v>130.71180697432101</v>
      </c>
      <c r="AU33" s="27">
        <v>1307.1152674085199</v>
      </c>
      <c r="AV33" s="27">
        <v>1.2008001938964999E-5</v>
      </c>
      <c r="AW33" s="27">
        <v>50.864641436324803</v>
      </c>
      <c r="AX33" s="27">
        <v>0.65050657186792105</v>
      </c>
      <c r="AY33" s="27">
        <v>134.9229493803</v>
      </c>
      <c r="AZ33" s="27">
        <v>0.87953902809239703</v>
      </c>
      <c r="BA33" s="27">
        <v>2.2940743558370098</v>
      </c>
      <c r="BB33" s="27">
        <v>5.55151234246597</v>
      </c>
      <c r="BC33" s="27">
        <v>1.29874441034629</v>
      </c>
      <c r="BD33" s="27">
        <v>2.2820924067307299E-4</v>
      </c>
      <c r="BE33" s="27">
        <v>0.30675312191008502</v>
      </c>
      <c r="BF33" s="27">
        <v>98.712757534948295</v>
      </c>
      <c r="BG33" s="27">
        <v>83.448741299977399</v>
      </c>
      <c r="BH33" s="27">
        <v>15.2640162349708</v>
      </c>
      <c r="BI33" s="27">
        <v>0</v>
      </c>
      <c r="BJ33" s="27">
        <v>1.3164679751098199E-6</v>
      </c>
      <c r="BK33" s="27">
        <v>4.7222932742494601</v>
      </c>
      <c r="BL33" s="27">
        <v>1.70066579584096E-3</v>
      </c>
      <c r="BM33" s="27">
        <v>14.899931050447201</v>
      </c>
      <c r="BN33" s="27">
        <v>3.7051087888357901</v>
      </c>
      <c r="BO33" s="27">
        <v>1.9863947718491799</v>
      </c>
      <c r="BP33" s="27">
        <v>37.249723989042998</v>
      </c>
      <c r="BQ33" s="27">
        <v>126.034744023983</v>
      </c>
      <c r="BR33" s="27">
        <v>2.0259803848167701</v>
      </c>
      <c r="BS33" s="27">
        <v>7.8695432706669601</v>
      </c>
      <c r="BT33" s="27">
        <v>6.7057480447758602E-3</v>
      </c>
      <c r="BU33" s="27">
        <v>29.2658313269289</v>
      </c>
      <c r="BV33" s="27">
        <v>40.0971021004531</v>
      </c>
      <c r="BW33" s="27">
        <v>0</v>
      </c>
      <c r="BX33" s="27">
        <v>2.8208758292740701E-6</v>
      </c>
      <c r="BY33" s="27">
        <v>5.3268531377258697</v>
      </c>
      <c r="BZ33" s="27">
        <v>1.8293808765078099</v>
      </c>
      <c r="CA33" s="27">
        <v>459.13372176898901</v>
      </c>
      <c r="CB33" s="27">
        <v>5.4016190562064104</v>
      </c>
      <c r="CD33" s="24">
        <f t="shared" si="0"/>
        <v>-5.9298858253445223E-4</v>
      </c>
      <c r="CE33" s="24">
        <f t="shared" si="1"/>
        <v>-1.1231465689884028E-6</v>
      </c>
      <c r="CF33" s="24">
        <f t="shared" si="2"/>
        <v>-7.8613109462305486E-4</v>
      </c>
      <c r="CG33" s="24">
        <f t="shared" si="3"/>
        <v>-6.9224237965756995E-4</v>
      </c>
      <c r="CH33" s="24">
        <f t="shared" si="4"/>
        <v>-6.8325586948789695E-4</v>
      </c>
      <c r="CI33" s="24">
        <f t="shared" si="5"/>
        <v>-4.3153791015220654E-4</v>
      </c>
      <c r="CJ33" s="24">
        <f t="shared" si="6"/>
        <v>-6.2301424419511321E-4</v>
      </c>
      <c r="CK33" s="79">
        <f t="shared" si="7"/>
        <v>-0.71288123110791557</v>
      </c>
      <c r="CL33" s="79">
        <f t="shared" si="8"/>
        <v>2.4657948929856408</v>
      </c>
      <c r="CM33" s="24">
        <f t="shared" si="9"/>
        <v>0</v>
      </c>
      <c r="CN33" s="79">
        <f t="shared" si="10"/>
        <v>-0.33436025337717984</v>
      </c>
      <c r="CO33" s="24">
        <f t="shared" si="11"/>
        <v>0</v>
      </c>
      <c r="CP33" s="79">
        <f t="shared" si="12"/>
        <v>-0.50324430187399294</v>
      </c>
      <c r="CQ33" s="24">
        <f t="shared" si="13"/>
        <v>-6.1689889506632385E-4</v>
      </c>
      <c r="CR33" s="24">
        <f t="shared" si="14"/>
        <v>-6.4414682270441778E-4</v>
      </c>
      <c r="CS33" s="79">
        <f t="shared" si="15"/>
        <v>-1</v>
      </c>
    </row>
    <row r="34" spans="1:97" x14ac:dyDescent="0.25">
      <c r="A34" s="29" t="s">
        <v>33</v>
      </c>
      <c r="B34" s="27">
        <v>467.65350000000001</v>
      </c>
      <c r="C34" s="27">
        <v>3.49E-2</v>
      </c>
      <c r="D34" s="27">
        <v>915.4778</v>
      </c>
      <c r="E34" s="27">
        <v>32.872399999999999</v>
      </c>
      <c r="F34" s="27">
        <v>32.872399999999999</v>
      </c>
      <c r="G34" s="27">
        <v>2.0203000000000002</v>
      </c>
      <c r="H34" s="27">
        <v>199.90584000000001</v>
      </c>
      <c r="I34" s="53">
        <v>15.284241052</v>
      </c>
      <c r="J34" s="53">
        <v>3.0603159183000002</v>
      </c>
      <c r="K34" s="27"/>
      <c r="L34" s="53">
        <v>92.341276457999996</v>
      </c>
      <c r="M34" s="27"/>
      <c r="N34" s="53">
        <v>3.8614179909000002</v>
      </c>
      <c r="O34" s="27">
        <v>13.881142926000001</v>
      </c>
      <c r="P34" s="27">
        <v>1.3036554680000001</v>
      </c>
      <c r="Q34" s="53">
        <v>0.16649340700000001</v>
      </c>
      <c r="R34" s="27"/>
      <c r="S34" s="29" t="s">
        <v>33</v>
      </c>
      <c r="T34" s="27">
        <v>0.65715506449014904</v>
      </c>
      <c r="U34" s="27">
        <v>13.8809964816855</v>
      </c>
      <c r="V34" s="27">
        <v>0.64126366892951703</v>
      </c>
      <c r="W34" s="27">
        <v>0.63984913996051296</v>
      </c>
      <c r="X34" s="27">
        <v>0.29040375000247898</v>
      </c>
      <c r="Y34" s="27">
        <v>2.49884005122999</v>
      </c>
      <c r="Z34" s="27">
        <v>1.3036601406506501</v>
      </c>
      <c r="AA34" s="27">
        <v>1586.18882032431</v>
      </c>
      <c r="AB34" s="27">
        <v>0</v>
      </c>
      <c r="AC34" s="27">
        <v>467.65370408240801</v>
      </c>
      <c r="AD34" s="27">
        <v>13.0887302793726</v>
      </c>
      <c r="AE34" s="27">
        <v>289.05325255203098</v>
      </c>
      <c r="AF34" s="27">
        <v>6.6323166276756798</v>
      </c>
      <c r="AG34" s="27">
        <v>5.9274354741932198E-2</v>
      </c>
      <c r="AH34" s="27">
        <v>17.561998817791299</v>
      </c>
      <c r="AI34" s="27">
        <v>17.561998817791299</v>
      </c>
      <c r="AJ34" s="27">
        <v>0</v>
      </c>
      <c r="AK34" s="27">
        <v>0</v>
      </c>
      <c r="AL34" s="27">
        <v>6.4893397060709601</v>
      </c>
      <c r="AM34" s="27">
        <v>9.8104344945881706E-3</v>
      </c>
      <c r="AN34" s="27">
        <v>4.8129266571867897E-2</v>
      </c>
      <c r="AO34" s="27">
        <v>0.333779942425525</v>
      </c>
      <c r="AP34" s="27">
        <v>4.4063795371699398E-3</v>
      </c>
      <c r="AQ34" s="27">
        <v>3.48998643055164E-2</v>
      </c>
      <c r="AR34" s="27">
        <v>0</v>
      </c>
      <c r="AS34" s="27">
        <v>823.92890792241599</v>
      </c>
      <c r="AT34" s="27">
        <v>91.547546229048905</v>
      </c>
      <c r="AU34" s="27">
        <v>915.47645415146405</v>
      </c>
      <c r="AV34" s="27">
        <v>1.03011848901822E-2</v>
      </c>
      <c r="AW34" s="27">
        <v>24.960562369015101</v>
      </c>
      <c r="AX34" s="27">
        <v>0.25582898245671798</v>
      </c>
      <c r="AY34" s="27">
        <v>60.585989475840897</v>
      </c>
      <c r="AZ34" s="27">
        <v>0.34612848830172599</v>
      </c>
      <c r="BA34" s="27">
        <v>0.90294017636975799</v>
      </c>
      <c r="BB34" s="27">
        <v>2.1948126463731201</v>
      </c>
      <c r="BC34" s="27">
        <v>0.51166334826964799</v>
      </c>
      <c r="BD34" s="27">
        <v>0</v>
      </c>
      <c r="BE34" s="27">
        <v>0.120390063956084</v>
      </c>
      <c r="BF34" s="27">
        <v>32.872426122530896</v>
      </c>
      <c r="BG34" s="27">
        <v>32.872426122530896</v>
      </c>
      <c r="BH34" s="27">
        <v>0</v>
      </c>
      <c r="BI34" s="27">
        <v>0</v>
      </c>
      <c r="BJ34" s="27">
        <v>0</v>
      </c>
      <c r="BK34" s="27">
        <v>1.8556971760996801</v>
      </c>
      <c r="BL34" s="27">
        <v>0</v>
      </c>
      <c r="BM34" s="27">
        <v>5.8698016591985303</v>
      </c>
      <c r="BN34" s="27">
        <v>1.4597481089303701</v>
      </c>
      <c r="BO34" s="27">
        <v>0.78256093520064796</v>
      </c>
      <c r="BP34" s="27">
        <v>14.6751884561582</v>
      </c>
      <c r="BQ34" s="27">
        <v>60.256083182903602</v>
      </c>
      <c r="BR34" s="27">
        <v>0.79759081455270697</v>
      </c>
      <c r="BS34" s="27">
        <v>3.1000752266626899</v>
      </c>
      <c r="BT34" s="27">
        <v>4.0000992079895502E-8</v>
      </c>
      <c r="BU34" s="27">
        <v>2.0202947306227399</v>
      </c>
      <c r="BV34" s="27">
        <v>15.3421940094092</v>
      </c>
      <c r="BW34" s="27">
        <v>0</v>
      </c>
      <c r="BX34" s="27">
        <v>4.59998342990241E-2</v>
      </c>
      <c r="BY34" s="27">
        <v>2.5803436841280498</v>
      </c>
      <c r="BZ34" s="27">
        <v>0.83827120681651601</v>
      </c>
      <c r="CA34" s="27">
        <v>199.90589892888499</v>
      </c>
      <c r="CB34" s="27">
        <v>2.6425494579689799</v>
      </c>
      <c r="CD34" s="24">
        <f t="shared" si="0"/>
        <v>4.3639662272188552E-7</v>
      </c>
      <c r="CE34" s="24">
        <f t="shared" si="1"/>
        <v>-3.8880940859857047E-6</v>
      </c>
      <c r="CF34" s="24">
        <f t="shared" si="2"/>
        <v>-1.470105048913125E-6</v>
      </c>
      <c r="CG34" s="24">
        <f t="shared" si="3"/>
        <v>7.9466454829917906E-7</v>
      </c>
      <c r="CH34" s="24">
        <f t="shared" si="4"/>
        <v>7.9466454829917906E-7</v>
      </c>
      <c r="CI34" s="24">
        <f t="shared" si="5"/>
        <v>-2.6082152454133127E-6</v>
      </c>
      <c r="CJ34" s="24">
        <f t="shared" si="6"/>
        <v>2.94783208846619E-7</v>
      </c>
      <c r="CK34" s="79">
        <f t="shared" si="7"/>
        <v>-0.95813667569206618</v>
      </c>
      <c r="CL34" s="79">
        <f t="shared" si="8"/>
        <v>-0.18346990378101519</v>
      </c>
      <c r="CM34" s="24">
        <f t="shared" si="9"/>
        <v>0</v>
      </c>
      <c r="CN34" s="79">
        <f t="shared" si="10"/>
        <v>-0.80981420777977775</v>
      </c>
      <c r="CO34" s="24">
        <f t="shared" si="11"/>
        <v>0</v>
      </c>
      <c r="CP34" s="79">
        <f t="shared" si="12"/>
        <v>-0.91356026640676391</v>
      </c>
      <c r="CQ34" s="24">
        <f t="shared" si="13"/>
        <v>-1.0549874407418559E-5</v>
      </c>
      <c r="CR34" s="24">
        <f t="shared" si="14"/>
        <v>3.5842680559843251E-6</v>
      </c>
      <c r="CS34" s="79">
        <f t="shared" si="15"/>
        <v>-0.97353421005331497</v>
      </c>
    </row>
    <row r="35" spans="1:97" x14ac:dyDescent="0.25">
      <c r="A35" s="29" t="s">
        <v>34</v>
      </c>
      <c r="B35" s="27">
        <v>4032.4749999999999</v>
      </c>
      <c r="C35" s="27">
        <v>905.56</v>
      </c>
      <c r="D35" s="27">
        <v>5766.24</v>
      </c>
      <c r="E35" s="27">
        <v>585.56390499999998</v>
      </c>
      <c r="F35" s="27">
        <v>579.62381700000003</v>
      </c>
      <c r="G35" s="27">
        <v>4848.4799999999996</v>
      </c>
      <c r="H35" s="27">
        <v>1644.81</v>
      </c>
      <c r="I35" s="53">
        <v>5.0862887099999998</v>
      </c>
      <c r="J35" s="53">
        <v>6.2594112400000004</v>
      </c>
      <c r="K35" s="27"/>
      <c r="L35" s="53">
        <v>32.842928290000003</v>
      </c>
      <c r="M35" s="27"/>
      <c r="N35" s="53">
        <v>343.85229448000001</v>
      </c>
      <c r="O35" s="27">
        <v>3.1884104899999999</v>
      </c>
      <c r="P35" s="27">
        <v>0.50760777000000001</v>
      </c>
      <c r="Q35" s="53">
        <v>1.09288444</v>
      </c>
      <c r="R35" s="27"/>
      <c r="S35" s="29" t="s">
        <v>34</v>
      </c>
      <c r="T35" s="27">
        <v>10.022446839982999</v>
      </c>
      <c r="U35" s="27">
        <v>3.18774854055986</v>
      </c>
      <c r="V35" s="27">
        <v>31.4199725937235</v>
      </c>
      <c r="W35" s="27">
        <v>31.024630391127602</v>
      </c>
      <c r="X35" s="27">
        <v>12.632253232890699</v>
      </c>
      <c r="Y35" s="27">
        <v>46.8793677438074</v>
      </c>
      <c r="Z35" s="27">
        <v>0.507598382583483</v>
      </c>
      <c r="AA35" s="27">
        <v>2037.3580211348501</v>
      </c>
      <c r="AB35" s="27">
        <v>0</v>
      </c>
      <c r="AC35" s="27">
        <v>4031.2559012770098</v>
      </c>
      <c r="AD35" s="27">
        <v>102.711903292127</v>
      </c>
      <c r="AE35" s="27">
        <v>347.71368035069901</v>
      </c>
      <c r="AF35" s="27">
        <v>60.409821958894803</v>
      </c>
      <c r="AG35" s="27">
        <v>13.4986939536072</v>
      </c>
      <c r="AH35" s="27">
        <v>124.534016780279</v>
      </c>
      <c r="AI35" s="27">
        <v>124.534016780279</v>
      </c>
      <c r="AJ35" s="27">
        <v>0</v>
      </c>
      <c r="AK35" s="27">
        <v>0</v>
      </c>
      <c r="AL35" s="27">
        <v>23.638699270923802</v>
      </c>
      <c r="AM35" s="27">
        <v>2.72708703568621</v>
      </c>
      <c r="AN35" s="27">
        <v>6.5513879991401698</v>
      </c>
      <c r="AO35" s="27">
        <v>23.578596236446899</v>
      </c>
      <c r="AP35" s="27">
        <v>1.22689806587906</v>
      </c>
      <c r="AQ35" s="27">
        <v>905.55950462143801</v>
      </c>
      <c r="AR35" s="27">
        <v>0</v>
      </c>
      <c r="AS35" s="27">
        <v>5188.4704911567096</v>
      </c>
      <c r="AT35" s="27">
        <v>576.49679158054801</v>
      </c>
      <c r="AU35" s="27">
        <v>5764.9672827372597</v>
      </c>
      <c r="AV35" s="27">
        <v>5.60520477733332</v>
      </c>
      <c r="AW35" s="27">
        <v>82.681846555057305</v>
      </c>
      <c r="AX35" s="27">
        <v>4.2583282362472996</v>
      </c>
      <c r="AY35" s="27">
        <v>606.12180984010797</v>
      </c>
      <c r="AZ35" s="27">
        <v>5.7286534841294801</v>
      </c>
      <c r="BA35" s="27">
        <v>14.672182363024101</v>
      </c>
      <c r="BB35" s="27">
        <v>36.854517809487497</v>
      </c>
      <c r="BC35" s="27">
        <v>8.3001850328213198</v>
      </c>
      <c r="BD35" s="27">
        <v>1.0789303174104401</v>
      </c>
      <c r="BE35" s="27">
        <v>1.96089157691099</v>
      </c>
      <c r="BF35" s="27">
        <v>585.47531165098701</v>
      </c>
      <c r="BG35" s="27">
        <v>579.53522869106098</v>
      </c>
      <c r="BH35" s="27">
        <v>5.9400829599254799</v>
      </c>
      <c r="BI35" s="27">
        <v>0</v>
      </c>
      <c r="BJ35" s="27">
        <v>2.8785076913749401E-4</v>
      </c>
      <c r="BK35" s="27">
        <v>61.164086862106402</v>
      </c>
      <c r="BL35" s="27">
        <v>0</v>
      </c>
      <c r="BM35" s="27">
        <v>96.2831050888189</v>
      </c>
      <c r="BN35" s="27">
        <v>23.668451623428599</v>
      </c>
      <c r="BO35" s="27">
        <v>12.786994355065399</v>
      </c>
      <c r="BP35" s="27">
        <v>240.77350129246</v>
      </c>
      <c r="BQ35" s="27">
        <v>192.09414399421499</v>
      </c>
      <c r="BR35" s="27">
        <v>13.046084899992801</v>
      </c>
      <c r="BS35" s="27">
        <v>58.192125007578397</v>
      </c>
      <c r="BT35" s="27">
        <v>0.76690289081058405</v>
      </c>
      <c r="BU35" s="27">
        <v>4848.4159095223204</v>
      </c>
      <c r="BV35" s="27">
        <v>364.48199527225501</v>
      </c>
      <c r="BW35" s="27">
        <v>0</v>
      </c>
      <c r="BX35" s="27">
        <v>4.5030852450800802</v>
      </c>
      <c r="BY35" s="27">
        <v>60.872930503608004</v>
      </c>
      <c r="BZ35" s="27">
        <v>123.005501311152</v>
      </c>
      <c r="CA35" s="27">
        <v>1644.6441093051501</v>
      </c>
      <c r="CB35" s="27">
        <v>30.1930793425148</v>
      </c>
      <c r="CD35" s="24">
        <f t="shared" ref="CD35:CD51" si="16">+(AC35-B35)/(B35+1E-50)</f>
        <v>-3.0232021847379365E-4</v>
      </c>
      <c r="CE35" s="24">
        <f t="shared" ref="CE35:CE51" si="17">+(AQ35-C35)/(C35+1E-50)</f>
        <v>-5.4704112586286623E-7</v>
      </c>
      <c r="CF35" s="24">
        <f t="shared" ref="CF35:CF51" si="18">+(AU35-D35)/(D35+1E-50)</f>
        <v>-2.2071874613961888E-4</v>
      </c>
      <c r="CG35" s="24">
        <f t="shared" ref="CG35:CG51" si="19">+(BF35-E35)/(E35+1E-50)</f>
        <v>-1.512957821622686E-4</v>
      </c>
      <c r="CH35" s="24">
        <f t="shared" ref="CH35:CH51" si="20">+(BG35-F35)/(F35+1E-50)</f>
        <v>-1.5283759283316644E-4</v>
      </c>
      <c r="CI35" s="24">
        <f t="shared" ref="CI35:CI51" si="21">+(BU35-G35)/(G35+1E-50)</f>
        <v>-1.3218674240009506E-5</v>
      </c>
      <c r="CJ35" s="24">
        <f t="shared" ref="CJ35:CJ51" si="22">+(CA35-H35)/(H35+1E-50)</f>
        <v>-1.0085705634684234E-4</v>
      </c>
      <c r="CK35" s="79">
        <f t="shared" ref="CK35:CK51" si="23">+(W35-I35)/(I35+1E-50)</f>
        <v>5.0996597244137964</v>
      </c>
      <c r="CL35" s="79">
        <f t="shared" ref="CL35:CL51" si="24">+(Y35-J35)/(J35+1E-50)</f>
        <v>6.4894212804281892</v>
      </c>
      <c r="CM35" s="24">
        <f t="shared" ref="CM35:CM51" si="25">+(AB35-K35)/(K35+1E-50)</f>
        <v>0</v>
      </c>
      <c r="CN35" s="79">
        <f t="shared" ref="CN35:CN51" si="26">+(AI35-L35)/(L35+1E-50)</f>
        <v>2.7918061288766705</v>
      </c>
      <c r="CO35" s="24">
        <f t="shared" ref="CO35:CO51" si="27">+(AJ35-M35)/(M35+1E-50)</f>
        <v>0</v>
      </c>
      <c r="CP35" s="79">
        <f t="shared" ref="CP35:CP51" si="28">+(AO35-N35)/(N35+1E-50)</f>
        <v>-0.93142812592801139</v>
      </c>
      <c r="CQ35" s="24">
        <f t="shared" ref="CQ35:CQ51" si="29">+(U35-O35)/(O35+1E-50)</f>
        <v>-2.0761110974135079E-4</v>
      </c>
      <c r="CR35" s="24">
        <f t="shared" ref="CR35:CR51" si="30">+(Z35-P35)/(P35+1E-50)</f>
        <v>-1.8493445277669633E-5</v>
      </c>
      <c r="CS35" s="79">
        <f t="shared" ref="CS35:CS51" si="31">+(AP35-Q35)/(Q35+1E-50)</f>
        <v>0.12262378433996195</v>
      </c>
    </row>
    <row r="36" spans="1:97" x14ac:dyDescent="0.25">
      <c r="A36" s="29" t="s">
        <v>35</v>
      </c>
      <c r="B36" s="27">
        <v>2313.8152076000001</v>
      </c>
      <c r="C36" s="27">
        <v>9.8113209999999995</v>
      </c>
      <c r="D36" s="27">
        <v>11552.378543999999</v>
      </c>
      <c r="E36" s="27">
        <v>328.06673466000001</v>
      </c>
      <c r="F36" s="27">
        <v>296.37235385999998</v>
      </c>
      <c r="G36" s="27">
        <v>23.1305333</v>
      </c>
      <c r="H36" s="27">
        <v>1341.8664878</v>
      </c>
      <c r="I36" s="53">
        <v>19.544280887999999</v>
      </c>
      <c r="J36" s="53">
        <v>2.1653373481</v>
      </c>
      <c r="K36" s="27"/>
      <c r="L36" s="53">
        <v>161.40445523</v>
      </c>
      <c r="M36" s="27">
        <v>3.7925</v>
      </c>
      <c r="N36" s="53">
        <v>6.1469505</v>
      </c>
      <c r="O36" s="27">
        <v>15.878293861</v>
      </c>
      <c r="P36" s="27">
        <v>0.98644900859999995</v>
      </c>
      <c r="Q36" s="53">
        <v>0.16360706859999999</v>
      </c>
      <c r="R36" s="27"/>
      <c r="S36" s="29" t="s">
        <v>35</v>
      </c>
      <c r="T36" s="27">
        <v>0.95911592801633605</v>
      </c>
      <c r="U36" s="27">
        <v>15.8783012360258</v>
      </c>
      <c r="V36" s="27">
        <v>12.644977432603699</v>
      </c>
      <c r="W36" s="27">
        <v>12.6428682435397</v>
      </c>
      <c r="X36" s="27">
        <v>0.861339889336866</v>
      </c>
      <c r="Y36" s="27">
        <v>11.5265696160725</v>
      </c>
      <c r="Z36" s="27">
        <v>0.98645926576257903</v>
      </c>
      <c r="AA36" s="27">
        <v>6571.93751476534</v>
      </c>
      <c r="AB36" s="27">
        <v>0</v>
      </c>
      <c r="AC36" s="27">
        <v>2313.8122128165701</v>
      </c>
      <c r="AD36" s="27">
        <v>52.455125054782798</v>
      </c>
      <c r="AE36" s="27">
        <v>1162.21784070118</v>
      </c>
      <c r="AF36" s="27">
        <v>42.843059255632603</v>
      </c>
      <c r="AG36" s="27">
        <v>5.4847871041298298E-2</v>
      </c>
      <c r="AH36" s="27">
        <v>82.536126122902502</v>
      </c>
      <c r="AI36" s="27">
        <v>82.536126122902502</v>
      </c>
      <c r="AJ36" s="27">
        <v>3.7924914840963901</v>
      </c>
      <c r="AK36" s="27">
        <v>0</v>
      </c>
      <c r="AL36" s="27">
        <v>25.546880761791201</v>
      </c>
      <c r="AM36" s="27">
        <v>3.0825586845362199E-2</v>
      </c>
      <c r="AN36" s="27">
        <v>7.2731865407827306E-2</v>
      </c>
      <c r="AO36" s="27">
        <v>1.19323972854533</v>
      </c>
      <c r="AP36" s="27">
        <v>6.5646788662180201E-3</v>
      </c>
      <c r="AQ36" s="27">
        <v>9.8113314390118802</v>
      </c>
      <c r="AR36" s="27">
        <v>0</v>
      </c>
      <c r="AS36" s="27">
        <v>10397.1221354145</v>
      </c>
      <c r="AT36" s="27">
        <v>1155.2359784906</v>
      </c>
      <c r="AU36" s="27">
        <v>11552.3581139051</v>
      </c>
      <c r="AV36" s="27">
        <v>1.3860108183556701E-2</v>
      </c>
      <c r="AW36" s="27">
        <v>80.815594226865699</v>
      </c>
      <c r="AX36" s="27">
        <v>2.70757486708884</v>
      </c>
      <c r="AY36" s="27">
        <v>601.70208416871901</v>
      </c>
      <c r="AZ36" s="27">
        <v>3.6650040711651899</v>
      </c>
      <c r="BA36" s="27">
        <v>7.8601371040085404</v>
      </c>
      <c r="BB36" s="27">
        <v>19.041778140180799</v>
      </c>
      <c r="BC36" s="27">
        <v>4.57470455805597</v>
      </c>
      <c r="BD36" s="27">
        <v>1.9540624900103099E-2</v>
      </c>
      <c r="BE36" s="27">
        <v>1.1135553127531801</v>
      </c>
      <c r="BF36" s="27">
        <v>327.94682479284802</v>
      </c>
      <c r="BG36" s="27">
        <v>296.30466442269199</v>
      </c>
      <c r="BH36" s="27">
        <v>31.642160370155999</v>
      </c>
      <c r="BI36" s="27">
        <v>2.5498117032358301E-2</v>
      </c>
      <c r="BJ36" s="27">
        <v>9.7623924557834908E-3</v>
      </c>
      <c r="BK36" s="27">
        <v>21.318883669042101</v>
      </c>
      <c r="BL36" s="27">
        <v>1.90230496535987E-2</v>
      </c>
      <c r="BM36" s="27">
        <v>51.432533336970899</v>
      </c>
      <c r="BN36" s="27">
        <v>12.6602383368331</v>
      </c>
      <c r="BO36" s="27">
        <v>6.7868992493262104</v>
      </c>
      <c r="BP36" s="27">
        <v>128.58216835044601</v>
      </c>
      <c r="BQ36" s="27">
        <v>400.185288302218</v>
      </c>
      <c r="BR36" s="27">
        <v>7.88562921565061</v>
      </c>
      <c r="BS36" s="27">
        <v>26.955857970424901</v>
      </c>
      <c r="BT36" s="27">
        <v>1.6458760567028701</v>
      </c>
      <c r="BU36" s="27">
        <v>23.130410705468002</v>
      </c>
      <c r="BV36" s="27">
        <v>316.11152914203399</v>
      </c>
      <c r="BW36" s="27">
        <v>0</v>
      </c>
      <c r="BX36" s="27">
        <v>2.40902546834438E-2</v>
      </c>
      <c r="BY36" s="27">
        <v>13.278403359637901</v>
      </c>
      <c r="BZ36" s="27">
        <v>9.7703392425469797</v>
      </c>
      <c r="CA36" s="27">
        <v>1341.86507382727</v>
      </c>
      <c r="CB36" s="27">
        <v>10.034593362042401</v>
      </c>
      <c r="CD36" s="24">
        <f t="shared" si="16"/>
        <v>-1.2943053620718693E-6</v>
      </c>
      <c r="CE36" s="24">
        <f t="shared" si="17"/>
        <v>1.0639761843172648E-6</v>
      </c>
      <c r="CF36" s="24">
        <f t="shared" si="18"/>
        <v>-1.7684751950579741E-6</v>
      </c>
      <c r="CG36" s="24">
        <f t="shared" si="19"/>
        <v>-3.6550449796825843E-4</v>
      </c>
      <c r="CH36" s="24">
        <f t="shared" si="20"/>
        <v>-2.2839322368092886E-4</v>
      </c>
      <c r="CI36" s="24">
        <f t="shared" si="21"/>
        <v>-5.3001169669543505E-6</v>
      </c>
      <c r="CJ36" s="24">
        <f t="shared" si="22"/>
        <v>-1.0537357798721291E-6</v>
      </c>
      <c r="CK36" s="79">
        <f t="shared" si="23"/>
        <v>-0.3531167344559451</v>
      </c>
      <c r="CL36" s="79">
        <f t="shared" si="24"/>
        <v>4.3232211720666163</v>
      </c>
      <c r="CM36" s="24">
        <f t="shared" si="25"/>
        <v>0</v>
      </c>
      <c r="CN36" s="79">
        <f t="shared" si="26"/>
        <v>-0.48863786934945996</v>
      </c>
      <c r="CO36" s="24">
        <f t="shared" si="27"/>
        <v>-2.2454590929045052E-6</v>
      </c>
      <c r="CP36" s="79">
        <f t="shared" si="28"/>
        <v>-0.8058810253075358</v>
      </c>
      <c r="CQ36" s="24">
        <f t="shared" si="29"/>
        <v>4.6447218229415639E-7</v>
      </c>
      <c r="CR36" s="24">
        <f t="shared" si="30"/>
        <v>1.0398066691386435E-5</v>
      </c>
      <c r="CS36" s="79">
        <f t="shared" si="31"/>
        <v>-0.95987533471265907</v>
      </c>
    </row>
    <row r="37" spans="1:97" x14ac:dyDescent="0.25">
      <c r="A37" s="29" t="s">
        <v>36</v>
      </c>
      <c r="B37" s="27">
        <v>45035.555636999998</v>
      </c>
      <c r="C37" s="27">
        <v>0.13300000000000001</v>
      </c>
      <c r="D37" s="27">
        <v>59996.312843</v>
      </c>
      <c r="E37" s="27">
        <v>1110.8604567</v>
      </c>
      <c r="F37" s="27">
        <v>1098.6076605000001</v>
      </c>
      <c r="G37" s="27">
        <v>681.673</v>
      </c>
      <c r="H37" s="27">
        <v>34018.414277000003</v>
      </c>
      <c r="I37" s="53">
        <v>651.73967571000003</v>
      </c>
      <c r="J37" s="53">
        <v>323.07780441</v>
      </c>
      <c r="K37" s="27"/>
      <c r="L37" s="53">
        <v>2453.8212749999998</v>
      </c>
      <c r="M37" s="27"/>
      <c r="N37" s="53">
        <v>446.71374412</v>
      </c>
      <c r="O37" s="27">
        <v>517.66792244999999</v>
      </c>
      <c r="P37" s="27">
        <v>36.048911676000003</v>
      </c>
      <c r="Q37" s="53">
        <v>5.2891523444999997</v>
      </c>
      <c r="R37" s="27"/>
      <c r="S37" s="29" t="s">
        <v>36</v>
      </c>
      <c r="T37" s="27">
        <v>4.8140233245699597E-2</v>
      </c>
      <c r="U37" s="27">
        <v>517.667624685531</v>
      </c>
      <c r="V37" s="27">
        <v>80.665452756320704</v>
      </c>
      <c r="W37" s="27">
        <v>80.663414318689206</v>
      </c>
      <c r="X37" s="27">
        <v>17.4686681786789</v>
      </c>
      <c r="Y37" s="27">
        <v>331.810474433477</v>
      </c>
      <c r="Z37" s="27">
        <v>36.048891968644803</v>
      </c>
      <c r="AA37" s="27">
        <v>141627.05064356199</v>
      </c>
      <c r="AB37" s="27">
        <v>0</v>
      </c>
      <c r="AC37" s="27">
        <v>45035.543664632904</v>
      </c>
      <c r="AD37" s="27">
        <v>947.20217447961295</v>
      </c>
      <c r="AE37" s="27">
        <v>25386.325780717099</v>
      </c>
      <c r="AF37" s="27">
        <v>537.25827272224706</v>
      </c>
      <c r="AG37" s="27">
        <v>4.3081695467623904</v>
      </c>
      <c r="AH37" s="27">
        <v>1534.5364455963399</v>
      </c>
      <c r="AI37" s="27">
        <v>1534.5364455963399</v>
      </c>
      <c r="AJ37" s="27">
        <v>0</v>
      </c>
      <c r="AK37" s="27">
        <v>0</v>
      </c>
      <c r="AL37" s="27">
        <v>529.41073652213595</v>
      </c>
      <c r="AM37" s="27">
        <v>0.28191701344222603</v>
      </c>
      <c r="AN37" s="27">
        <v>3.1470184504814397E-2</v>
      </c>
      <c r="AO37" s="27">
        <v>37.818407599944003</v>
      </c>
      <c r="AP37" s="27">
        <v>5.8954389567277997E-3</v>
      </c>
      <c r="AQ37" s="27">
        <v>0.133000655323885</v>
      </c>
      <c r="AR37" s="27">
        <v>0</v>
      </c>
      <c r="AS37" s="27">
        <v>53996.658146772701</v>
      </c>
      <c r="AT37" s="27">
        <v>5999.62256204192</v>
      </c>
      <c r="AU37" s="27">
        <v>59996.2807088146</v>
      </c>
      <c r="AV37" s="27">
        <v>6.9752937657865E-2</v>
      </c>
      <c r="AW37" s="27">
        <v>1786.7180704587399</v>
      </c>
      <c r="AX37" s="27">
        <v>8.5571152458429101</v>
      </c>
      <c r="AY37" s="27">
        <v>17059.6943136113</v>
      </c>
      <c r="AZ37" s="27">
        <v>11.421104129367199</v>
      </c>
      <c r="BA37" s="27">
        <v>28.522459522589099</v>
      </c>
      <c r="BB37" s="27">
        <v>74.280805232670204</v>
      </c>
      <c r="BC37" s="27">
        <v>16.159092943666298</v>
      </c>
      <c r="BD37" s="27">
        <v>0.81897942922336597</v>
      </c>
      <c r="BE37" s="27">
        <v>3.8375335727552802</v>
      </c>
      <c r="BF37" s="27">
        <v>1110.86055080598</v>
      </c>
      <c r="BG37" s="27">
        <v>1098.6077288612801</v>
      </c>
      <c r="BH37" s="27">
        <v>12.252821944697001</v>
      </c>
      <c r="BI37" s="27">
        <v>5.24908233711977E-4</v>
      </c>
      <c r="BJ37" s="27">
        <v>1.17641575874821E-4</v>
      </c>
      <c r="BK37" s="27">
        <v>95.751709049422104</v>
      </c>
      <c r="BL37" s="27">
        <v>3.1671926894734798E-4</v>
      </c>
      <c r="BM37" s="27">
        <v>187.93607072757999</v>
      </c>
      <c r="BN37" s="27">
        <v>46.092983441084201</v>
      </c>
      <c r="BO37" s="27">
        <v>24.784622697685698</v>
      </c>
      <c r="BP37" s="27">
        <v>470.13304093431799</v>
      </c>
      <c r="BQ37" s="27">
        <v>10416.3514023477</v>
      </c>
      <c r="BR37" s="27">
        <v>25.667902159978301</v>
      </c>
      <c r="BS37" s="27">
        <v>101.33635144871199</v>
      </c>
      <c r="BT37" s="27">
        <v>3.3069990573139898</v>
      </c>
      <c r="BU37" s="27">
        <v>681.67441767842399</v>
      </c>
      <c r="BV37" s="27">
        <v>8004.0115558499501</v>
      </c>
      <c r="BW37" s="27">
        <v>0</v>
      </c>
      <c r="BX37" s="27">
        <v>2.16290819061161E-2</v>
      </c>
      <c r="BY37" s="27">
        <v>317.48977505578301</v>
      </c>
      <c r="BZ37" s="27">
        <v>211.93920924868701</v>
      </c>
      <c r="CA37" s="27">
        <v>34018.3872056416</v>
      </c>
      <c r="CB37" s="27">
        <v>246.73895112939601</v>
      </c>
      <c r="CD37" s="24">
        <f t="shared" si="16"/>
        <v>-2.6584255317358654E-7</v>
      </c>
      <c r="CE37" s="24">
        <f t="shared" si="17"/>
        <v>4.9272472555673325E-6</v>
      </c>
      <c r="CF37" s="24">
        <f t="shared" si="18"/>
        <v>-5.3560267084607236E-7</v>
      </c>
      <c r="CG37" s="24">
        <f t="shared" si="19"/>
        <v>8.4714492652476611E-8</v>
      </c>
      <c r="CH37" s="24">
        <f t="shared" si="20"/>
        <v>6.2225380778070309E-8</v>
      </c>
      <c r="CI37" s="24">
        <f t="shared" si="21"/>
        <v>2.0797045269370572E-6</v>
      </c>
      <c r="CJ37" s="24">
        <f t="shared" si="22"/>
        <v>-7.9578542911372661E-7</v>
      </c>
      <c r="CK37" s="79">
        <f t="shared" si="23"/>
        <v>-0.87623369065138601</v>
      </c>
      <c r="CL37" s="79">
        <f t="shared" si="24"/>
        <v>2.7029619194746213E-2</v>
      </c>
      <c r="CM37" s="24">
        <f t="shared" si="25"/>
        <v>0</v>
      </c>
      <c r="CN37" s="79">
        <f t="shared" si="26"/>
        <v>-0.3746339795687279</v>
      </c>
      <c r="CO37" s="24">
        <f t="shared" si="27"/>
        <v>0</v>
      </c>
      <c r="CP37" s="79">
        <f t="shared" si="28"/>
        <v>-0.91534084612855582</v>
      </c>
      <c r="CQ37" s="24">
        <f t="shared" si="29"/>
        <v>-5.7520363167775792E-7</v>
      </c>
      <c r="CR37" s="24">
        <f t="shared" si="30"/>
        <v>-5.4668377723322302E-7</v>
      </c>
      <c r="CS37" s="79">
        <f t="shared" si="31"/>
        <v>-0.99888537168666391</v>
      </c>
    </row>
    <row r="38" spans="1:97" x14ac:dyDescent="0.25">
      <c r="A38" s="29" t="s">
        <v>37</v>
      </c>
      <c r="B38" s="27">
        <v>217.41087999999999</v>
      </c>
      <c r="C38" s="27"/>
      <c r="D38" s="27">
        <v>421.25299999999999</v>
      </c>
      <c r="E38" s="27">
        <v>19.559455</v>
      </c>
      <c r="F38" s="27">
        <v>19.556232000000001</v>
      </c>
      <c r="G38" s="27">
        <v>13.062878</v>
      </c>
      <c r="H38" s="27">
        <v>29.113375000000001</v>
      </c>
      <c r="I38" s="53">
        <v>3.74729839E-2</v>
      </c>
      <c r="J38" s="53">
        <v>1.1241921300000001E-2</v>
      </c>
      <c r="K38" s="27"/>
      <c r="L38" s="53">
        <v>0.66514553200000004</v>
      </c>
      <c r="M38" s="27"/>
      <c r="N38" s="53"/>
      <c r="O38" s="27">
        <v>5.9956376999999996E-3</v>
      </c>
      <c r="P38" s="27"/>
      <c r="Q38" s="53">
        <v>1.2177773000000001E-3</v>
      </c>
      <c r="R38" s="27"/>
      <c r="S38" s="29" t="s">
        <v>37</v>
      </c>
      <c r="T38" s="27">
        <v>8.9054338624426702E-3</v>
      </c>
      <c r="U38" s="27">
        <v>5.97701323369951E-3</v>
      </c>
      <c r="V38" s="27">
        <v>8.5760885036459206E-2</v>
      </c>
      <c r="W38" s="27">
        <v>8.5760885036459206E-2</v>
      </c>
      <c r="X38" s="27">
        <v>3.40948878056846E-2</v>
      </c>
      <c r="Y38" s="27">
        <v>0.296842534268423</v>
      </c>
      <c r="Z38" s="27">
        <v>0</v>
      </c>
      <c r="AA38" s="27">
        <v>213.77554505200101</v>
      </c>
      <c r="AB38" s="27">
        <v>0</v>
      </c>
      <c r="AC38" s="27">
        <v>217.12326037136799</v>
      </c>
      <c r="AD38" s="27">
        <v>1.711717788099</v>
      </c>
      <c r="AE38" s="27">
        <v>37.778791235040202</v>
      </c>
      <c r="AF38" s="27">
        <v>0.86540950484696899</v>
      </c>
      <c r="AG38" s="27">
        <v>3.6199483675325599E-3</v>
      </c>
      <c r="AH38" s="27">
        <v>5.1164195074515098</v>
      </c>
      <c r="AI38" s="27">
        <v>5.1164195074515098</v>
      </c>
      <c r="AJ38" s="27">
        <v>0</v>
      </c>
      <c r="AK38" s="27">
        <v>0</v>
      </c>
      <c r="AL38" s="27">
        <v>0.85307861834796395</v>
      </c>
      <c r="AM38" s="27">
        <v>2.4271137141817899E-3</v>
      </c>
      <c r="AN38" s="27">
        <v>5.6470280042108395E-4</v>
      </c>
      <c r="AO38" s="27">
        <v>0.131394151534692</v>
      </c>
      <c r="AP38" s="27">
        <v>3.1302121538054699E-3</v>
      </c>
      <c r="AQ38" s="27">
        <v>0</v>
      </c>
      <c r="AR38" s="27">
        <v>0</v>
      </c>
      <c r="AS38" s="27">
        <v>378.70806678681799</v>
      </c>
      <c r="AT38" s="27">
        <v>42.078718399664801</v>
      </c>
      <c r="AU38" s="27">
        <v>420.78678518648297</v>
      </c>
      <c r="AV38" s="27">
        <v>2.39152756505015E-3</v>
      </c>
      <c r="AW38" s="27">
        <v>3.2594009639709598</v>
      </c>
      <c r="AX38" s="27">
        <v>8.3813057204429206E-2</v>
      </c>
      <c r="AY38" s="27">
        <v>7.8411766147258</v>
      </c>
      <c r="AZ38" s="27">
        <v>0.11802295959479001</v>
      </c>
      <c r="BA38" s="27">
        <v>0.29139700832795901</v>
      </c>
      <c r="BB38" s="27">
        <v>6.9087508060649201</v>
      </c>
      <c r="BC38" s="27">
        <v>0.16992189112474201</v>
      </c>
      <c r="BD38" s="27">
        <v>1.3200085980257601E-3</v>
      </c>
      <c r="BE38" s="27">
        <v>3.919830166945E-2</v>
      </c>
      <c r="BF38" s="27">
        <v>19.5379463581408</v>
      </c>
      <c r="BG38" s="27">
        <v>19.5347335131313</v>
      </c>
      <c r="BH38" s="27">
        <v>3.2128450095625402E-3</v>
      </c>
      <c r="BI38" s="27">
        <v>0</v>
      </c>
      <c r="BJ38" s="27">
        <v>2.9998732342355702E-4</v>
      </c>
      <c r="BK38" s="27">
        <v>0.93950201226872398</v>
      </c>
      <c r="BL38" s="27">
        <v>2.40001929044239E-3</v>
      </c>
      <c r="BM38" s="27">
        <v>2.41078993810524</v>
      </c>
      <c r="BN38" s="27">
        <v>0.46795679458985801</v>
      </c>
      <c r="BO38" s="27">
        <v>0.26549098089143902</v>
      </c>
      <c r="BP38" s="27">
        <v>6.5537485738851498</v>
      </c>
      <c r="BQ38" s="27">
        <v>7.8584306542281999</v>
      </c>
      <c r="BR38" s="27">
        <v>0.25868705401874997</v>
      </c>
      <c r="BS38" s="27">
        <v>1.0229021037605299</v>
      </c>
      <c r="BT38" s="27">
        <v>5.3201641341071697E-4</v>
      </c>
      <c r="BU38" s="27">
        <v>13.054184167507101</v>
      </c>
      <c r="BV38" s="27">
        <v>1.87766964346335</v>
      </c>
      <c r="BW38" s="27">
        <v>0</v>
      </c>
      <c r="BX38" s="27">
        <v>0.28174909470725501</v>
      </c>
      <c r="BY38" s="27">
        <v>0.236585624550009</v>
      </c>
      <c r="BZ38" s="27">
        <v>0.13799079810181999</v>
      </c>
      <c r="CA38" s="27">
        <v>29.052838946852098</v>
      </c>
      <c r="CB38" s="27">
        <v>0.30034513079195502</v>
      </c>
      <c r="CD38" s="24">
        <f t="shared" si="16"/>
        <v>-1.3229311644017124E-3</v>
      </c>
      <c r="CE38" s="24">
        <f t="shared" si="17"/>
        <v>0</v>
      </c>
      <c r="CF38" s="24">
        <f t="shared" si="18"/>
        <v>-1.1067335152913161E-3</v>
      </c>
      <c r="CG38" s="24">
        <f t="shared" si="19"/>
        <v>-1.0996544565888685E-3</v>
      </c>
      <c r="CH38" s="24">
        <f t="shared" si="20"/>
        <v>-1.0993164157952896E-3</v>
      </c>
      <c r="CI38" s="24">
        <f t="shared" si="21"/>
        <v>-6.6553729529577471E-4</v>
      </c>
      <c r="CJ38" s="24">
        <f t="shared" si="22"/>
        <v>-2.0793210387975592E-3</v>
      </c>
      <c r="CK38" s="79">
        <f t="shared" si="23"/>
        <v>1.2886057129936537</v>
      </c>
      <c r="CL38" s="79">
        <f t="shared" si="24"/>
        <v>25.404964627213943</v>
      </c>
      <c r="CM38" s="24">
        <f t="shared" si="25"/>
        <v>0</v>
      </c>
      <c r="CN38" s="79">
        <f t="shared" si="26"/>
        <v>6.6921805248652095</v>
      </c>
      <c r="CO38" s="24">
        <f t="shared" si="27"/>
        <v>0</v>
      </c>
      <c r="CP38" s="79">
        <f t="shared" si="28"/>
        <v>1.31394151534692E+49</v>
      </c>
      <c r="CQ38" s="24">
        <f t="shared" si="29"/>
        <v>-3.1063361784668233E-3</v>
      </c>
      <c r="CR38" s="24">
        <f t="shared" si="30"/>
        <v>0</v>
      </c>
      <c r="CS38" s="79">
        <f t="shared" si="31"/>
        <v>1.570430696815805</v>
      </c>
    </row>
    <row r="39" spans="1:97" x14ac:dyDescent="0.25">
      <c r="A39" s="29" t="s">
        <v>130</v>
      </c>
      <c r="B39" s="27">
        <v>3075.1461909</v>
      </c>
      <c r="C39" s="27">
        <v>11.0077</v>
      </c>
      <c r="D39" s="27">
        <v>6057.5867558999998</v>
      </c>
      <c r="E39" s="27">
        <v>464.3031474</v>
      </c>
      <c r="F39" s="27">
        <v>463.61414298</v>
      </c>
      <c r="G39" s="27">
        <v>36.120100000000001</v>
      </c>
      <c r="H39" s="27">
        <v>1398.2778708000001</v>
      </c>
      <c r="I39" s="53">
        <v>33.728492688999999</v>
      </c>
      <c r="J39" s="53">
        <v>6.4934186435000001</v>
      </c>
      <c r="K39" s="27"/>
      <c r="L39" s="53">
        <v>292.07158392999997</v>
      </c>
      <c r="M39" s="27">
        <v>0.44600000000000001</v>
      </c>
      <c r="N39" s="53">
        <v>9.6766424599</v>
      </c>
      <c r="O39" s="27">
        <v>29.720786754999999</v>
      </c>
      <c r="P39" s="27">
        <v>1.0974208378999999</v>
      </c>
      <c r="Q39" s="53">
        <v>0.1275844199</v>
      </c>
      <c r="R39" s="27"/>
      <c r="S39" s="29" t="s">
        <v>130</v>
      </c>
      <c r="T39" s="27">
        <v>2.5741697541851498</v>
      </c>
      <c r="U39" s="27">
        <v>29.720501718961799</v>
      </c>
      <c r="V39" s="27">
        <v>4.6320716051556099</v>
      </c>
      <c r="W39" s="27">
        <v>4.6090997314426803</v>
      </c>
      <c r="X39" s="27">
        <v>1.8840564533138699</v>
      </c>
      <c r="Y39" s="27">
        <v>24.081252670248801</v>
      </c>
      <c r="Z39" s="27">
        <v>1.09741184393811</v>
      </c>
      <c r="AA39" s="27">
        <v>8787.4726524209691</v>
      </c>
      <c r="AB39" s="27">
        <v>0</v>
      </c>
      <c r="AC39" s="27">
        <v>3075.0686385246599</v>
      </c>
      <c r="AD39" s="27">
        <v>66.317912936457205</v>
      </c>
      <c r="AE39" s="27">
        <v>1543.76961436682</v>
      </c>
      <c r="AF39" s="27">
        <v>35.325721844791801</v>
      </c>
      <c r="AG39" s="27">
        <v>0.66384514887838597</v>
      </c>
      <c r="AH39" s="27">
        <v>176.73906752283099</v>
      </c>
      <c r="AI39" s="27">
        <v>176.73906752283099</v>
      </c>
      <c r="AJ39" s="27">
        <v>0.44599512084084397</v>
      </c>
      <c r="AK39" s="27">
        <v>0</v>
      </c>
      <c r="AL39" s="27">
        <v>32.226684870455799</v>
      </c>
      <c r="AM39" s="27">
        <v>0.15863076425417499</v>
      </c>
      <c r="AN39" s="27">
        <v>0.46191267461234398</v>
      </c>
      <c r="AO39" s="27">
        <v>1.6122967227443099</v>
      </c>
      <c r="AP39" s="27">
        <v>7.13254027799545E-2</v>
      </c>
      <c r="AQ39" s="27">
        <v>11.0060477528618</v>
      </c>
      <c r="AR39" s="27">
        <v>0</v>
      </c>
      <c r="AS39" s="27">
        <v>5451.4650062335804</v>
      </c>
      <c r="AT39" s="27">
        <v>605.71963722702503</v>
      </c>
      <c r="AU39" s="27">
        <v>6057.1846434606095</v>
      </c>
      <c r="AV39" s="27">
        <v>0.151832827558988</v>
      </c>
      <c r="AW39" s="27">
        <v>126.260517437242</v>
      </c>
      <c r="AX39" s="27">
        <v>3.8398974265447499</v>
      </c>
      <c r="AY39" s="27">
        <v>481.29901114991998</v>
      </c>
      <c r="AZ39" s="27">
        <v>5.0989280258161198</v>
      </c>
      <c r="BA39" s="27">
        <v>12.52799303604</v>
      </c>
      <c r="BB39" s="27">
        <v>30.584618538666302</v>
      </c>
      <c r="BC39" s="27">
        <v>7.0921174421975604</v>
      </c>
      <c r="BD39" s="27">
        <v>0</v>
      </c>
      <c r="BE39" s="27">
        <v>1.69144028671109</v>
      </c>
      <c r="BF39" s="27">
        <v>464.26205367704398</v>
      </c>
      <c r="BG39" s="27">
        <v>463.57336321456899</v>
      </c>
      <c r="BH39" s="27">
        <v>0.68869046247457699</v>
      </c>
      <c r="BI39" s="27">
        <v>0</v>
      </c>
      <c r="BJ39" s="27">
        <v>0</v>
      </c>
      <c r="BK39" s="27">
        <v>28.3474964830767</v>
      </c>
      <c r="BL39" s="27">
        <v>0</v>
      </c>
      <c r="BM39" s="27">
        <v>81.988413360009105</v>
      </c>
      <c r="BN39" s="27">
        <v>20.2216978993259</v>
      </c>
      <c r="BO39" s="27">
        <v>10.840843981877899</v>
      </c>
      <c r="BP39" s="27">
        <v>204.991390039517</v>
      </c>
      <c r="BQ39" s="27">
        <v>399.92289314552301</v>
      </c>
      <c r="BR39" s="27">
        <v>11.3546336713018</v>
      </c>
      <c r="BS39" s="27">
        <v>42.949118216240301</v>
      </c>
      <c r="BT39" s="27">
        <v>2.0447748072436198</v>
      </c>
      <c r="BU39" s="27">
        <v>36.1191915961573</v>
      </c>
      <c r="BV39" s="27">
        <v>186.78614229168099</v>
      </c>
      <c r="BW39" s="27">
        <v>0</v>
      </c>
      <c r="BX39" s="27">
        <v>0.30054579683994997</v>
      </c>
      <c r="BY39" s="27">
        <v>17.327530427839399</v>
      </c>
      <c r="BZ39" s="27">
        <v>12.607582951732599</v>
      </c>
      <c r="CA39" s="27">
        <v>1398.2734475746399</v>
      </c>
      <c r="CB39" s="27">
        <v>14.727734888338301</v>
      </c>
      <c r="CD39" s="24">
        <f t="shared" si="16"/>
        <v>-2.5219085703799394E-5</v>
      </c>
      <c r="CE39" s="24">
        <f t="shared" si="17"/>
        <v>-1.5009921583979119E-4</v>
      </c>
      <c r="CF39" s="24">
        <f t="shared" si="18"/>
        <v>-6.638162284653078E-5</v>
      </c>
      <c r="CG39" s="24">
        <f t="shared" si="19"/>
        <v>-8.850623388218804E-5</v>
      </c>
      <c r="CH39" s="24">
        <f t="shared" si="20"/>
        <v>-8.7960572490064853E-5</v>
      </c>
      <c r="CI39" s="24">
        <f t="shared" si="21"/>
        <v>-2.5149538420450734E-5</v>
      </c>
      <c r="CJ39" s="24">
        <f t="shared" si="22"/>
        <v>-3.1633378833432429E-6</v>
      </c>
      <c r="CK39" s="79">
        <f t="shared" si="23"/>
        <v>-0.86334699940665116</v>
      </c>
      <c r="CL39" s="79">
        <f t="shared" si="24"/>
        <v>2.7085630840011312</v>
      </c>
      <c r="CM39" s="24">
        <f t="shared" si="25"/>
        <v>0</v>
      </c>
      <c r="CN39" s="79">
        <f t="shared" si="26"/>
        <v>-0.39487756684611408</v>
      </c>
      <c r="CO39" s="24">
        <f t="shared" si="27"/>
        <v>-1.0939818735504201E-5</v>
      </c>
      <c r="CP39" s="79">
        <f t="shared" si="28"/>
        <v>-0.83338262941659091</v>
      </c>
      <c r="CQ39" s="24">
        <f t="shared" si="29"/>
        <v>-9.5904607286984479E-6</v>
      </c>
      <c r="CR39" s="24">
        <f t="shared" si="30"/>
        <v>-8.1955450263951555E-6</v>
      </c>
      <c r="CS39" s="79">
        <f t="shared" si="31"/>
        <v>-0.44095522920542352</v>
      </c>
    </row>
    <row r="40" spans="1:97" x14ac:dyDescent="0.25">
      <c r="A40" s="29" t="s">
        <v>39</v>
      </c>
      <c r="B40" s="27">
        <v>50.823999999999998</v>
      </c>
      <c r="C40" s="27">
        <v>7.0999999999999994E-2</v>
      </c>
      <c r="D40" s="27">
        <v>64.078999999999994</v>
      </c>
      <c r="E40" s="27">
        <v>7.7119999999999997</v>
      </c>
      <c r="F40" s="27">
        <v>7.7119999999999997</v>
      </c>
      <c r="G40" s="27">
        <v>1.310325</v>
      </c>
      <c r="H40" s="27">
        <v>43.498145000000001</v>
      </c>
      <c r="I40" s="53">
        <v>2.2286239999999999</v>
      </c>
      <c r="J40" s="53">
        <v>0.55059079050000004</v>
      </c>
      <c r="K40" s="27"/>
      <c r="L40" s="53">
        <v>16.556021819000001</v>
      </c>
      <c r="M40" s="27"/>
      <c r="N40" s="53">
        <v>0.66649999999999998</v>
      </c>
      <c r="O40" s="27">
        <v>2.10551975</v>
      </c>
      <c r="P40" s="27">
        <v>0.2205</v>
      </c>
      <c r="Q40" s="53">
        <v>2.9146395299999999E-2</v>
      </c>
      <c r="R40" s="27"/>
      <c r="S40" s="29" t="s">
        <v>39</v>
      </c>
      <c r="T40" s="27">
        <v>3.4537473756730702E-5</v>
      </c>
      <c r="U40" s="27">
        <v>2.0988358389564401</v>
      </c>
      <c r="V40" s="27">
        <v>0.122053849610013</v>
      </c>
      <c r="W40" s="27">
        <v>0.122052179157525</v>
      </c>
      <c r="X40" s="27">
        <v>4.9222458258238497E-2</v>
      </c>
      <c r="Y40" s="27">
        <v>0.48631194256672999</v>
      </c>
      <c r="Z40" s="27">
        <v>0.21980107174858399</v>
      </c>
      <c r="AA40" s="27">
        <v>324.28337886803598</v>
      </c>
      <c r="AB40" s="27">
        <v>0</v>
      </c>
      <c r="AC40" s="27">
        <v>50.684838042956898</v>
      </c>
      <c r="AD40" s="27">
        <v>2.5626854685758702</v>
      </c>
      <c r="AE40" s="27">
        <v>56.949025747449703</v>
      </c>
      <c r="AF40" s="27">
        <v>1.3016820999024401</v>
      </c>
      <c r="AG40" s="27">
        <v>3.5328323545913902E-5</v>
      </c>
      <c r="AH40" s="27">
        <v>8.4389527904892407</v>
      </c>
      <c r="AI40" s="27">
        <v>8.4389527904892407</v>
      </c>
      <c r="AJ40" s="27">
        <v>0</v>
      </c>
      <c r="AK40" s="27">
        <v>0</v>
      </c>
      <c r="AL40" s="27">
        <v>1.2697476800983301</v>
      </c>
      <c r="AM40" s="27">
        <v>9.3976659055208305E-6</v>
      </c>
      <c r="AN40" s="27">
        <v>2.2576516476793599E-5</v>
      </c>
      <c r="AO40" s="27">
        <v>3.2887213556220497E-5</v>
      </c>
      <c r="AP40" s="27">
        <v>4.2275913075612803E-6</v>
      </c>
      <c r="AQ40" s="27">
        <v>7.0999725083638304E-2</v>
      </c>
      <c r="AR40" s="27">
        <v>0</v>
      </c>
      <c r="AS40" s="27">
        <v>57.511157922584601</v>
      </c>
      <c r="AT40" s="27">
        <v>6.3901019527439296</v>
      </c>
      <c r="AU40" s="27">
        <v>63.901259875328499</v>
      </c>
      <c r="AV40" s="27">
        <v>8.9288953576172797E-6</v>
      </c>
      <c r="AW40" s="27">
        <v>4.8914347580703197</v>
      </c>
      <c r="AX40" s="27">
        <v>5.9608128441277101E-2</v>
      </c>
      <c r="AY40" s="27">
        <v>11.675337121976099</v>
      </c>
      <c r="AZ40" s="27">
        <v>8.0653460980946598E-2</v>
      </c>
      <c r="BA40" s="27">
        <v>0.21038316330186199</v>
      </c>
      <c r="BB40" s="27">
        <v>0.51284589141134196</v>
      </c>
      <c r="BC40" s="27">
        <v>0.11924693419754499</v>
      </c>
      <c r="BD40" s="27">
        <v>0</v>
      </c>
      <c r="BE40" s="27">
        <v>2.8064051984986401E-2</v>
      </c>
      <c r="BF40" s="27">
        <v>7.6894629948687196</v>
      </c>
      <c r="BG40" s="27">
        <v>7.6894629948687196</v>
      </c>
      <c r="BH40" s="27">
        <v>0</v>
      </c>
      <c r="BI40" s="27">
        <v>0</v>
      </c>
      <c r="BJ40" s="27">
        <v>0</v>
      </c>
      <c r="BK40" s="27">
        <v>0.44375783329750901</v>
      </c>
      <c r="BL40" s="27">
        <v>0</v>
      </c>
      <c r="BM40" s="27">
        <v>1.3708171982561399</v>
      </c>
      <c r="BN40" s="27">
        <v>0.34011969995094699</v>
      </c>
      <c r="BO40" s="27">
        <v>0.18233247904231101</v>
      </c>
      <c r="BP40" s="27">
        <v>3.4270414524049402</v>
      </c>
      <c r="BQ40" s="27">
        <v>11.876533846392901</v>
      </c>
      <c r="BR40" s="27">
        <v>0.186098513533623</v>
      </c>
      <c r="BS40" s="27">
        <v>0.72849418806528199</v>
      </c>
      <c r="BT40" s="27">
        <v>0</v>
      </c>
      <c r="BU40" s="27">
        <v>1.30630096397096</v>
      </c>
      <c r="BV40" s="27">
        <v>2.89123497741629</v>
      </c>
      <c r="BW40" s="27">
        <v>4.6487574199308703E-5</v>
      </c>
      <c r="BX40" s="27">
        <v>1.55175224138405E-5</v>
      </c>
      <c r="BY40" s="27">
        <v>0.24482771414783</v>
      </c>
      <c r="BZ40" s="27">
        <v>4.9381749400618402E-2</v>
      </c>
      <c r="CA40" s="27">
        <v>43.379829031564697</v>
      </c>
      <c r="CB40" s="27">
        <v>0.41076206721616798</v>
      </c>
      <c r="CD40" s="24">
        <f t="shared" si="16"/>
        <v>-2.7381150055702111E-3</v>
      </c>
      <c r="CE40" s="24">
        <f t="shared" si="17"/>
        <v>-3.8720614322452758E-6</v>
      </c>
      <c r="CF40" s="24">
        <f t="shared" si="18"/>
        <v>-2.7737655811029276E-3</v>
      </c>
      <c r="CG40" s="24">
        <f t="shared" si="19"/>
        <v>-2.9223295035373572E-3</v>
      </c>
      <c r="CH40" s="24">
        <f t="shared" si="20"/>
        <v>-2.9223295035373572E-3</v>
      </c>
      <c r="CI40" s="24">
        <f t="shared" si="21"/>
        <v>-3.071021333669129E-3</v>
      </c>
      <c r="CJ40" s="24">
        <f t="shared" si="22"/>
        <v>-2.7200233121505374E-3</v>
      </c>
      <c r="CK40" s="79">
        <f t="shared" si="23"/>
        <v>-0.94523428844097301</v>
      </c>
      <c r="CL40" s="79">
        <f t="shared" si="24"/>
        <v>-0.11674522902008118</v>
      </c>
      <c r="CM40" s="24">
        <f t="shared" si="25"/>
        <v>0</v>
      </c>
      <c r="CN40" s="79">
        <f t="shared" si="26"/>
        <v>-0.49027895210886108</v>
      </c>
      <c r="CO40" s="24">
        <f t="shared" si="27"/>
        <v>0</v>
      </c>
      <c r="CP40" s="79">
        <f t="shared" si="28"/>
        <v>-0.99995065684387663</v>
      </c>
      <c r="CQ40" s="24">
        <f t="shared" si="29"/>
        <v>-3.1744708372172335E-3</v>
      </c>
      <c r="CR40" s="24">
        <f t="shared" si="30"/>
        <v>-3.1697426368073219E-3</v>
      </c>
      <c r="CS40" s="79">
        <f t="shared" si="31"/>
        <v>-0.99985495320213535</v>
      </c>
    </row>
    <row r="41" spans="1:97" x14ac:dyDescent="0.25">
      <c r="A41" s="29" t="s">
        <v>40</v>
      </c>
      <c r="B41" s="27">
        <v>158.41403614000001</v>
      </c>
      <c r="C41" s="27">
        <v>2.4461297649999998</v>
      </c>
      <c r="D41" s="27">
        <v>477.27519114</v>
      </c>
      <c r="E41" s="27">
        <v>30.584231492000001</v>
      </c>
      <c r="F41" s="27">
        <v>28.614061704000001</v>
      </c>
      <c r="G41" s="27">
        <v>6.4495938084000004</v>
      </c>
      <c r="H41" s="27">
        <v>120.10382847</v>
      </c>
      <c r="I41" s="53">
        <v>4.2760629899999998</v>
      </c>
      <c r="J41" s="53">
        <v>1.1124869702</v>
      </c>
      <c r="K41" s="27">
        <v>5.5320899999999999E-2</v>
      </c>
      <c r="L41" s="53">
        <v>21.982812661000001</v>
      </c>
      <c r="M41" s="27">
        <v>8.6630000000000006E-3</v>
      </c>
      <c r="N41" s="53">
        <v>0.61381681580000003</v>
      </c>
      <c r="O41" s="27">
        <v>2.1952661426</v>
      </c>
      <c r="P41" s="27">
        <v>0.2028053494</v>
      </c>
      <c r="Q41" s="53">
        <v>4.5631758000000001E-2</v>
      </c>
      <c r="R41" s="27"/>
      <c r="S41" s="29" t="s">
        <v>40</v>
      </c>
      <c r="T41" s="27">
        <v>2.4965290848787101</v>
      </c>
      <c r="U41" s="27">
        <v>2.19526527485711</v>
      </c>
      <c r="V41" s="27">
        <v>0.20803179557358101</v>
      </c>
      <c r="W41" s="27">
        <v>0.20123440245079099</v>
      </c>
      <c r="X41" s="27">
        <v>0.23690340011073999</v>
      </c>
      <c r="Y41" s="27">
        <v>4.0360752157885704</v>
      </c>
      <c r="Z41" s="27">
        <v>0.20280431125053699</v>
      </c>
      <c r="AA41" s="27">
        <v>791.32680764209397</v>
      </c>
      <c r="AB41" s="27">
        <v>5.5320633651350003E-2</v>
      </c>
      <c r="AC41" s="27">
        <v>158.41391896911901</v>
      </c>
      <c r="AD41" s="27">
        <v>5.1918410790926997</v>
      </c>
      <c r="AE41" s="27">
        <v>53.031895011203801</v>
      </c>
      <c r="AF41" s="27">
        <v>1.66436345996487</v>
      </c>
      <c r="AG41" s="27">
        <v>1.0141054586884599</v>
      </c>
      <c r="AH41" s="27">
        <v>7.2934483811039197</v>
      </c>
      <c r="AI41" s="27">
        <v>7.2934483811039197</v>
      </c>
      <c r="AJ41" s="27">
        <v>8.6631871382353599E-3</v>
      </c>
      <c r="AK41" s="27">
        <v>0</v>
      </c>
      <c r="AL41" s="27">
        <v>1.94462296529273</v>
      </c>
      <c r="AM41" s="27">
        <v>4.8536464119821002E-2</v>
      </c>
      <c r="AN41" s="27">
        <v>0.42860480477631502</v>
      </c>
      <c r="AO41" s="27">
        <v>1.0925951826131299</v>
      </c>
      <c r="AP41" s="27">
        <v>2.11009303050811E-2</v>
      </c>
      <c r="AQ41" s="27">
        <v>2.4461206352287501</v>
      </c>
      <c r="AR41" s="27">
        <v>0</v>
      </c>
      <c r="AS41" s="27">
        <v>429.54744217992999</v>
      </c>
      <c r="AT41" s="27">
        <v>47.727473002309303</v>
      </c>
      <c r="AU41" s="27">
        <v>477.274915182239</v>
      </c>
      <c r="AV41" s="27">
        <v>4.4757276527940801E-2</v>
      </c>
      <c r="AW41" s="27">
        <v>6.8964324388079401</v>
      </c>
      <c r="AX41" s="27">
        <v>0.179697762749604</v>
      </c>
      <c r="AY41" s="27">
        <v>49.960609318662698</v>
      </c>
      <c r="AZ41" s="27">
        <v>0.26257446959550501</v>
      </c>
      <c r="BA41" s="27">
        <v>0.61779374923527497</v>
      </c>
      <c r="BB41" s="27">
        <v>4.1934951095972597</v>
      </c>
      <c r="BC41" s="27">
        <v>0.35449803160325499</v>
      </c>
      <c r="BD41" s="27">
        <v>8.7899502306585196E-3</v>
      </c>
      <c r="BE41" s="27">
        <v>0.19217973787044501</v>
      </c>
      <c r="BF41" s="27">
        <v>30.584098985952799</v>
      </c>
      <c r="BG41" s="27">
        <v>28.613929946561701</v>
      </c>
      <c r="BH41" s="27">
        <v>1.97016903939107</v>
      </c>
      <c r="BI41" s="27">
        <v>2.5564711718116901E-3</v>
      </c>
      <c r="BJ41" s="27">
        <v>6.0453093911384901E-4</v>
      </c>
      <c r="BK41" s="27">
        <v>2.2900026896388201</v>
      </c>
      <c r="BL41" s="27">
        <v>5.0653483027166303E-3</v>
      </c>
      <c r="BM41" s="27">
        <v>4.50671648340749</v>
      </c>
      <c r="BN41" s="27">
        <v>0.98582824671924696</v>
      </c>
      <c r="BO41" s="27">
        <v>0.53986613480161505</v>
      </c>
      <c r="BP41" s="27">
        <v>11.4890184802438</v>
      </c>
      <c r="BQ41" s="27">
        <v>16.9948278517303</v>
      </c>
      <c r="BR41" s="27">
        <v>0.72720260057209796</v>
      </c>
      <c r="BS41" s="27">
        <v>2.25701651923257</v>
      </c>
      <c r="BT41" s="27">
        <v>1.02363065041749E-3</v>
      </c>
      <c r="BU41" s="27">
        <v>6.4496488138582198</v>
      </c>
      <c r="BV41" s="27">
        <v>24.459337424398001</v>
      </c>
      <c r="BW41" s="27">
        <v>2.8586506611110102E-4</v>
      </c>
      <c r="BX41" s="27">
        <v>7.7430353956149597E-2</v>
      </c>
      <c r="BY41" s="27">
        <v>10.973791366697601</v>
      </c>
      <c r="BZ41" s="27">
        <v>6.5135703463416998</v>
      </c>
      <c r="CA41" s="27">
        <v>120.10400544541601</v>
      </c>
      <c r="CB41" s="27">
        <v>4.6411722806649101</v>
      </c>
      <c r="CD41" s="24">
        <f t="shared" si="16"/>
        <v>-7.3964961598584636E-7</v>
      </c>
      <c r="CE41" s="24">
        <f t="shared" si="17"/>
        <v>-3.7323331657639383E-6</v>
      </c>
      <c r="CF41" s="24">
        <f t="shared" si="18"/>
        <v>-5.7819422867095433E-7</v>
      </c>
      <c r="CG41" s="24">
        <f t="shared" si="19"/>
        <v>-4.3324955618366635E-6</v>
      </c>
      <c r="CH41" s="24">
        <f t="shared" si="20"/>
        <v>-4.6046394833126916E-6</v>
      </c>
      <c r="CI41" s="24">
        <f t="shared" si="21"/>
        <v>8.5285151055107818E-6</v>
      </c>
      <c r="CJ41" s="24">
        <f t="shared" si="22"/>
        <v>1.4735201888673401E-6</v>
      </c>
      <c r="CK41" s="79">
        <f t="shared" si="23"/>
        <v>-0.95293932691791539</v>
      </c>
      <c r="CL41" s="79">
        <f t="shared" si="24"/>
        <v>2.6279752697354968</v>
      </c>
      <c r="CM41" s="24">
        <f t="shared" si="25"/>
        <v>-4.8146116566528815E-6</v>
      </c>
      <c r="CN41" s="79">
        <f t="shared" si="26"/>
        <v>-0.66822041867084081</v>
      </c>
      <c r="CO41" s="24">
        <f t="shared" si="27"/>
        <v>2.1602012623730143E-5</v>
      </c>
      <c r="CP41" s="79">
        <f t="shared" si="28"/>
        <v>0.78000203723504746</v>
      </c>
      <c r="CQ41" s="24">
        <f t="shared" si="29"/>
        <v>-3.9527912955443732E-7</v>
      </c>
      <c r="CR41" s="24">
        <f t="shared" si="30"/>
        <v>-5.1189451662771974E-6</v>
      </c>
      <c r="CS41" s="79">
        <f t="shared" si="31"/>
        <v>-0.53758234988270448</v>
      </c>
    </row>
    <row r="42" spans="1:97" x14ac:dyDescent="0.25">
      <c r="A42" s="29" t="s">
        <v>41</v>
      </c>
      <c r="B42" s="27">
        <v>136.47999999999999</v>
      </c>
      <c r="C42" s="27"/>
      <c r="D42" s="27">
        <v>433.3</v>
      </c>
      <c r="E42" s="27">
        <v>68.28</v>
      </c>
      <c r="F42" s="27">
        <v>68.28</v>
      </c>
      <c r="G42" s="27">
        <v>1.1000000000000001</v>
      </c>
      <c r="H42" s="27">
        <v>9.4</v>
      </c>
      <c r="I42" s="53"/>
      <c r="J42" s="53"/>
      <c r="K42" s="27"/>
      <c r="L42" s="53"/>
      <c r="M42" s="27"/>
      <c r="N42" s="53"/>
      <c r="O42" s="27"/>
      <c r="P42" s="27"/>
      <c r="Q42" s="53"/>
      <c r="R42" s="27"/>
      <c r="S42" s="29" t="s">
        <v>41</v>
      </c>
      <c r="T42" s="27">
        <v>0</v>
      </c>
      <c r="U42" s="27">
        <v>0</v>
      </c>
      <c r="V42" s="27">
        <v>3.2229195564079999E-4</v>
      </c>
      <c r="W42" s="27">
        <v>3.2229195564079999E-4</v>
      </c>
      <c r="X42" s="27">
        <v>1.2986792208865799E-4</v>
      </c>
      <c r="Y42" s="27">
        <v>0.53755463002541004</v>
      </c>
      <c r="Z42" s="27">
        <v>0</v>
      </c>
      <c r="AA42" s="27">
        <v>16.265855028334901</v>
      </c>
      <c r="AB42" s="27">
        <v>0</v>
      </c>
      <c r="AC42" s="27">
        <v>136.479496204192</v>
      </c>
      <c r="AD42" s="27">
        <v>6.7671498133235796E-3</v>
      </c>
      <c r="AE42" s="27">
        <v>0.150376885864515</v>
      </c>
      <c r="AF42" s="27">
        <v>3.4371216432150199E-3</v>
      </c>
      <c r="AG42" s="27">
        <v>0</v>
      </c>
      <c r="AH42" s="27">
        <v>4.4814436095923096</v>
      </c>
      <c r="AI42" s="27">
        <v>4.4814436095923096</v>
      </c>
      <c r="AJ42" s="27">
        <v>0</v>
      </c>
      <c r="AK42" s="27">
        <v>0</v>
      </c>
      <c r="AL42" s="27">
        <v>3.3533392163671199E-3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389.96971003268499</v>
      </c>
      <c r="AT42" s="27">
        <v>43.330043847065397</v>
      </c>
      <c r="AU42" s="27">
        <v>433.29975387975003</v>
      </c>
      <c r="AV42" s="27">
        <v>0</v>
      </c>
      <c r="AW42" s="27">
        <v>1.2915491366148999E-2</v>
      </c>
      <c r="AX42" s="27">
        <v>0.53155221812529996</v>
      </c>
      <c r="AY42" s="27">
        <v>3.5086172354040399</v>
      </c>
      <c r="AZ42" s="27">
        <v>0.71915932251966097</v>
      </c>
      <c r="BA42" s="27">
        <v>1.87608088206926</v>
      </c>
      <c r="BB42" s="27">
        <v>4.5442511946295303</v>
      </c>
      <c r="BC42" s="27">
        <v>1.0631004899772301</v>
      </c>
      <c r="BD42" s="27">
        <v>0</v>
      </c>
      <c r="BE42" s="27">
        <v>0.25014210111498603</v>
      </c>
      <c r="BF42" s="27">
        <v>68.280017541074699</v>
      </c>
      <c r="BG42" s="27">
        <v>68.280017541074699</v>
      </c>
      <c r="BH42" s="27">
        <v>0</v>
      </c>
      <c r="BI42" s="27">
        <v>0</v>
      </c>
      <c r="BJ42" s="27">
        <v>0</v>
      </c>
      <c r="BK42" s="27">
        <v>3.8556084040190401</v>
      </c>
      <c r="BL42" s="27">
        <v>0</v>
      </c>
      <c r="BM42" s="27">
        <v>12.195097405711</v>
      </c>
      <c r="BN42" s="27">
        <v>3.0329712561384801</v>
      </c>
      <c r="BO42" s="27">
        <v>1.6259408521966301</v>
      </c>
      <c r="BP42" s="27">
        <v>30.487751197385201</v>
      </c>
      <c r="BQ42" s="27">
        <v>0.56762479210304895</v>
      </c>
      <c r="BR42" s="27">
        <v>1.65719072515529</v>
      </c>
      <c r="BS42" s="27">
        <v>6.4411714920330203</v>
      </c>
      <c r="BT42" s="27">
        <v>0</v>
      </c>
      <c r="BU42" s="27">
        <v>1.0999973059519299</v>
      </c>
      <c r="BV42" s="27">
        <v>2.8646916572886401</v>
      </c>
      <c r="BW42" s="27">
        <v>0</v>
      </c>
      <c r="BX42" s="27">
        <v>0</v>
      </c>
      <c r="BY42" s="27">
        <v>0.26877559084706998</v>
      </c>
      <c r="BZ42" s="27">
        <v>7.6120494783313E-3</v>
      </c>
      <c r="CA42" s="27">
        <v>9.3999802686331702</v>
      </c>
      <c r="CB42" s="27">
        <v>1.0844480000220401E-3</v>
      </c>
      <c r="CD42" s="24">
        <f t="shared" si="16"/>
        <v>-3.6913526376521264E-6</v>
      </c>
      <c r="CE42" s="24">
        <f t="shared" si="17"/>
        <v>0</v>
      </c>
      <c r="CF42" s="24">
        <f t="shared" si="18"/>
        <v>-5.680135009994244E-7</v>
      </c>
      <c r="CG42" s="24">
        <f t="shared" si="19"/>
        <v>2.5689916077397133E-7</v>
      </c>
      <c r="CH42" s="24">
        <f t="shared" si="20"/>
        <v>2.5689916077397133E-7</v>
      </c>
      <c r="CI42" s="24">
        <f t="shared" si="21"/>
        <v>-2.4491346092584103E-6</v>
      </c>
      <c r="CJ42" s="24">
        <f t="shared" si="22"/>
        <v>-2.0990815776808679E-6</v>
      </c>
      <c r="CK42" s="79">
        <f t="shared" si="23"/>
        <v>3.2229195564080001E+46</v>
      </c>
      <c r="CL42" s="79">
        <f t="shared" si="24"/>
        <v>5.3755463002540999E+49</v>
      </c>
      <c r="CM42" s="24">
        <f t="shared" si="25"/>
        <v>0</v>
      </c>
      <c r="CN42" s="79">
        <f t="shared" si="26"/>
        <v>4.4814436095923092E+50</v>
      </c>
      <c r="CO42" s="24">
        <f t="shared" si="27"/>
        <v>0</v>
      </c>
      <c r="CP42" s="79">
        <f t="shared" si="28"/>
        <v>0</v>
      </c>
      <c r="CQ42" s="24">
        <f t="shared" si="29"/>
        <v>0</v>
      </c>
      <c r="CR42" s="24">
        <f t="shared" si="30"/>
        <v>0</v>
      </c>
      <c r="CS42" s="79">
        <f t="shared" si="31"/>
        <v>0</v>
      </c>
    </row>
    <row r="43" spans="1:97" x14ac:dyDescent="0.25">
      <c r="A43" s="29" t="s">
        <v>42</v>
      </c>
      <c r="B43" s="27">
        <v>982.82776287000002</v>
      </c>
      <c r="C43" s="27">
        <v>0</v>
      </c>
      <c r="D43" s="27">
        <v>4187.4935337999996</v>
      </c>
      <c r="E43" s="27">
        <v>102.0554252</v>
      </c>
      <c r="F43" s="27">
        <v>101.95537520000001</v>
      </c>
      <c r="G43" s="27">
        <v>3.6521289996999999</v>
      </c>
      <c r="H43" s="27">
        <v>239.10760142000001</v>
      </c>
      <c r="I43" s="53">
        <v>11.040723270000001</v>
      </c>
      <c r="J43" s="53">
        <v>2.4780639631999999</v>
      </c>
      <c r="K43" s="27"/>
      <c r="L43" s="53">
        <v>82.274267069999993</v>
      </c>
      <c r="M43" s="27"/>
      <c r="N43" s="53">
        <v>3.2401560025</v>
      </c>
      <c r="O43" s="27">
        <v>10.30184886</v>
      </c>
      <c r="P43" s="27">
        <v>1.0727121399999999</v>
      </c>
      <c r="Q43" s="53">
        <v>0.15165100679999999</v>
      </c>
      <c r="R43" s="27"/>
      <c r="S43" s="29" t="s">
        <v>42</v>
      </c>
      <c r="T43" s="27">
        <v>0</v>
      </c>
      <c r="U43" s="27">
        <v>10.301872158556799</v>
      </c>
      <c r="V43" s="27">
        <v>0.67610796669114603</v>
      </c>
      <c r="W43" s="27">
        <v>0.67610796669114603</v>
      </c>
      <c r="X43" s="27">
        <v>0.272493660354926</v>
      </c>
      <c r="Y43" s="27">
        <v>2.81238956036918</v>
      </c>
      <c r="Z43" s="27">
        <v>1.0727108148929601</v>
      </c>
      <c r="AA43" s="27">
        <v>1787.27270661599</v>
      </c>
      <c r="AB43" s="27">
        <v>0</v>
      </c>
      <c r="AC43" s="27">
        <v>982.82720304237603</v>
      </c>
      <c r="AD43" s="27">
        <v>14.2027679376862</v>
      </c>
      <c r="AE43" s="27">
        <v>315.607428951987</v>
      </c>
      <c r="AF43" s="27">
        <v>7.2119566878531201</v>
      </c>
      <c r="AG43" s="27">
        <v>0</v>
      </c>
      <c r="AH43" s="27">
        <v>43.288696225723498</v>
      </c>
      <c r="AI43" s="27">
        <v>43.288696225723498</v>
      </c>
      <c r="AJ43" s="27">
        <v>0</v>
      </c>
      <c r="AK43" s="27">
        <v>0</v>
      </c>
      <c r="AL43" s="27">
        <v>7.0356663480382098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3768.7423759211101</v>
      </c>
      <c r="AT43" s="27">
        <v>418.74851039291701</v>
      </c>
      <c r="AU43" s="27">
        <v>4187.4908863140299</v>
      </c>
      <c r="AV43" s="27">
        <v>0</v>
      </c>
      <c r="AW43" s="27">
        <v>27.262813405333201</v>
      </c>
      <c r="AX43" s="27">
        <v>0.79357697939229499</v>
      </c>
      <c r="AY43" s="27">
        <v>65.595333409089903</v>
      </c>
      <c r="AZ43" s="27">
        <v>1.0736730863605499</v>
      </c>
      <c r="BA43" s="27">
        <v>2.8008702040377602</v>
      </c>
      <c r="BB43" s="27">
        <v>6.7975258854588496</v>
      </c>
      <c r="BC43" s="27">
        <v>1.5871583270777201</v>
      </c>
      <c r="BD43" s="27">
        <v>0</v>
      </c>
      <c r="BE43" s="27">
        <v>0.37344818508352801</v>
      </c>
      <c r="BF43" s="27">
        <v>102.055250939922</v>
      </c>
      <c r="BG43" s="27">
        <v>101.95520045462899</v>
      </c>
      <c r="BH43" s="27">
        <v>0.100050485292414</v>
      </c>
      <c r="BI43" s="27">
        <v>0</v>
      </c>
      <c r="BJ43" s="27">
        <v>0</v>
      </c>
      <c r="BK43" s="27">
        <v>5.7562727450299498</v>
      </c>
      <c r="BL43" s="27">
        <v>0</v>
      </c>
      <c r="BM43" s="27">
        <v>18.207316608299301</v>
      </c>
      <c r="BN43" s="27">
        <v>4.5280572232786103</v>
      </c>
      <c r="BO43" s="27">
        <v>2.42741560883392</v>
      </c>
      <c r="BP43" s="27">
        <v>45.519455935889503</v>
      </c>
      <c r="BQ43" s="27">
        <v>66.091737556026303</v>
      </c>
      <c r="BR43" s="27">
        <v>2.4741046000539999</v>
      </c>
      <c r="BS43" s="27">
        <v>9.6163249972166192</v>
      </c>
      <c r="BT43" s="27">
        <v>6.86168752790226E-8</v>
      </c>
      <c r="BU43" s="27">
        <v>3.6520747358036099</v>
      </c>
      <c r="BV43" s="27">
        <v>15.9412138282397</v>
      </c>
      <c r="BW43" s="27">
        <v>0</v>
      </c>
      <c r="BX43" s="27">
        <v>0</v>
      </c>
      <c r="BY43" s="27">
        <v>1.69313493429693</v>
      </c>
      <c r="BZ43" s="27">
        <v>0.61918537309603205</v>
      </c>
      <c r="CA43" s="27">
        <v>239.107585559505</v>
      </c>
      <c r="CB43" s="27">
        <v>2.3710776674191898</v>
      </c>
      <c r="CD43" s="24">
        <f t="shared" si="16"/>
        <v>-5.6960908628914491E-7</v>
      </c>
      <c r="CE43" s="24">
        <f t="shared" si="17"/>
        <v>0</v>
      </c>
      <c r="CF43" s="24">
        <f t="shared" si="18"/>
        <v>-6.3223643171667656E-7</v>
      </c>
      <c r="CG43" s="24">
        <f t="shared" si="19"/>
        <v>-1.7075043061767681E-6</v>
      </c>
      <c r="CH43" s="24">
        <f t="shared" si="20"/>
        <v>-1.7139397571690133E-6</v>
      </c>
      <c r="CI43" s="24">
        <f t="shared" si="21"/>
        <v>-1.4858154351757445E-5</v>
      </c>
      <c r="CJ43" s="24">
        <f t="shared" si="22"/>
        <v>-6.6332040124924708E-8</v>
      </c>
      <c r="CK43" s="79">
        <f t="shared" si="23"/>
        <v>-0.93876234824866267</v>
      </c>
      <c r="CL43" s="79">
        <f t="shared" si="24"/>
        <v>0.13491403052302783</v>
      </c>
      <c r="CM43" s="24">
        <f t="shared" si="25"/>
        <v>0</v>
      </c>
      <c r="CN43" s="79">
        <f t="shared" si="26"/>
        <v>-0.47384889872196706</v>
      </c>
      <c r="CO43" s="24">
        <f t="shared" si="27"/>
        <v>0</v>
      </c>
      <c r="CP43" s="79">
        <f t="shared" si="28"/>
        <v>-1</v>
      </c>
      <c r="CQ43" s="24">
        <f t="shared" si="29"/>
        <v>2.2615898481924828E-6</v>
      </c>
      <c r="CR43" s="24">
        <f t="shared" si="30"/>
        <v>-1.2352867003755825E-6</v>
      </c>
      <c r="CS43" s="79">
        <f t="shared" si="31"/>
        <v>-1</v>
      </c>
    </row>
    <row r="44" spans="1:97" x14ac:dyDescent="0.25">
      <c r="A44" s="29" t="s">
        <v>43</v>
      </c>
      <c r="B44" s="27">
        <v>31616.568764</v>
      </c>
      <c r="C44" s="27">
        <v>46.145800000000001</v>
      </c>
      <c r="D44" s="27">
        <v>55833.399814999997</v>
      </c>
      <c r="E44" s="27">
        <v>2789.5300999999999</v>
      </c>
      <c r="F44" s="27">
        <v>2759.0277369999999</v>
      </c>
      <c r="G44" s="27">
        <v>14003.790300000001</v>
      </c>
      <c r="H44" s="27">
        <v>27567.368044999999</v>
      </c>
      <c r="I44" s="53">
        <v>716.84543977999999</v>
      </c>
      <c r="J44" s="53">
        <v>293.84546782000001</v>
      </c>
      <c r="K44" s="27">
        <v>3.4685000000000001</v>
      </c>
      <c r="L44" s="53">
        <v>2246.5075640999999</v>
      </c>
      <c r="M44" s="27">
        <v>9.7219999999999995</v>
      </c>
      <c r="N44" s="53">
        <v>326.60092152999999</v>
      </c>
      <c r="O44" s="27">
        <v>541.58638023000003</v>
      </c>
      <c r="P44" s="27">
        <v>61.040226726</v>
      </c>
      <c r="Q44" s="53">
        <v>4.7766279865000003</v>
      </c>
      <c r="R44" s="27"/>
      <c r="S44" s="29" t="s">
        <v>43</v>
      </c>
      <c r="T44" s="27">
        <v>6.7022131249040298</v>
      </c>
      <c r="U44" s="27">
        <v>541.58479203819604</v>
      </c>
      <c r="V44" s="27">
        <v>51.5922319259465</v>
      </c>
      <c r="W44" s="27">
        <v>51.453349500938998</v>
      </c>
      <c r="X44" s="27">
        <v>15.4033356100676</v>
      </c>
      <c r="Y44" s="27">
        <v>329.08951726980899</v>
      </c>
      <c r="Z44" s="27">
        <v>61.040132929071397</v>
      </c>
      <c r="AA44" s="27">
        <v>97880.974109162693</v>
      </c>
      <c r="AB44" s="27">
        <v>3.4684138025871101</v>
      </c>
      <c r="AC44" s="27">
        <v>31615.6064463865</v>
      </c>
      <c r="AD44" s="27">
        <v>653.73729827091495</v>
      </c>
      <c r="AE44" s="27">
        <v>17423.605897024499</v>
      </c>
      <c r="AF44" s="27">
        <v>346.520609513409</v>
      </c>
      <c r="AG44" s="27">
        <v>10.8872607720654</v>
      </c>
      <c r="AH44" s="27">
        <v>1329.06258572404</v>
      </c>
      <c r="AI44" s="27">
        <v>1329.06258572404</v>
      </c>
      <c r="AJ44" s="27">
        <v>9.7220276415504596</v>
      </c>
      <c r="AK44" s="27">
        <v>0</v>
      </c>
      <c r="AL44" s="27">
        <v>344.181535768044</v>
      </c>
      <c r="AM44" s="27">
        <v>1.1220682137659801</v>
      </c>
      <c r="AN44" s="27">
        <v>2.6413132720627699</v>
      </c>
      <c r="AO44" s="27">
        <v>7.6293486046235701</v>
      </c>
      <c r="AP44" s="27">
        <v>0.43485763919424902</v>
      </c>
      <c r="AQ44" s="27">
        <v>46.045502248273401</v>
      </c>
      <c r="AR44" s="27">
        <v>0</v>
      </c>
      <c r="AS44" s="27">
        <v>50249.100578074998</v>
      </c>
      <c r="AT44" s="27">
        <v>5583.2356374556202</v>
      </c>
      <c r="AU44" s="27">
        <v>55832.336215530602</v>
      </c>
      <c r="AV44" s="27">
        <v>0.99014296360490095</v>
      </c>
      <c r="AW44" s="27">
        <v>1204.96748483551</v>
      </c>
      <c r="AX44" s="27">
        <v>18.913045824952999</v>
      </c>
      <c r="AY44" s="27">
        <v>14554.6296903725</v>
      </c>
      <c r="AZ44" s="27">
        <v>24.859604932428301</v>
      </c>
      <c r="BA44" s="27">
        <v>59.415539558523101</v>
      </c>
      <c r="BB44" s="27">
        <v>156.08506583409101</v>
      </c>
      <c r="BC44" s="27">
        <v>33.981659050617203</v>
      </c>
      <c r="BD44" s="27">
        <v>12.3107780327628</v>
      </c>
      <c r="BE44" s="27">
        <v>8.0730066339683795</v>
      </c>
      <c r="BF44" s="27">
        <v>2789.3070032979599</v>
      </c>
      <c r="BG44" s="27">
        <v>2758.8109796531699</v>
      </c>
      <c r="BH44" s="27">
        <v>30.4960236447913</v>
      </c>
      <c r="BI44" s="27">
        <v>2.5340259464166601E-2</v>
      </c>
      <c r="BJ44" s="27">
        <v>5.9927510838472704E-3</v>
      </c>
      <c r="BK44" s="27">
        <v>539.31913350995501</v>
      </c>
      <c r="BL44" s="27">
        <v>1.6219916445708402E-2</v>
      </c>
      <c r="BM44" s="27">
        <v>407.54592204330902</v>
      </c>
      <c r="BN44" s="27">
        <v>97.503886046242798</v>
      </c>
      <c r="BO44" s="27">
        <v>53.422579744935099</v>
      </c>
      <c r="BP44" s="27">
        <v>1019.26322601319</v>
      </c>
      <c r="BQ44" s="27">
        <v>8039.0968278877099</v>
      </c>
      <c r="BR44" s="27">
        <v>54.663189464464203</v>
      </c>
      <c r="BS44" s="27">
        <v>260.99458725883397</v>
      </c>
      <c r="BT44" s="27">
        <v>12.4122027778995</v>
      </c>
      <c r="BU44" s="27">
        <v>14003.041329416899</v>
      </c>
      <c r="BV44" s="27">
        <v>7187.9526153467896</v>
      </c>
      <c r="BW44" s="27">
        <v>1.5499801032865501E-6</v>
      </c>
      <c r="BX44" s="27">
        <v>1.7691255730670701</v>
      </c>
      <c r="BY44" s="27">
        <v>280.51668953087398</v>
      </c>
      <c r="BZ44" s="27">
        <v>254.98643158583999</v>
      </c>
      <c r="CA44" s="27">
        <v>27567.089545043102</v>
      </c>
      <c r="CB44" s="27">
        <v>192.391951201289</v>
      </c>
      <c r="CD44" s="24">
        <f t="shared" si="16"/>
        <v>-3.0437129996058192E-5</v>
      </c>
      <c r="CE44" s="24">
        <f t="shared" si="17"/>
        <v>-2.1734968670301604E-3</v>
      </c>
      <c r="CF44" s="24">
        <f t="shared" si="18"/>
        <v>-1.904952005285352E-5</v>
      </c>
      <c r="CG44" s="24">
        <f t="shared" si="19"/>
        <v>-7.9976445509599814E-5</v>
      </c>
      <c r="CH44" s="24">
        <f t="shared" si="20"/>
        <v>-7.8562945896921266E-5</v>
      </c>
      <c r="CI44" s="24">
        <f t="shared" si="21"/>
        <v>-5.3483418921322629E-5</v>
      </c>
      <c r="CJ44" s="24">
        <f t="shared" si="22"/>
        <v>-1.010252253472159E-5</v>
      </c>
      <c r="CK44" s="79">
        <f t="shared" si="23"/>
        <v>-0.92822253355377415</v>
      </c>
      <c r="CL44" s="79">
        <f t="shared" si="24"/>
        <v>0.11994076243979478</v>
      </c>
      <c r="CM44" s="24">
        <f t="shared" si="25"/>
        <v>-2.4851495715746158E-5</v>
      </c>
      <c r="CN44" s="79">
        <f t="shared" si="26"/>
        <v>-0.40838721980600518</v>
      </c>
      <c r="CO44" s="24">
        <f t="shared" si="27"/>
        <v>2.8431958918009766E-6</v>
      </c>
      <c r="CP44" s="79">
        <f t="shared" si="28"/>
        <v>-0.97664014979234293</v>
      </c>
      <c r="CQ44" s="24">
        <f t="shared" si="29"/>
        <v>-2.9324810629747223E-6</v>
      </c>
      <c r="CR44" s="24">
        <f t="shared" si="30"/>
        <v>-1.5366412222520862E-6</v>
      </c>
      <c r="CS44" s="79">
        <f t="shared" si="31"/>
        <v>-0.90896137601184979</v>
      </c>
    </row>
    <row r="45" spans="1:97" x14ac:dyDescent="0.25">
      <c r="A45" s="29" t="s">
        <v>44</v>
      </c>
      <c r="B45" s="27">
        <v>927.86432091999995</v>
      </c>
      <c r="C45" s="27">
        <v>11.465999999999999</v>
      </c>
      <c r="D45" s="27">
        <v>2724.0365022000001</v>
      </c>
      <c r="E45" s="27">
        <v>127.5812</v>
      </c>
      <c r="F45" s="27">
        <v>124.14100000000001</v>
      </c>
      <c r="G45" s="27">
        <v>1168.1717000000001</v>
      </c>
      <c r="H45" s="27">
        <v>443.85006820000001</v>
      </c>
      <c r="I45" s="53">
        <v>4.4772710447000001</v>
      </c>
      <c r="J45" s="53">
        <v>1.5889342296</v>
      </c>
      <c r="K45" s="27"/>
      <c r="L45" s="53">
        <v>30.992910624</v>
      </c>
      <c r="M45" s="27"/>
      <c r="N45" s="53">
        <v>3.3722232781999999</v>
      </c>
      <c r="O45" s="27">
        <v>3.5874013852000002</v>
      </c>
      <c r="P45" s="27">
        <v>0.66743307249999995</v>
      </c>
      <c r="Q45" s="53">
        <v>1.7604763900000001E-2</v>
      </c>
      <c r="R45" s="27"/>
      <c r="S45" s="29" t="s">
        <v>44</v>
      </c>
      <c r="T45" s="27">
        <v>0</v>
      </c>
      <c r="U45" s="27">
        <v>3.5873904745566501</v>
      </c>
      <c r="V45" s="27">
        <v>2.91731286129597</v>
      </c>
      <c r="W45" s="27">
        <v>2.91731286129597</v>
      </c>
      <c r="X45" s="27">
        <v>0.131602400020668</v>
      </c>
      <c r="Y45" s="27">
        <v>13.2280067529554</v>
      </c>
      <c r="Z45" s="27">
        <v>0.66743476719110095</v>
      </c>
      <c r="AA45" s="27">
        <v>1676.23588160024</v>
      </c>
      <c r="AB45" s="27">
        <v>0</v>
      </c>
      <c r="AC45" s="27">
        <v>927.86281911627805</v>
      </c>
      <c r="AD45" s="27">
        <v>9.4463790403825794</v>
      </c>
      <c r="AE45" s="27">
        <v>279.66875044939599</v>
      </c>
      <c r="AF45" s="27">
        <v>8.7492623348644596</v>
      </c>
      <c r="AG45" s="27">
        <v>0.16567974405888</v>
      </c>
      <c r="AH45" s="27">
        <v>36.896283255188202</v>
      </c>
      <c r="AI45" s="27">
        <v>36.896283255188202</v>
      </c>
      <c r="AJ45" s="27">
        <v>0</v>
      </c>
      <c r="AK45" s="27">
        <v>0</v>
      </c>
      <c r="AL45" s="27">
        <v>4.9434739759293498</v>
      </c>
      <c r="AM45" s="27">
        <v>5.2326234689912604E-3</v>
      </c>
      <c r="AN45" s="27">
        <v>0</v>
      </c>
      <c r="AO45" s="27">
        <v>0.321362222385843</v>
      </c>
      <c r="AP45" s="27">
        <v>0</v>
      </c>
      <c r="AQ45" s="27">
        <v>11.465991976057699</v>
      </c>
      <c r="AR45" s="27">
        <v>0</v>
      </c>
      <c r="AS45" s="27">
        <v>2451.6301541581902</v>
      </c>
      <c r="AT45" s="27">
        <v>272.40309394445501</v>
      </c>
      <c r="AU45" s="27">
        <v>2724.0332481026398</v>
      </c>
      <c r="AV45" s="27">
        <v>5.9025671924690297E-4</v>
      </c>
      <c r="AW45" s="27">
        <v>16.542749614384</v>
      </c>
      <c r="AX45" s="27">
        <v>3.3382491520472701</v>
      </c>
      <c r="AY45" s="27">
        <v>198.07293590304101</v>
      </c>
      <c r="AZ45" s="27">
        <v>3.52990141371383</v>
      </c>
      <c r="BA45" s="27">
        <v>1.3789904903630399</v>
      </c>
      <c r="BB45" s="27">
        <v>3.4334586440472301</v>
      </c>
      <c r="BC45" s="27">
        <v>0.72352548818598295</v>
      </c>
      <c r="BD45" s="27">
        <v>4.87659452041206E-4</v>
      </c>
      <c r="BE45" s="27">
        <v>0.40126569442836801</v>
      </c>
      <c r="BF45" s="27">
        <v>127.517024364908</v>
      </c>
      <c r="BG45" s="27">
        <v>124.127114822753</v>
      </c>
      <c r="BH45" s="27">
        <v>3.3899095421551202</v>
      </c>
      <c r="BI45" s="27">
        <v>2.0980544210938202E-3</v>
      </c>
      <c r="BJ45" s="27">
        <v>4.7631096193168998E-4</v>
      </c>
      <c r="BK45" s="27">
        <v>29.185763322806199</v>
      </c>
      <c r="BL45" s="27">
        <v>1.06490724604132E-3</v>
      </c>
      <c r="BM45" s="27">
        <v>14.3853239416436</v>
      </c>
      <c r="BN45" s="27">
        <v>1.9130172251525299</v>
      </c>
      <c r="BO45" s="27">
        <v>1.0247431882140901</v>
      </c>
      <c r="BP45" s="27">
        <v>35.9714180679794</v>
      </c>
      <c r="BQ45" s="27">
        <v>137.23504278780601</v>
      </c>
      <c r="BR45" s="27">
        <v>4.1829085247220803</v>
      </c>
      <c r="BS45" s="27">
        <v>4.0647003543929801</v>
      </c>
      <c r="BT45" s="27">
        <v>20.5897223829759</v>
      </c>
      <c r="BU45" s="27">
        <v>1168.1711010512699</v>
      </c>
      <c r="BV45" s="27">
        <v>101.47645992276099</v>
      </c>
      <c r="BW45" s="27">
        <v>0</v>
      </c>
      <c r="BX45" s="27">
        <v>0</v>
      </c>
      <c r="BY45" s="27">
        <v>7.0063119324146301</v>
      </c>
      <c r="BZ45" s="27">
        <v>5.4566523470626302</v>
      </c>
      <c r="CA45" s="27">
        <v>443.84919095884601</v>
      </c>
      <c r="CB45" s="27">
        <v>3.6487207232758299</v>
      </c>
      <c r="CD45" s="24">
        <f t="shared" si="16"/>
        <v>-1.6185596191680437E-6</v>
      </c>
      <c r="CE45" s="24">
        <f t="shared" si="17"/>
        <v>-6.9980309610399634E-7</v>
      </c>
      <c r="CF45" s="24">
        <f t="shared" si="18"/>
        <v>-1.1945865474316361E-6</v>
      </c>
      <c r="CG45" s="24">
        <f t="shared" si="19"/>
        <v>-5.0301796104754528E-4</v>
      </c>
      <c r="CH45" s="24">
        <f t="shared" si="20"/>
        <v>-1.1185005153015342E-4</v>
      </c>
      <c r="CI45" s="24">
        <f t="shared" si="21"/>
        <v>-5.1272319827440136E-7</v>
      </c>
      <c r="CJ45" s="24">
        <f t="shared" si="22"/>
        <v>-1.9764357760681879E-6</v>
      </c>
      <c r="CK45" s="79">
        <f t="shared" si="23"/>
        <v>-0.34841718712800318</v>
      </c>
      <c r="CL45" s="79">
        <f t="shared" si="24"/>
        <v>7.3250813699730246</v>
      </c>
      <c r="CM45" s="24">
        <f t="shared" si="25"/>
        <v>0</v>
      </c>
      <c r="CN45" s="79">
        <f t="shared" si="26"/>
        <v>0.19047493482644393</v>
      </c>
      <c r="CO45" s="24">
        <f t="shared" si="27"/>
        <v>0</v>
      </c>
      <c r="CP45" s="79">
        <f t="shared" si="28"/>
        <v>-0.9047031599410057</v>
      </c>
      <c r="CQ45" s="24">
        <f t="shared" si="29"/>
        <v>-3.0413779163765808E-6</v>
      </c>
      <c r="CR45" s="24">
        <f t="shared" si="30"/>
        <v>2.5391176596306365E-6</v>
      </c>
      <c r="CS45" s="79">
        <f t="shared" si="31"/>
        <v>-1</v>
      </c>
    </row>
    <row r="46" spans="1:97" x14ac:dyDescent="0.25">
      <c r="B46" s="27"/>
      <c r="C46" s="27"/>
      <c r="D46" s="27"/>
      <c r="E46" s="27"/>
      <c r="F46" s="27"/>
      <c r="G46" s="27"/>
      <c r="H46" s="27"/>
      <c r="I46" s="53"/>
      <c r="J46" s="53"/>
      <c r="K46" s="27"/>
      <c r="L46" s="53"/>
      <c r="M46" s="27"/>
      <c r="N46" s="53"/>
      <c r="O46" s="27"/>
      <c r="P46" s="27"/>
      <c r="Q46" s="53"/>
      <c r="R46" s="27"/>
      <c r="CD46" s="24">
        <f t="shared" si="16"/>
        <v>0</v>
      </c>
      <c r="CE46" s="24">
        <f t="shared" si="17"/>
        <v>0</v>
      </c>
      <c r="CF46" s="24">
        <f t="shared" si="18"/>
        <v>0</v>
      </c>
      <c r="CG46" s="24">
        <f t="shared" si="19"/>
        <v>0</v>
      </c>
      <c r="CH46" s="24">
        <f t="shared" si="20"/>
        <v>0</v>
      </c>
      <c r="CI46" s="24">
        <f t="shared" si="21"/>
        <v>0</v>
      </c>
      <c r="CJ46" s="24">
        <f t="shared" si="22"/>
        <v>0</v>
      </c>
      <c r="CK46" s="79">
        <f t="shared" si="23"/>
        <v>0</v>
      </c>
      <c r="CL46" s="79">
        <f t="shared" si="24"/>
        <v>0</v>
      </c>
      <c r="CM46" s="24">
        <f t="shared" si="25"/>
        <v>0</v>
      </c>
      <c r="CN46" s="79">
        <f t="shared" si="26"/>
        <v>0</v>
      </c>
      <c r="CO46" s="24">
        <f t="shared" si="27"/>
        <v>0</v>
      </c>
      <c r="CP46" s="79">
        <f t="shared" si="28"/>
        <v>0</v>
      </c>
      <c r="CQ46" s="24">
        <f t="shared" si="29"/>
        <v>0</v>
      </c>
      <c r="CR46" s="24">
        <f t="shared" si="30"/>
        <v>0</v>
      </c>
      <c r="CS46" s="79">
        <f t="shared" si="31"/>
        <v>0</v>
      </c>
    </row>
    <row r="47" spans="1:97" x14ac:dyDescent="0.25">
      <c r="A47" s="29" t="s">
        <v>46</v>
      </c>
      <c r="B47" s="27">
        <v>271.48663522999999</v>
      </c>
      <c r="C47" s="27">
        <v>3.44E-2</v>
      </c>
      <c r="D47" s="27">
        <v>671.37429807000001</v>
      </c>
      <c r="E47" s="27">
        <v>22.997752036000001</v>
      </c>
      <c r="F47" s="27">
        <v>22.900720236000002</v>
      </c>
      <c r="G47" s="27">
        <v>0.82193589609999995</v>
      </c>
      <c r="H47" s="27">
        <v>119.5961767</v>
      </c>
      <c r="I47" s="53">
        <v>1.4451596606999999</v>
      </c>
      <c r="J47" s="53">
        <v>0.3515525632</v>
      </c>
      <c r="K47" s="27"/>
      <c r="L47" s="53">
        <v>22.245544392999999</v>
      </c>
      <c r="M47" s="27"/>
      <c r="N47" s="53">
        <v>0.35866705450000003</v>
      </c>
      <c r="O47" s="27">
        <v>2.1578051725999998</v>
      </c>
      <c r="P47" s="27">
        <v>0.115221895</v>
      </c>
      <c r="Q47" s="53">
        <v>1.38441916E-2</v>
      </c>
      <c r="R47" s="27"/>
      <c r="S47" s="29" t="s">
        <v>46</v>
      </c>
      <c r="T47" s="27">
        <v>0.15553547044979801</v>
      </c>
      <c r="U47" s="27">
        <v>2.1577989351310798</v>
      </c>
      <c r="V47" s="27">
        <v>0.25175738613385901</v>
      </c>
      <c r="W47" s="27">
        <v>0.25028627107243301</v>
      </c>
      <c r="X47" s="27">
        <v>0.134427417331726</v>
      </c>
      <c r="Y47" s="27">
        <v>3.8894447679102999</v>
      </c>
      <c r="Z47" s="27">
        <v>0.115220769976026</v>
      </c>
      <c r="AA47" s="27">
        <v>607.731225816235</v>
      </c>
      <c r="AB47" s="27">
        <v>0</v>
      </c>
      <c r="AC47" s="27">
        <v>271.48233057354298</v>
      </c>
      <c r="AD47" s="27">
        <v>13.9428678632542</v>
      </c>
      <c r="AE47" s="27">
        <v>110.01523888818301</v>
      </c>
      <c r="AF47" s="27">
        <v>6.0320781130368299</v>
      </c>
      <c r="AG47" s="27">
        <v>3.8154960136024901E-2</v>
      </c>
      <c r="AH47" s="27">
        <v>7.6712570675079403</v>
      </c>
      <c r="AI47" s="27">
        <v>7.6712570675079403</v>
      </c>
      <c r="AJ47" s="27">
        <v>0</v>
      </c>
      <c r="AK47" s="27">
        <v>0</v>
      </c>
      <c r="AL47" s="27">
        <v>4.7071012953414799</v>
      </c>
      <c r="AM47" s="27">
        <v>1.01486021721038E-2</v>
      </c>
      <c r="AN47" s="27">
        <v>2.9301233973225E-2</v>
      </c>
      <c r="AO47" s="27">
        <v>9.42152275147847E-2</v>
      </c>
      <c r="AP47" s="27">
        <v>4.5658811218769703E-3</v>
      </c>
      <c r="AQ47" s="27">
        <v>3.4400021935988803E-2</v>
      </c>
      <c r="AR47" s="27">
        <v>0</v>
      </c>
      <c r="AS47" s="27">
        <v>604.23564395354697</v>
      </c>
      <c r="AT47" s="27">
        <v>67.137551030495501</v>
      </c>
      <c r="AU47" s="27">
        <v>671.37319498404304</v>
      </c>
      <c r="AV47" s="27">
        <v>9.6419193582346005E-3</v>
      </c>
      <c r="AW47" s="27">
        <v>15.0895710561351</v>
      </c>
      <c r="AX47" s="27">
        <v>0.12800892321962901</v>
      </c>
      <c r="AY47" s="27">
        <v>39.369963778104697</v>
      </c>
      <c r="AZ47" s="27">
        <v>0.175411746951393</v>
      </c>
      <c r="BA47" s="27">
        <v>0.471230931007456</v>
      </c>
      <c r="BB47" s="27">
        <v>1.22581060103507</v>
      </c>
      <c r="BC47" s="27">
        <v>0.25785761002948698</v>
      </c>
      <c r="BD47" s="27">
        <v>4.1379420956034196E-3</v>
      </c>
      <c r="BE47" s="27">
        <v>6.02427846249773E-2</v>
      </c>
      <c r="BF47" s="27">
        <v>22.997457510070301</v>
      </c>
      <c r="BG47" s="27">
        <v>22.900427733343399</v>
      </c>
      <c r="BH47" s="27">
        <v>9.7029776726907699E-2</v>
      </c>
      <c r="BI47" s="27">
        <v>0</v>
      </c>
      <c r="BJ47" s="27">
        <v>2.29173791652199E-4</v>
      </c>
      <c r="BK47" s="27">
        <v>4.35458690719092</v>
      </c>
      <c r="BL47" s="27">
        <v>0</v>
      </c>
      <c r="BM47" s="27">
        <v>2.9706100095349699</v>
      </c>
      <c r="BN47" s="27">
        <v>0.730399853148473</v>
      </c>
      <c r="BO47" s="27">
        <v>0.39217578557548899</v>
      </c>
      <c r="BP47" s="27">
        <v>7.4323319091475302</v>
      </c>
      <c r="BQ47" s="27">
        <v>25.477425376258999</v>
      </c>
      <c r="BR47" s="27">
        <v>0.399085837886759</v>
      </c>
      <c r="BS47" s="27">
        <v>4.2943259496133699</v>
      </c>
      <c r="BT47" s="27">
        <v>3.9817684906105098E-3</v>
      </c>
      <c r="BU47" s="27">
        <v>0.82193385119903895</v>
      </c>
      <c r="BV47" s="27">
        <v>15.918640516005601</v>
      </c>
      <c r="BW47" s="27">
        <v>0</v>
      </c>
      <c r="BX47" s="27">
        <v>1.67562931893715E-2</v>
      </c>
      <c r="BY47" s="27">
        <v>0.97378060623555196</v>
      </c>
      <c r="BZ47" s="27">
        <v>1.0807522513057399</v>
      </c>
      <c r="CA47" s="27">
        <v>119.59613232141101</v>
      </c>
      <c r="CB47" s="27">
        <v>1.0188971028337599</v>
      </c>
      <c r="CD47" s="24">
        <f t="shared" si="16"/>
        <v>-1.5855868755241709E-5</v>
      </c>
      <c r="CE47" s="24">
        <f t="shared" si="17"/>
        <v>6.3767409311566657E-7</v>
      </c>
      <c r="CF47" s="24">
        <f t="shared" si="18"/>
        <v>-1.6430267886946284E-6</v>
      </c>
      <c r="CG47" s="24">
        <f t="shared" si="19"/>
        <v>-1.280672690265496E-5</v>
      </c>
      <c r="CH47" s="24">
        <f t="shared" si="20"/>
        <v>-1.2772640056215671E-5</v>
      </c>
      <c r="CI47" s="24">
        <f t="shared" si="21"/>
        <v>-2.4879080846933287E-6</v>
      </c>
      <c r="CJ47" s="24">
        <f t="shared" si="22"/>
        <v>-3.7107029856784392E-7</v>
      </c>
      <c r="CK47" s="79">
        <f t="shared" si="23"/>
        <v>-0.82681064391791814</v>
      </c>
      <c r="CL47" s="79">
        <f t="shared" si="24"/>
        <v>10.063622271749946</v>
      </c>
      <c r="CM47" s="24">
        <f t="shared" si="25"/>
        <v>0</v>
      </c>
      <c r="CN47" s="79">
        <f t="shared" si="26"/>
        <v>-0.65515534562859001</v>
      </c>
      <c r="CO47" s="24">
        <f t="shared" si="27"/>
        <v>0</v>
      </c>
      <c r="CP47" s="79">
        <f t="shared" si="28"/>
        <v>-0.73731842294206384</v>
      </c>
      <c r="CQ47" s="24">
        <f t="shared" si="29"/>
        <v>-2.8906543552855893E-6</v>
      </c>
      <c r="CR47" s="24">
        <f t="shared" si="30"/>
        <v>-9.7639773587123567E-6</v>
      </c>
      <c r="CS47" s="79">
        <f t="shared" si="31"/>
        <v>-0.67019517976932863</v>
      </c>
    </row>
    <row r="48" spans="1:97" x14ac:dyDescent="0.25">
      <c r="A48" s="29" t="s">
        <v>47</v>
      </c>
      <c r="B48" s="27">
        <v>519.37</v>
      </c>
      <c r="C48" s="27">
        <v>0</v>
      </c>
      <c r="D48" s="27">
        <v>975.35</v>
      </c>
      <c r="E48" s="27">
        <v>24.381699999999999</v>
      </c>
      <c r="F48" s="27">
        <v>23.881699999999999</v>
      </c>
      <c r="G48" s="27">
        <v>21.110299999999999</v>
      </c>
      <c r="H48" s="27">
        <v>50.753</v>
      </c>
      <c r="I48" s="53">
        <v>2.2025854090000001</v>
      </c>
      <c r="J48" s="53">
        <v>0.48771648000000001</v>
      </c>
      <c r="K48" s="27"/>
      <c r="L48" s="53">
        <v>12.746775506000001</v>
      </c>
      <c r="M48" s="27"/>
      <c r="N48" s="53">
        <v>0.29475710300000002</v>
      </c>
      <c r="O48" s="27">
        <v>2.0548112629999999</v>
      </c>
      <c r="P48" s="27">
        <v>9.7241686999999993E-2</v>
      </c>
      <c r="Q48" s="53">
        <v>1.3736005000000001E-2</v>
      </c>
      <c r="R48" s="27"/>
      <c r="S48" s="29" t="s">
        <v>47</v>
      </c>
      <c r="T48" s="27">
        <v>1.72687368783653E-3</v>
      </c>
      <c r="U48" s="27">
        <v>2.0548014587522401</v>
      </c>
      <c r="V48" s="27">
        <v>0.105241998452637</v>
      </c>
      <c r="W48" s="27">
        <v>0.105174199447891</v>
      </c>
      <c r="X48" s="27">
        <v>4.39414338127284E-2</v>
      </c>
      <c r="Y48" s="27">
        <v>0.41435748450149901</v>
      </c>
      <c r="Z48" s="27">
        <v>9.7241521395437694E-2</v>
      </c>
      <c r="AA48" s="27">
        <v>308.73644331508899</v>
      </c>
      <c r="AB48" s="27">
        <v>0</v>
      </c>
      <c r="AC48" s="27">
        <v>519.36434570677102</v>
      </c>
      <c r="AD48" s="27">
        <v>2.1912462027917101</v>
      </c>
      <c r="AE48" s="27">
        <v>48.622995414494802</v>
      </c>
      <c r="AF48" s="27">
        <v>1.11233608270606</v>
      </c>
      <c r="AG48" s="27">
        <v>1.7664161772957101E-3</v>
      </c>
      <c r="AH48" s="27">
        <v>20.8691563091276</v>
      </c>
      <c r="AI48" s="27">
        <v>20.8691563091276</v>
      </c>
      <c r="AJ48" s="27">
        <v>0</v>
      </c>
      <c r="AK48" s="27">
        <v>0</v>
      </c>
      <c r="AL48" s="27">
        <v>1.08550686987592</v>
      </c>
      <c r="AM48" s="27">
        <v>4.6974626311061402E-4</v>
      </c>
      <c r="AN48" s="27">
        <v>1.12870986843918E-3</v>
      </c>
      <c r="AO48" s="27">
        <v>1.64500527235349E-3</v>
      </c>
      <c r="AP48" s="27">
        <v>2.1137956537806501E-4</v>
      </c>
      <c r="AQ48" s="27">
        <v>0</v>
      </c>
      <c r="AR48" s="27">
        <v>0</v>
      </c>
      <c r="AS48" s="27">
        <v>877.754814111781</v>
      </c>
      <c r="AT48" s="27">
        <v>97.528170966230704</v>
      </c>
      <c r="AU48" s="27">
        <v>975.28298507801196</v>
      </c>
      <c r="AV48" s="27">
        <v>4.4636429113135799E-4</v>
      </c>
      <c r="AW48" s="27">
        <v>4.1810145851617699</v>
      </c>
      <c r="AX48" s="27">
        <v>0.185853911164756</v>
      </c>
      <c r="AY48" s="27">
        <v>9.9698078437044302</v>
      </c>
      <c r="AZ48" s="27">
        <v>0.25144856947590499</v>
      </c>
      <c r="BA48" s="27">
        <v>0.65595223432927396</v>
      </c>
      <c r="BB48" s="27">
        <v>1.58886088945474</v>
      </c>
      <c r="BC48" s="27">
        <v>0.37170662819601202</v>
      </c>
      <c r="BD48" s="27">
        <v>0</v>
      </c>
      <c r="BE48" s="27">
        <v>8.7460087964417399E-2</v>
      </c>
      <c r="BF48" s="27">
        <v>24.3735045840704</v>
      </c>
      <c r="BG48" s="27">
        <v>23.873498190666702</v>
      </c>
      <c r="BH48" s="27">
        <v>0.50000639340376996</v>
      </c>
      <c r="BI48" s="27">
        <v>0</v>
      </c>
      <c r="BJ48" s="27">
        <v>0</v>
      </c>
      <c r="BK48" s="27">
        <v>1.3480771628719499</v>
      </c>
      <c r="BL48" s="27">
        <v>0</v>
      </c>
      <c r="BM48" s="27">
        <v>4.2638959793206404</v>
      </c>
      <c r="BN48" s="27">
        <v>1.0604539504070201</v>
      </c>
      <c r="BO48" s="27">
        <v>0.56848976471171697</v>
      </c>
      <c r="BP48" s="27">
        <v>10.659777718987799</v>
      </c>
      <c r="BQ48" s="27">
        <v>10.138234062356799</v>
      </c>
      <c r="BR48" s="27">
        <v>0.579422537740372</v>
      </c>
      <c r="BS48" s="27">
        <v>2.25209875604203</v>
      </c>
      <c r="BT48" s="27">
        <v>0</v>
      </c>
      <c r="BU48" s="27">
        <v>21.1089306388442</v>
      </c>
      <c r="BV48" s="27">
        <v>2.46763020053513</v>
      </c>
      <c r="BW48" s="27">
        <v>0</v>
      </c>
      <c r="BX48" s="27">
        <v>7.7560205636115795E-4</v>
      </c>
      <c r="BY48" s="27">
        <v>0.21366368092029001</v>
      </c>
      <c r="BZ48" s="27">
        <v>5.6032049912928303E-2</v>
      </c>
      <c r="CA48" s="27">
        <v>50.749051626735401</v>
      </c>
      <c r="CB48" s="27">
        <v>0.35501868274549703</v>
      </c>
      <c r="CD48" s="24">
        <f t="shared" si="16"/>
        <v>-1.0886830639016129E-5</v>
      </c>
      <c r="CE48" s="24">
        <f t="shared" si="17"/>
        <v>0</v>
      </c>
      <c r="CF48" s="24">
        <f t="shared" si="18"/>
        <v>-6.8708588699504137E-5</v>
      </c>
      <c r="CG48" s="24">
        <f t="shared" si="19"/>
        <v>-3.3612979938228005E-4</v>
      </c>
      <c r="CH48" s="24">
        <f t="shared" si="20"/>
        <v>-3.4343490343220751E-4</v>
      </c>
      <c r="CI48" s="24">
        <f t="shared" si="21"/>
        <v>-6.486696805819899E-5</v>
      </c>
      <c r="CJ48" s="24">
        <f t="shared" si="22"/>
        <v>-7.7795859645716898E-5</v>
      </c>
      <c r="CK48" s="79">
        <f t="shared" si="23"/>
        <v>-0.95224966123078003</v>
      </c>
      <c r="CL48" s="79">
        <f t="shared" si="24"/>
        <v>-0.15041319805002487</v>
      </c>
      <c r="CM48" s="24">
        <f t="shared" si="25"/>
        <v>0</v>
      </c>
      <c r="CN48" s="79">
        <f t="shared" si="26"/>
        <v>0.63721062627205882</v>
      </c>
      <c r="CO48" s="24">
        <f t="shared" si="27"/>
        <v>0</v>
      </c>
      <c r="CP48" s="79">
        <f t="shared" si="28"/>
        <v>-0.99441911575459641</v>
      </c>
      <c r="CQ48" s="24">
        <f t="shared" si="29"/>
        <v>-4.7713616994469054E-6</v>
      </c>
      <c r="CR48" s="24">
        <f t="shared" si="30"/>
        <v>-1.7030202519976347E-6</v>
      </c>
      <c r="CS48" s="79">
        <f t="shared" si="31"/>
        <v>-0.9846112777785051</v>
      </c>
    </row>
    <row r="49" spans="1:97" x14ac:dyDescent="0.25">
      <c r="A49" s="29" t="s">
        <v>48</v>
      </c>
      <c r="B49" s="27">
        <v>2715.3296696000002</v>
      </c>
      <c r="C49" s="27">
        <v>0.225563548</v>
      </c>
      <c r="D49" s="27">
        <v>12591.983923</v>
      </c>
      <c r="E49" s="27">
        <v>148.26441073000001</v>
      </c>
      <c r="F49" s="27">
        <v>131.80190780000001</v>
      </c>
      <c r="G49" s="27">
        <v>4.0612080309999996</v>
      </c>
      <c r="H49" s="27">
        <v>2712.0145932999999</v>
      </c>
      <c r="I49" s="53">
        <v>24.168384816</v>
      </c>
      <c r="J49" s="53">
        <v>16.328142955000001</v>
      </c>
      <c r="K49" s="27"/>
      <c r="L49" s="53">
        <v>191.47274630999999</v>
      </c>
      <c r="M49" s="27"/>
      <c r="N49" s="53">
        <v>5.9303557249000001</v>
      </c>
      <c r="O49" s="27">
        <v>23.422609179999998</v>
      </c>
      <c r="P49" s="27">
        <v>1.6605457372000001</v>
      </c>
      <c r="Q49" s="53">
        <v>0.2084923809</v>
      </c>
      <c r="R49" s="27"/>
      <c r="S49" s="29" t="s">
        <v>48</v>
      </c>
      <c r="T49" s="27">
        <v>0</v>
      </c>
      <c r="U49" s="27">
        <v>23.4226473267709</v>
      </c>
      <c r="V49" s="27">
        <v>6.8746837982098503</v>
      </c>
      <c r="W49" s="27">
        <v>6.8746837982098503</v>
      </c>
      <c r="X49" s="27">
        <v>1.4959175638897799</v>
      </c>
      <c r="Y49" s="27">
        <v>25.7305962104843</v>
      </c>
      <c r="Z49" s="27">
        <v>1.6605308514428001</v>
      </c>
      <c r="AA49" s="27">
        <v>11640.3045147388</v>
      </c>
      <c r="AB49" s="27">
        <v>0</v>
      </c>
      <c r="AC49" s="27">
        <v>2715.3282666710802</v>
      </c>
      <c r="AD49" s="27">
        <v>81.109677608028306</v>
      </c>
      <c r="AE49" s="27">
        <v>2045.1325422801101</v>
      </c>
      <c r="AF49" s="27">
        <v>46.027357649299603</v>
      </c>
      <c r="AG49" s="27">
        <v>1.0613879481717301</v>
      </c>
      <c r="AH49" s="27">
        <v>131.637800582176</v>
      </c>
      <c r="AI49" s="27">
        <v>131.637800582176</v>
      </c>
      <c r="AJ49" s="27">
        <v>0</v>
      </c>
      <c r="AK49" s="27">
        <v>0</v>
      </c>
      <c r="AL49" s="27">
        <v>40.032101125811401</v>
      </c>
      <c r="AM49" s="27">
        <v>5.0453820431168696E-3</v>
      </c>
      <c r="AN49" s="27">
        <v>0</v>
      </c>
      <c r="AO49" s="27">
        <v>0.20620726380795301</v>
      </c>
      <c r="AP49" s="27">
        <v>0</v>
      </c>
      <c r="AQ49" s="27">
        <v>0.22556207002981701</v>
      </c>
      <c r="AR49" s="27">
        <v>0</v>
      </c>
      <c r="AS49" s="27">
        <v>11332.782681812399</v>
      </c>
      <c r="AT49" s="27">
        <v>1259.1981692818899</v>
      </c>
      <c r="AU49" s="27">
        <v>12591.9808510943</v>
      </c>
      <c r="AV49" s="27">
        <v>0</v>
      </c>
      <c r="AW49" s="27">
        <v>149.14743565490201</v>
      </c>
      <c r="AX49" s="27">
        <v>1.1092699557422101</v>
      </c>
      <c r="AY49" s="27">
        <v>1470.70233714044</v>
      </c>
      <c r="AZ49" s="27">
        <v>1.4663720010802599</v>
      </c>
      <c r="BA49" s="27">
        <v>3.5493792702701201</v>
      </c>
      <c r="BB49" s="27">
        <v>8.61200031548141</v>
      </c>
      <c r="BC49" s="27">
        <v>2.0087656371081901</v>
      </c>
      <c r="BD49" s="27">
        <v>0</v>
      </c>
      <c r="BE49" s="27">
        <v>0.480756077205862</v>
      </c>
      <c r="BF49" s="27">
        <v>148.26399132904299</v>
      </c>
      <c r="BG49" s="27">
        <v>131.80148413370799</v>
      </c>
      <c r="BH49" s="27">
        <v>16.462507195334901</v>
      </c>
      <c r="BI49" s="27">
        <v>0</v>
      </c>
      <c r="BJ49" s="27">
        <v>0</v>
      </c>
      <c r="BK49" s="27">
        <v>8.2202174628107993</v>
      </c>
      <c r="BL49" s="27">
        <v>0</v>
      </c>
      <c r="BM49" s="27">
        <v>23.264727523051999</v>
      </c>
      <c r="BN49" s="27">
        <v>5.7268029012825403</v>
      </c>
      <c r="BO49" s="27">
        <v>3.07006287692146</v>
      </c>
      <c r="BP49" s="27">
        <v>58.163123982429099</v>
      </c>
      <c r="BQ49" s="27">
        <v>713.89486330810303</v>
      </c>
      <c r="BR49" s="27">
        <v>3.2381129185336901</v>
      </c>
      <c r="BS49" s="27">
        <v>12.162123241676101</v>
      </c>
      <c r="BT49" s="27">
        <v>0.72976997011420197</v>
      </c>
      <c r="BU49" s="27">
        <v>4.0611880804907399</v>
      </c>
      <c r="BV49" s="27">
        <v>967.20309761622696</v>
      </c>
      <c r="BW49" s="27">
        <v>0</v>
      </c>
      <c r="BX49" s="27">
        <v>0</v>
      </c>
      <c r="BY49" s="27">
        <v>13.3306528771648</v>
      </c>
      <c r="BZ49" s="27">
        <v>41.256704710316903</v>
      </c>
      <c r="CA49" s="27">
        <v>2712.01415984612</v>
      </c>
      <c r="CB49" s="27">
        <v>13.8913134861627</v>
      </c>
      <c r="CD49" s="24">
        <f t="shared" si="16"/>
        <v>-5.1666983045264043E-7</v>
      </c>
      <c r="CE49" s="24">
        <f t="shared" si="17"/>
        <v>-6.5523449870066329E-6</v>
      </c>
      <c r="CF49" s="24">
        <f t="shared" si="18"/>
        <v>-2.4395724440691413E-7</v>
      </c>
      <c r="CG49" s="24">
        <f t="shared" si="19"/>
        <v>-2.828736545400387E-6</v>
      </c>
      <c r="CH49" s="24">
        <f t="shared" si="20"/>
        <v>-3.2144169920889595E-6</v>
      </c>
      <c r="CI49" s="24">
        <f t="shared" si="21"/>
        <v>-4.912456861960809E-6</v>
      </c>
      <c r="CJ49" s="24">
        <f t="shared" si="22"/>
        <v>-1.5982726675627742E-7</v>
      </c>
      <c r="CK49" s="79">
        <f t="shared" si="23"/>
        <v>-0.71555054876242041</v>
      </c>
      <c r="CL49" s="79">
        <f t="shared" si="24"/>
        <v>0.57584339391180317</v>
      </c>
      <c r="CM49" s="24">
        <f t="shared" si="25"/>
        <v>0</v>
      </c>
      <c r="CN49" s="79">
        <f t="shared" si="26"/>
        <v>-0.31249849851189504</v>
      </c>
      <c r="CO49" s="24">
        <f t="shared" si="27"/>
        <v>0</v>
      </c>
      <c r="CP49" s="79">
        <f t="shared" si="28"/>
        <v>-0.96522851690967826</v>
      </c>
      <c r="CQ49" s="24">
        <f t="shared" si="29"/>
        <v>1.6286302951152643E-6</v>
      </c>
      <c r="CR49" s="24">
        <f t="shared" si="30"/>
        <v>-8.9643765097910918E-6</v>
      </c>
      <c r="CS49" s="79">
        <f t="shared" si="31"/>
        <v>-1</v>
      </c>
    </row>
    <row r="50" spans="1:97" x14ac:dyDescent="0.25">
      <c r="A50" s="29" t="s">
        <v>49</v>
      </c>
      <c r="B50" s="27">
        <v>20.566008499999999</v>
      </c>
      <c r="C50" s="27"/>
      <c r="D50" s="27">
        <v>114.45512098</v>
      </c>
      <c r="E50" s="27"/>
      <c r="F50" s="27"/>
      <c r="G50" s="27"/>
      <c r="H50" s="27">
        <v>239.52824081</v>
      </c>
      <c r="I50" s="53"/>
      <c r="J50" s="53">
        <v>1.1317638344000001</v>
      </c>
      <c r="K50" s="27"/>
      <c r="L50" s="53">
        <v>1.4918944776</v>
      </c>
      <c r="M50" s="27"/>
      <c r="N50" s="53"/>
      <c r="O50" s="27">
        <v>0.11730699999999999</v>
      </c>
      <c r="P50" s="27">
        <v>1.166E-2</v>
      </c>
      <c r="Q50" s="53">
        <v>3.1612700000000003E-5</v>
      </c>
      <c r="R50" s="27"/>
      <c r="S50" s="29" t="s">
        <v>49</v>
      </c>
      <c r="T50" s="27">
        <v>0</v>
      </c>
      <c r="U50" s="27">
        <v>0.117307250985542</v>
      </c>
      <c r="V50" s="27">
        <v>2.7787005938590399E-3</v>
      </c>
      <c r="W50" s="27">
        <v>2.7787005938590399E-3</v>
      </c>
      <c r="X50" s="27">
        <v>0</v>
      </c>
      <c r="Y50" s="27">
        <v>4.1130047114645798</v>
      </c>
      <c r="Z50" s="27">
        <v>1.1659903195824399E-2</v>
      </c>
      <c r="AA50" s="27">
        <v>0.43361160751996403</v>
      </c>
      <c r="AB50" s="27">
        <v>0</v>
      </c>
      <c r="AC50" s="27">
        <v>20.5660141206038</v>
      </c>
      <c r="AD50" s="27">
        <v>5.9248256982092802E-2</v>
      </c>
      <c r="AE50" s="27">
        <v>0.84221071957869797</v>
      </c>
      <c r="AF50" s="27">
        <v>1.28442369192612E-2</v>
      </c>
      <c r="AG50" s="27">
        <v>0</v>
      </c>
      <c r="AH50" s="27">
        <v>5.6008299416767403E-2</v>
      </c>
      <c r="AI50" s="27">
        <v>5.6008299416767403E-2</v>
      </c>
      <c r="AJ50" s="27">
        <v>0</v>
      </c>
      <c r="AK50" s="27">
        <v>0</v>
      </c>
      <c r="AL50" s="27">
        <v>15.6832721223345</v>
      </c>
      <c r="AM50" s="27">
        <v>5.2708450069280002E-2</v>
      </c>
      <c r="AN50" s="27">
        <v>0</v>
      </c>
      <c r="AO50" s="27">
        <v>1.8116179504731501E-4</v>
      </c>
      <c r="AP50" s="27">
        <v>0</v>
      </c>
      <c r="AQ50" s="27">
        <v>0</v>
      </c>
      <c r="AR50" s="27">
        <v>0</v>
      </c>
      <c r="AS50" s="27">
        <v>103.009070674669</v>
      </c>
      <c r="AT50" s="27">
        <v>11.445550402619</v>
      </c>
      <c r="AU50" s="27">
        <v>114.454621077288</v>
      </c>
      <c r="AV50" s="27">
        <v>0</v>
      </c>
      <c r="AW50" s="27">
        <v>4.6780129730980997</v>
      </c>
      <c r="AX50" s="27">
        <v>0</v>
      </c>
      <c r="AY50" s="27">
        <v>179.40430718100501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7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4.1679900742627103</v>
      </c>
      <c r="BR50" s="27">
        <v>0</v>
      </c>
      <c r="BS50" s="27">
        <v>0</v>
      </c>
      <c r="BT50" s="27">
        <v>0</v>
      </c>
      <c r="BU50" s="27">
        <v>0</v>
      </c>
      <c r="BV50" s="27">
        <v>151.94851272878199</v>
      </c>
      <c r="BW50" s="27">
        <v>0</v>
      </c>
      <c r="BX50" s="27">
        <v>0</v>
      </c>
      <c r="BY50" s="27">
        <v>19.0444005767731</v>
      </c>
      <c r="BZ50" s="27">
        <v>8.4083606898262193</v>
      </c>
      <c r="CA50" s="27">
        <v>239.52748976228699</v>
      </c>
      <c r="CB50" s="27">
        <v>7.2483035119628303</v>
      </c>
      <c r="CD50" s="24">
        <f t="shared" si="16"/>
        <v>2.7329580268571193E-7</v>
      </c>
      <c r="CE50" s="24">
        <f t="shared" si="17"/>
        <v>0</v>
      </c>
      <c r="CF50" s="24">
        <f t="shared" si="18"/>
        <v>-4.367674488721143E-6</v>
      </c>
      <c r="CG50" s="24">
        <f t="shared" si="19"/>
        <v>0</v>
      </c>
      <c r="CH50" s="24">
        <f t="shared" si="20"/>
        <v>0</v>
      </c>
      <c r="CI50" s="24">
        <f t="shared" si="21"/>
        <v>0</v>
      </c>
      <c r="CJ50" s="24">
        <f t="shared" si="22"/>
        <v>-3.1355288648634213E-6</v>
      </c>
      <c r="CK50" s="79">
        <f t="shared" si="23"/>
        <v>2.7787005938590397E+47</v>
      </c>
      <c r="CL50" s="79">
        <f t="shared" si="24"/>
        <v>2.6341545704586613</v>
      </c>
      <c r="CM50" s="24">
        <f t="shared" si="25"/>
        <v>0</v>
      </c>
      <c r="CN50" s="79">
        <f t="shared" si="26"/>
        <v>-0.96245827016742658</v>
      </c>
      <c r="CO50" s="24">
        <f t="shared" si="27"/>
        <v>0</v>
      </c>
      <c r="CP50" s="79">
        <f t="shared" si="28"/>
        <v>1.8116179504731499E+46</v>
      </c>
      <c r="CQ50" s="24">
        <f t="shared" si="29"/>
        <v>2.1395615095640014E-6</v>
      </c>
      <c r="CR50" s="24">
        <f t="shared" si="30"/>
        <v>-8.302244905736444E-6</v>
      </c>
      <c r="CS50" s="79">
        <f t="shared" si="31"/>
        <v>-1</v>
      </c>
    </row>
    <row r="51" spans="1:97" x14ac:dyDescent="0.25">
      <c r="A51" s="29" t="s">
        <v>50</v>
      </c>
      <c r="B51" s="27">
        <v>7405.4792681999998</v>
      </c>
      <c r="C51" s="27">
        <v>14.271976535</v>
      </c>
      <c r="D51" s="27">
        <v>9502.7312301999991</v>
      </c>
      <c r="E51" s="27">
        <v>408.36145812000001</v>
      </c>
      <c r="F51" s="27">
        <v>360.31372112000003</v>
      </c>
      <c r="G51" s="27">
        <v>3111.3757845999999</v>
      </c>
      <c r="H51" s="27">
        <v>8716.1422674999994</v>
      </c>
      <c r="I51" s="53">
        <v>60.397283686999998</v>
      </c>
      <c r="J51" s="53">
        <v>40.673604365000003</v>
      </c>
      <c r="K51" s="27"/>
      <c r="L51" s="53">
        <v>285.82005594999998</v>
      </c>
      <c r="M51" s="27"/>
      <c r="N51" s="53">
        <v>41.305337389000002</v>
      </c>
      <c r="O51" s="27">
        <v>47.114113150999998</v>
      </c>
      <c r="P51" s="27">
        <v>2.4844492050000002</v>
      </c>
      <c r="Q51" s="53">
        <v>0.35791445760000001</v>
      </c>
      <c r="R51" s="27"/>
      <c r="S51" s="29" t="s">
        <v>50</v>
      </c>
      <c r="T51" s="27">
        <v>0.50169008129378201</v>
      </c>
      <c r="U51" s="27">
        <v>47.114105299017403</v>
      </c>
      <c r="V51" s="27">
        <v>64.6051668624266</v>
      </c>
      <c r="W51" s="27">
        <v>64.598146591608597</v>
      </c>
      <c r="X51" s="27">
        <v>3.0227915689652498</v>
      </c>
      <c r="Y51" s="27">
        <v>222.78230519457901</v>
      </c>
      <c r="Z51" s="27">
        <v>2.4844628043030998</v>
      </c>
      <c r="AA51" s="27">
        <v>23098.8870554032</v>
      </c>
      <c r="AB51" s="27">
        <v>0</v>
      </c>
      <c r="AC51" s="27">
        <v>7405.3601033023997</v>
      </c>
      <c r="AD51" s="27">
        <v>186.72630894255599</v>
      </c>
      <c r="AE51" s="27">
        <v>4011.7734806143199</v>
      </c>
      <c r="AF51" s="27">
        <v>182.52475639872401</v>
      </c>
      <c r="AG51" s="27">
        <v>2.6198443361249</v>
      </c>
      <c r="AH51" s="27">
        <v>416.99835711166003</v>
      </c>
      <c r="AI51" s="27">
        <v>416.99835711166003</v>
      </c>
      <c r="AJ51" s="27">
        <v>0</v>
      </c>
      <c r="AK51" s="27">
        <v>0</v>
      </c>
      <c r="AL51" s="27">
        <v>64.895537006061204</v>
      </c>
      <c r="AM51" s="27">
        <v>5.87528275188803E-2</v>
      </c>
      <c r="AN51" s="27">
        <v>0.476104757563235</v>
      </c>
      <c r="AO51" s="27">
        <v>4.1008451257097196</v>
      </c>
      <c r="AP51" s="27">
        <v>2.7386166865110199E-2</v>
      </c>
      <c r="AQ51" s="27">
        <v>14.2718795305257</v>
      </c>
      <c r="AR51" s="27">
        <v>0</v>
      </c>
      <c r="AS51" s="27">
        <v>8552.3778642056495</v>
      </c>
      <c r="AT51" s="27">
        <v>950.26473271890495</v>
      </c>
      <c r="AU51" s="27">
        <v>9502.6425969245502</v>
      </c>
      <c r="AV51" s="27">
        <v>6.5110106649250099E-2</v>
      </c>
      <c r="AW51" s="27">
        <v>342.938396957522</v>
      </c>
      <c r="AX51" s="27">
        <v>2.8992069141354699</v>
      </c>
      <c r="AY51" s="27">
        <v>4530.6737603111396</v>
      </c>
      <c r="AZ51" s="27">
        <v>3.87730420399367</v>
      </c>
      <c r="BA51" s="27">
        <v>9.7727707124236094</v>
      </c>
      <c r="BB51" s="27">
        <v>24.285057402293901</v>
      </c>
      <c r="BC51" s="27">
        <v>5.5563279701494199</v>
      </c>
      <c r="BD51" s="27">
        <v>1.97993242833599E-4</v>
      </c>
      <c r="BE51" s="27">
        <v>1.3125317093536599</v>
      </c>
      <c r="BF51" s="27">
        <v>408.35246816517002</v>
      </c>
      <c r="BG51" s="27">
        <v>360.30476927684998</v>
      </c>
      <c r="BH51" s="27">
        <v>48.047698888319402</v>
      </c>
      <c r="BI51" s="27">
        <v>1.54215270314213E-3</v>
      </c>
      <c r="BJ51" s="27">
        <v>3.4551341788058602E-4</v>
      </c>
      <c r="BK51" s="27">
        <v>21.230957512965901</v>
      </c>
      <c r="BL51" s="27">
        <v>9.7185949944057499E-4</v>
      </c>
      <c r="BM51" s="27">
        <v>63.8992946728617</v>
      </c>
      <c r="BN51" s="27">
        <v>15.88792581447</v>
      </c>
      <c r="BO51" s="27">
        <v>8.49367124246983</v>
      </c>
      <c r="BP51" s="27">
        <v>159.78396418955299</v>
      </c>
      <c r="BQ51" s="27">
        <v>2070.1671199738098</v>
      </c>
      <c r="BR51" s="27">
        <v>8.7660935819044408</v>
      </c>
      <c r="BS51" s="27">
        <v>33.752535357286497</v>
      </c>
      <c r="BT51" s="27">
        <v>0.78407047412545405</v>
      </c>
      <c r="BU51" s="27">
        <v>3111.3701352469402</v>
      </c>
      <c r="BV51" s="27">
        <v>2474.3663099208502</v>
      </c>
      <c r="BW51" s="27">
        <v>0</v>
      </c>
      <c r="BX51" s="27">
        <v>9.0471954426495194E-2</v>
      </c>
      <c r="BY51" s="27">
        <v>291.095858955224</v>
      </c>
      <c r="BZ51" s="27">
        <v>294.39890693114899</v>
      </c>
      <c r="CA51" s="27">
        <v>8716.0707557995393</v>
      </c>
      <c r="CB51" s="27">
        <v>87.868669867585794</v>
      </c>
      <c r="CD51" s="24">
        <f t="shared" si="16"/>
        <v>-1.6091449760958212E-5</v>
      </c>
      <c r="CE51" s="24">
        <f t="shared" si="17"/>
        <v>-6.7968493405512293E-6</v>
      </c>
      <c r="CF51" s="24">
        <f t="shared" si="18"/>
        <v>-9.3271369358817917E-6</v>
      </c>
      <c r="CG51" s="24">
        <f t="shared" si="19"/>
        <v>-2.2014699603074863E-5</v>
      </c>
      <c r="CH51" s="24">
        <f t="shared" si="20"/>
        <v>-2.4844580223638956E-5</v>
      </c>
      <c r="CI51" s="24">
        <f t="shared" si="21"/>
        <v>-1.8157090145184516E-6</v>
      </c>
      <c r="CJ51" s="24">
        <f t="shared" si="22"/>
        <v>-8.2045127609750743E-6</v>
      </c>
      <c r="CK51" s="79">
        <f t="shared" si="23"/>
        <v>6.9553838321255473E-2</v>
      </c>
      <c r="CL51" s="79">
        <f t="shared" si="24"/>
        <v>4.4773189805200824</v>
      </c>
      <c r="CM51" s="24">
        <f t="shared" si="25"/>
        <v>0</v>
      </c>
      <c r="CN51" s="79">
        <f t="shared" si="26"/>
        <v>0.45895415115518612</v>
      </c>
      <c r="CO51" s="24">
        <f t="shared" si="27"/>
        <v>0</v>
      </c>
      <c r="CP51" s="79">
        <f t="shared" si="28"/>
        <v>-0.9007187597309928</v>
      </c>
      <c r="CQ51" s="24">
        <f t="shared" si="29"/>
        <v>-1.6665882194621801E-7</v>
      </c>
      <c r="CR51" s="24">
        <f t="shared" si="30"/>
        <v>5.4737698288469349E-6</v>
      </c>
      <c r="CS51" s="79">
        <f t="shared" si="31"/>
        <v>-0.92348404406810358</v>
      </c>
    </row>
    <row r="52" spans="1:97" x14ac:dyDescent="0.25">
      <c r="B52" s="27"/>
      <c r="C52" s="27"/>
      <c r="D52" s="27"/>
      <c r="E52" s="27"/>
      <c r="F52" s="27"/>
      <c r="G52" s="27"/>
      <c r="H52" s="27"/>
      <c r="I52" s="53"/>
      <c r="J52" s="53"/>
      <c r="K52" s="27"/>
      <c r="L52" s="53"/>
      <c r="M52" s="27"/>
      <c r="N52" s="53"/>
      <c r="O52" s="27"/>
      <c r="P52" s="27"/>
      <c r="Q52" s="53"/>
      <c r="CD52" s="24"/>
      <c r="CE52" s="24"/>
      <c r="CF52" s="24"/>
      <c r="CG52" s="24"/>
      <c r="CH52" s="24"/>
      <c r="CI52" s="24"/>
      <c r="CJ52" s="24"/>
      <c r="CK52" s="79"/>
      <c r="CL52" s="79"/>
      <c r="CM52" s="24"/>
      <c r="CN52" s="79"/>
      <c r="CO52" s="24"/>
      <c r="CP52" s="79"/>
      <c r="CQ52" s="24"/>
      <c r="CR52" s="24"/>
      <c r="CS52" s="79"/>
    </row>
    <row r="53" spans="1:97" x14ac:dyDescent="0.25">
      <c r="B53" s="27"/>
      <c r="C53" s="27"/>
      <c r="D53" s="27"/>
      <c r="E53" s="27"/>
      <c r="F53" s="27"/>
      <c r="G53" s="27"/>
      <c r="H53" s="27"/>
      <c r="I53" s="53"/>
      <c r="J53" s="53"/>
      <c r="K53" s="27"/>
      <c r="L53" s="53"/>
      <c r="M53" s="27"/>
      <c r="N53" s="53"/>
      <c r="O53" s="27"/>
      <c r="P53" s="27"/>
      <c r="Q53" s="53"/>
      <c r="CD53" s="24"/>
      <c r="CE53" s="24"/>
      <c r="CF53" s="24"/>
      <c r="CG53" s="24"/>
      <c r="CH53" s="24"/>
      <c r="CI53" s="24"/>
      <c r="CJ53" s="24"/>
      <c r="CK53" s="79"/>
      <c r="CL53" s="79"/>
      <c r="CM53" s="24"/>
      <c r="CN53" s="79"/>
      <c r="CO53" s="24"/>
      <c r="CP53" s="79"/>
      <c r="CQ53" s="24"/>
      <c r="CR53" s="24"/>
      <c r="CS53" s="79"/>
    </row>
    <row r="54" spans="1:97" x14ac:dyDescent="0.25">
      <c r="A54" s="29" t="s">
        <v>51</v>
      </c>
      <c r="B54" s="27">
        <v>8372.5758939999996</v>
      </c>
      <c r="C54" s="27">
        <v>4.9787999999999997</v>
      </c>
      <c r="D54" s="27">
        <v>11313.563285</v>
      </c>
      <c r="E54" s="27">
        <v>409.43547717000001</v>
      </c>
      <c r="F54" s="27">
        <v>194.80972607999999</v>
      </c>
      <c r="G54" s="27">
        <v>206.37627426</v>
      </c>
      <c r="H54" s="27">
        <v>2715.8073654</v>
      </c>
      <c r="I54" s="53">
        <v>50.039955536000001</v>
      </c>
      <c r="J54" s="53">
        <v>15.961844035</v>
      </c>
      <c r="K54" s="27"/>
      <c r="L54" s="53">
        <v>465.25999103999999</v>
      </c>
      <c r="M54" s="27"/>
      <c r="N54" s="53">
        <v>24.731249863999999</v>
      </c>
      <c r="O54" s="27">
        <v>36.386587173000002</v>
      </c>
      <c r="P54" s="27">
        <v>4.6117225183999997</v>
      </c>
      <c r="Q54" s="53">
        <v>0.33714234879999999</v>
      </c>
      <c r="R54" s="27"/>
      <c r="S54" s="29" t="s">
        <v>51</v>
      </c>
      <c r="T54" s="27">
        <v>1.06112766122675E-2</v>
      </c>
      <c r="U54" s="27">
        <v>36.386774350514401</v>
      </c>
      <c r="V54" s="27">
        <v>15.3291461067295</v>
      </c>
      <c r="W54" s="27">
        <v>15.3287916211724</v>
      </c>
      <c r="X54" s="27">
        <v>2.0313093239889599</v>
      </c>
      <c r="Y54" s="27">
        <v>28.6911886983786</v>
      </c>
      <c r="Z54" s="27">
        <v>4.6118033640535003</v>
      </c>
      <c r="AA54" s="27">
        <v>15424.096436513601</v>
      </c>
      <c r="AB54" s="27">
        <v>0</v>
      </c>
      <c r="AC54" s="27">
        <v>8371.7889687329498</v>
      </c>
      <c r="AD54" s="27">
        <v>115.30265050134101</v>
      </c>
      <c r="AE54" s="27">
        <v>2716.5117032214498</v>
      </c>
      <c r="AF54" s="27">
        <v>73.635358146917397</v>
      </c>
      <c r="AG54" s="27">
        <v>0.115389792971004</v>
      </c>
      <c r="AH54" s="27">
        <v>262.04475059254997</v>
      </c>
      <c r="AI54" s="27">
        <v>262.04475059254997</v>
      </c>
      <c r="AJ54" s="27">
        <v>0</v>
      </c>
      <c r="AK54" s="27">
        <v>0</v>
      </c>
      <c r="AL54" s="27">
        <v>52.077015925157603</v>
      </c>
      <c r="AM54" s="27">
        <v>2.3290315714501299E-3</v>
      </c>
      <c r="AN54" s="27">
        <v>7.9081583139051E-3</v>
      </c>
      <c r="AO54" s="27">
        <v>1.0810104853457601</v>
      </c>
      <c r="AP54" s="27">
        <v>1.0476051707104901E-3</v>
      </c>
      <c r="AQ54" s="27">
        <v>4.9787731168394602</v>
      </c>
      <c r="AR54" s="27">
        <v>0</v>
      </c>
      <c r="AS54" s="27">
        <v>10181.656220947199</v>
      </c>
      <c r="AT54" s="27">
        <v>1131.25265876309</v>
      </c>
      <c r="AU54" s="27">
        <v>11312.9088797103</v>
      </c>
      <c r="AV54" s="27">
        <v>9.7227381339253294E-2</v>
      </c>
      <c r="AW54" s="27">
        <v>199.401203852267</v>
      </c>
      <c r="AX54" s="27">
        <v>2.7229381460231399</v>
      </c>
      <c r="AY54" s="27">
        <v>1055.8766791421399</v>
      </c>
      <c r="AZ54" s="27">
        <v>3.1514432436603199</v>
      </c>
      <c r="BA54" s="27">
        <v>4.03353771612184</v>
      </c>
      <c r="BB54" s="27">
        <v>9.8293021621830405</v>
      </c>
      <c r="BC54" s="27">
        <v>2.25584399797174</v>
      </c>
      <c r="BD54" s="27">
        <v>0.47208250797797802</v>
      </c>
      <c r="BE54" s="27">
        <v>0.65235489343408104</v>
      </c>
      <c r="BF54" s="27">
        <v>409.39567716290298</v>
      </c>
      <c r="BG54" s="27">
        <v>194.772310488632</v>
      </c>
      <c r="BH54" s="27">
        <v>214.62336667427101</v>
      </c>
      <c r="BI54" s="27">
        <v>1.0509212564140699E-5</v>
      </c>
      <c r="BJ54" s="27">
        <v>8.4462243092643595E-5</v>
      </c>
      <c r="BK54" s="27">
        <v>27.919116905592599</v>
      </c>
      <c r="BL54" s="27">
        <v>6.2081604082960004E-6</v>
      </c>
      <c r="BM54" s="27">
        <v>29.235432541322901</v>
      </c>
      <c r="BN54" s="27">
        <v>6.3513067806456398</v>
      </c>
      <c r="BO54" s="27">
        <v>3.4273353989539102</v>
      </c>
      <c r="BP54" s="27">
        <v>73.091895919795704</v>
      </c>
      <c r="BQ54" s="27">
        <v>843.58279614486901</v>
      </c>
      <c r="BR54" s="27">
        <v>5.1399797505470399</v>
      </c>
      <c r="BS54" s="27">
        <v>15.4824197589245</v>
      </c>
      <c r="BT54" s="27">
        <v>11.0072195858617</v>
      </c>
      <c r="BU54" s="27">
        <v>206.35918661265299</v>
      </c>
      <c r="BV54" s="27">
        <v>462.46463437878401</v>
      </c>
      <c r="BW54" s="27">
        <v>0</v>
      </c>
      <c r="BX54" s="27">
        <v>3.8827241882967399E-3</v>
      </c>
      <c r="BY54" s="27">
        <v>22.125680767225202</v>
      </c>
      <c r="BZ54" s="27">
        <v>12.219495097662399</v>
      </c>
      <c r="CA54" s="27">
        <v>2715.3380447538202</v>
      </c>
      <c r="CB54" s="27">
        <v>35.271906971194298</v>
      </c>
      <c r="CD54" s="24">
        <f>+(AC54-B54)/(B54+1E-50)</f>
        <v>-9.3988430443937867E-5</v>
      </c>
      <c r="CE54" s="24">
        <f>+(AQ54-C54)/(C54+1E-50)</f>
        <v>-5.3995260985474757E-6</v>
      </c>
      <c r="CF54" s="24">
        <f>+(AU54-D54)/(D54+1E-50)</f>
        <v>-5.7842544670987999E-5</v>
      </c>
      <c r="CG54" s="24">
        <f>+(BF54-E54)/(E54+1E-50)</f>
        <v>-9.7207030939586023E-5</v>
      </c>
      <c r="CH54" s="24">
        <f>+(BG54-F54)/(F54+1E-50)</f>
        <v>-1.9206223488360934E-4</v>
      </c>
      <c r="CI54" s="24">
        <f>+(BU54-G54)/(G54+1E-50)</f>
        <v>-8.2798506796784269E-5</v>
      </c>
      <c r="CJ54" s="24">
        <f>+(CA54-H54)/(H54+1E-50)</f>
        <v>-1.7281072735828704E-4</v>
      </c>
      <c r="CK54" s="79">
        <f>+(W54-I54)/(I54+1E-50)</f>
        <v>-0.69366895999448919</v>
      </c>
      <c r="CL54" s="79">
        <f>+(Y54-J54)/(J54+1E-50)</f>
        <v>0.79748584408333989</v>
      </c>
      <c r="CM54" s="24">
        <f>+(AB54-K54)/(K54+1E-50)</f>
        <v>0</v>
      </c>
      <c r="CN54" s="79">
        <f>+(AI54-L54)/(L54+1E-50)</f>
        <v>-0.43677781103249624</v>
      </c>
      <c r="CO54" s="24">
        <f>+(AJ54-M54)/(M54+1E-50)</f>
        <v>0</v>
      </c>
      <c r="CP54" s="79">
        <f>+(AO54-N54)/(N54+1E-50)</f>
        <v>-0.95628969456495883</v>
      </c>
      <c r="CQ54" s="24">
        <f>+(U54-O54)/(O54+1E-50)</f>
        <v>5.1441349392921546E-6</v>
      </c>
      <c r="CR54" s="24">
        <f>+(Z54-P54)/(P54+1E-50)</f>
        <v>1.7530467884413674E-5</v>
      </c>
      <c r="CS54" s="79">
        <f>+(AP54-Q54)/(Q54+1E-50)</f>
        <v>-0.99689269184236484</v>
      </c>
    </row>
    <row r="55" spans="1:97" x14ac:dyDescent="0.25">
      <c r="A55" s="29" t="s">
        <v>1</v>
      </c>
      <c r="B55" s="27">
        <v>9431.5647193999994</v>
      </c>
      <c r="C55" s="27">
        <v>0.05</v>
      </c>
      <c r="D55" s="27">
        <v>39678.144975000003</v>
      </c>
      <c r="E55" s="27">
        <v>1073.57</v>
      </c>
      <c r="F55" s="27">
        <v>1049.1410628000001</v>
      </c>
      <c r="G55" s="27">
        <v>1704.96</v>
      </c>
      <c r="H55" s="27">
        <v>1477.0839900999999</v>
      </c>
      <c r="I55" s="53">
        <v>7.8942114840000004</v>
      </c>
      <c r="J55" s="53">
        <v>2.4605659700000002</v>
      </c>
      <c r="K55" s="27"/>
      <c r="L55" s="53">
        <v>68.865206995999998</v>
      </c>
      <c r="M55" s="27"/>
      <c r="N55" s="53">
        <v>2.7682856519999999</v>
      </c>
      <c r="O55" s="27">
        <v>6.9279362879999997</v>
      </c>
      <c r="P55" s="27">
        <v>0.80845981099999997</v>
      </c>
      <c r="Q55" s="53">
        <v>0.26160401300000002</v>
      </c>
      <c r="R55" s="27"/>
      <c r="S55" s="29" t="s">
        <v>1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0</v>
      </c>
      <c r="CE55" s="24">
        <f>+(AQ55-C55)/(C55+1E-50)</f>
        <v>-1</v>
      </c>
      <c r="CF55" s="24">
        <f>+(AU55-D55)/(D55+1E-50)</f>
        <v>-1</v>
      </c>
      <c r="CG55" s="24">
        <f>+(BF55-E55)/(E55+1E-50)</f>
        <v>-1</v>
      </c>
      <c r="CH55" s="24">
        <f>+(BG55-F55)/(F55+1E-50)</f>
        <v>-1</v>
      </c>
      <c r="CI55" s="24">
        <f>+(BU55-G55)/(G55+1E-50)</f>
        <v>-1</v>
      </c>
      <c r="CJ55" s="24">
        <f>+(CA55-H55)/(H55+1E-50)</f>
        <v>-1</v>
      </c>
      <c r="CK55" s="79">
        <f>+(W55-I55)/(I55+1E-50)</f>
        <v>-1</v>
      </c>
      <c r="CL55" s="79">
        <f>+(Y55-J55)/(J55+1E-50)</f>
        <v>-1</v>
      </c>
      <c r="CM55" s="24">
        <f>+(AB55-K55)/(K55+1E-50)</f>
        <v>0</v>
      </c>
      <c r="CN55" s="79">
        <f>+(AI55-L55)/(L55+1E-50)</f>
        <v>-1</v>
      </c>
      <c r="CO55" s="24">
        <f>+(AJ55-M55)/(M55+1E-50)</f>
        <v>0</v>
      </c>
      <c r="CP55" s="79">
        <f>+(AO55-N55)/(N55+1E-50)</f>
        <v>-1</v>
      </c>
      <c r="CQ55" s="24">
        <f>+(U55-O55)/(O55+1E-50)</f>
        <v>-1</v>
      </c>
      <c r="CR55" s="24">
        <f>+(Z55-P55)/(P55+1E-50)</f>
        <v>-1</v>
      </c>
      <c r="CS55" s="79">
        <f>+(AP55-Q55)/(Q55+1E-50)</f>
        <v>-1</v>
      </c>
    </row>
    <row r="56" spans="1:97" x14ac:dyDescent="0.25">
      <c r="A56" s="29" t="s">
        <v>11</v>
      </c>
      <c r="B56" s="27"/>
      <c r="C56" s="27"/>
      <c r="D56" s="27"/>
      <c r="E56" s="27"/>
      <c r="F56" s="27"/>
      <c r="G56" s="27"/>
      <c r="H56" s="27"/>
      <c r="I56" s="53"/>
      <c r="J56" s="53"/>
      <c r="K56" s="27"/>
      <c r="L56" s="53"/>
      <c r="M56" s="27"/>
      <c r="N56" s="53"/>
      <c r="O56" s="27"/>
      <c r="P56" s="27"/>
      <c r="Q56" s="53"/>
      <c r="R56" s="27"/>
      <c r="CE56" s="24"/>
      <c r="CF56" s="24"/>
      <c r="CG56" s="24"/>
      <c r="CH56" s="24"/>
      <c r="CI56" s="24"/>
      <c r="CJ56" s="24"/>
      <c r="CK56" s="79"/>
      <c r="CL56" s="79"/>
      <c r="CM56" s="24"/>
      <c r="CN56" s="79"/>
      <c r="CO56" s="24"/>
      <c r="CP56" s="79"/>
      <c r="CQ56" s="24"/>
      <c r="CR56" s="24"/>
      <c r="CS56" s="79"/>
    </row>
    <row r="57" spans="1:97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I57" s="53"/>
      <c r="J57" s="53"/>
      <c r="K57" s="27"/>
      <c r="L57" s="53"/>
      <c r="M57" s="27"/>
      <c r="N57" s="53"/>
      <c r="O57" s="27"/>
      <c r="P57" s="27"/>
      <c r="Q57" s="53"/>
      <c r="R57" s="27"/>
      <c r="CE57" s="24"/>
      <c r="CF57" s="24"/>
      <c r="CG57" s="24"/>
      <c r="CH57" s="24"/>
      <c r="CI57" s="24"/>
      <c r="CJ57" s="24"/>
      <c r="CK57" s="79"/>
      <c r="CL57" s="79"/>
      <c r="CM57" s="24"/>
      <c r="CN57" s="79"/>
      <c r="CO57" s="24"/>
      <c r="CP57" s="79"/>
      <c r="CQ57" s="24"/>
      <c r="CR57" s="24"/>
      <c r="CS57" s="79"/>
    </row>
    <row r="58" spans="1:97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I58" s="53"/>
      <c r="J58" s="53"/>
      <c r="K58" s="27"/>
      <c r="L58" s="53"/>
      <c r="M58" s="27"/>
      <c r="N58" s="53"/>
      <c r="O58" s="27"/>
      <c r="P58" s="27"/>
      <c r="Q58" s="53"/>
      <c r="R58" s="27"/>
      <c r="CE58" s="24"/>
      <c r="CF58" s="24"/>
      <c r="CG58" s="24"/>
      <c r="CH58" s="24"/>
      <c r="CI58" s="24"/>
      <c r="CJ58" s="24"/>
      <c r="CK58" s="79"/>
      <c r="CL58" s="79"/>
      <c r="CM58" s="24"/>
      <c r="CN58" s="79"/>
      <c r="CO58" s="24"/>
      <c r="CP58" s="79"/>
      <c r="CQ58" s="24"/>
      <c r="CR58" s="24"/>
      <c r="CS58" s="79"/>
    </row>
    <row r="59" spans="1:97" x14ac:dyDescent="0.25">
      <c r="A59" s="29" t="s">
        <v>237</v>
      </c>
      <c r="B59" s="27">
        <v>50051.887477999997</v>
      </c>
      <c r="C59" s="27">
        <v>14.822471386</v>
      </c>
      <c r="D59" s="27">
        <v>48691.175812000001</v>
      </c>
      <c r="E59" s="27">
        <v>667.61019500999998</v>
      </c>
      <c r="F59" s="27">
        <v>666.51847902999998</v>
      </c>
      <c r="G59" s="27">
        <v>501.91039482999997</v>
      </c>
      <c r="H59" s="27">
        <v>48209.665652000003</v>
      </c>
      <c r="I59" s="53"/>
      <c r="J59" s="53"/>
      <c r="K59" s="27"/>
      <c r="L59" s="53"/>
      <c r="M59" s="27"/>
      <c r="N59" s="53"/>
      <c r="O59" s="27"/>
      <c r="P59" s="27"/>
      <c r="Q59" s="53"/>
      <c r="R59" s="27"/>
      <c r="S59" s="29" t="s">
        <v>69</v>
      </c>
      <c r="T59" s="27">
        <v>0</v>
      </c>
      <c r="U59" s="27">
        <v>0</v>
      </c>
      <c r="V59" s="27">
        <v>4.2226319546288904</v>
      </c>
      <c r="W59" s="27">
        <v>4.2226319546288904</v>
      </c>
      <c r="X59" s="27">
        <v>1.15923436316738</v>
      </c>
      <c r="Y59" s="27">
        <v>157.12314905354299</v>
      </c>
      <c r="Z59" s="27">
        <v>0</v>
      </c>
      <c r="AA59" s="27">
        <v>64311.442961574503</v>
      </c>
      <c r="AB59" s="27">
        <v>0</v>
      </c>
      <c r="AC59" s="27">
        <v>50045.6772433406</v>
      </c>
      <c r="AD59" s="27">
        <v>166.22738611154301</v>
      </c>
      <c r="AE59" s="27">
        <v>10570.6221294716</v>
      </c>
      <c r="AF59" s="27">
        <v>74.555627896625694</v>
      </c>
      <c r="AG59" s="27">
        <v>0</v>
      </c>
      <c r="AH59" s="27">
        <v>165.29321853712099</v>
      </c>
      <c r="AI59" s="27">
        <v>165.29321853712099</v>
      </c>
      <c r="AJ59" s="27">
        <v>0</v>
      </c>
      <c r="AK59" s="27">
        <v>0</v>
      </c>
      <c r="AL59" s="27">
        <v>56.397580874903902</v>
      </c>
      <c r="AM59" s="27">
        <v>0</v>
      </c>
      <c r="AN59" s="27">
        <v>0</v>
      </c>
      <c r="AO59" s="27">
        <v>8.7778306413796206E-2</v>
      </c>
      <c r="AP59" s="27">
        <v>0</v>
      </c>
      <c r="AQ59" s="27">
        <v>14.8226597661998</v>
      </c>
      <c r="AR59" s="27">
        <v>0</v>
      </c>
      <c r="AS59" s="27">
        <v>43818.744097840899</v>
      </c>
      <c r="AT59" s="27">
        <v>4868.9397351146699</v>
      </c>
      <c r="AU59" s="27">
        <v>48687.683832955503</v>
      </c>
      <c r="AV59" s="27">
        <v>0</v>
      </c>
      <c r="AW59" s="27">
        <v>182.82312827041699</v>
      </c>
      <c r="AX59" s="27">
        <v>4.03279198840369</v>
      </c>
      <c r="AY59" s="27">
        <v>35733.352004480803</v>
      </c>
      <c r="AZ59" s="27">
        <v>6.6770664197490204</v>
      </c>
      <c r="BA59" s="27">
        <v>10.896554396291799</v>
      </c>
      <c r="BB59" s="27">
        <v>215.94518339699101</v>
      </c>
      <c r="BC59" s="27">
        <v>7.12162348363346</v>
      </c>
      <c r="BD59" s="27">
        <v>7.0160661827520898E-2</v>
      </c>
      <c r="BE59" s="27">
        <v>1.8436496414733501</v>
      </c>
      <c r="BF59" s="27">
        <v>667.57114009821498</v>
      </c>
      <c r="BG59" s="27">
        <v>666.47941613893499</v>
      </c>
      <c r="BH59" s="27">
        <v>1.09172395928063</v>
      </c>
      <c r="BI59" s="27">
        <v>0</v>
      </c>
      <c r="BJ59" s="27">
        <v>2.73963744991375E-2</v>
      </c>
      <c r="BK59" s="27">
        <v>39.584858105016998</v>
      </c>
      <c r="BL59" s="27">
        <v>0</v>
      </c>
      <c r="BM59" s="27">
        <v>81.713027001107804</v>
      </c>
      <c r="BN59" s="27">
        <v>17.534061079052201</v>
      </c>
      <c r="BO59" s="27">
        <v>9.6790611617255902</v>
      </c>
      <c r="BP59" s="27">
        <v>220.482671009771</v>
      </c>
      <c r="BQ59" s="27">
        <v>11040.872967887201</v>
      </c>
      <c r="BR59" s="27">
        <v>12.5802269658339</v>
      </c>
      <c r="BS59" s="27">
        <v>38.197327226530497</v>
      </c>
      <c r="BT59" s="27">
        <v>9.3757227026461401E-2</v>
      </c>
      <c r="BU59" s="27">
        <v>501.872248769544</v>
      </c>
      <c r="BV59" s="27">
        <v>27910.336424096</v>
      </c>
      <c r="BW59" s="27">
        <v>4.1070672905746798E-4</v>
      </c>
      <c r="BX59" s="27">
        <v>0</v>
      </c>
      <c r="BY59" s="27">
        <v>52.904895435220098</v>
      </c>
      <c r="BZ59" s="27">
        <v>1308.36288987581</v>
      </c>
      <c r="CA59" s="27">
        <v>48166.523661656604</v>
      </c>
      <c r="CB59" s="27">
        <v>22.211143152940199</v>
      </c>
      <c r="CD59" s="24">
        <f>+(AC59-B59)/(B59+1E-50)</f>
        <v>-1.2407593344259375E-4</v>
      </c>
      <c r="CE59" s="24">
        <f>+(AQ59-C59)/(C59+1E-50)</f>
        <v>1.2709095190299489E-5</v>
      </c>
      <c r="CF59" s="24">
        <f>+(AU59-D59)/(D59+1E-50)</f>
        <v>-7.1716876544141513E-5</v>
      </c>
      <c r="CG59" s="24">
        <f>+(BF59-E59)/(E59+1E-50)</f>
        <v>-5.8499573668758049E-5</v>
      </c>
      <c r="CH59" s="24">
        <f>+(BG59-F59)/(F59+1E-50)</f>
        <v>-5.8607363927607467E-5</v>
      </c>
      <c r="CI59" s="24">
        <f>+(BU59-G59)/(G59+1E-50)</f>
        <v>-7.6001734271497439E-5</v>
      </c>
      <c r="CJ59" s="24">
        <f>+(CA59-H59)/(H59+1E-50)</f>
        <v>-8.9488258754621844E-4</v>
      </c>
      <c r="CK59" s="79">
        <f>+(W59-I59)/(I59+1E-50)</f>
        <v>4.2226319546288904E+50</v>
      </c>
      <c r="CL59" s="79">
        <f>+(Y59-J59)/(J59+1E-50)</f>
        <v>1.5712314905354299E+52</v>
      </c>
      <c r="CM59" s="24">
        <f>+(AB59-K59)/(K59+1E-50)</f>
        <v>0</v>
      </c>
      <c r="CN59" s="79">
        <f>+(AI59-L59)/(L59+1E-50)</f>
        <v>1.6529321853712098E+52</v>
      </c>
      <c r="CO59" s="24">
        <f>+(AJ59-M59)/(M59+1E-50)</f>
        <v>0</v>
      </c>
      <c r="CP59" s="79">
        <f>+(AO59-N59)/(N59+1E-50)</f>
        <v>8.7778306413796206E+48</v>
      </c>
      <c r="CQ59" s="24">
        <f>+(U59-O59)/(O59+1E-50)</f>
        <v>0</v>
      </c>
      <c r="CR59" s="24">
        <f>+(Z59-P59)/(P59+1E-50)</f>
        <v>0</v>
      </c>
      <c r="CS59" s="79">
        <f>+(AP59-Q59)/(Q59+1E-50)</f>
        <v>0</v>
      </c>
    </row>
    <row r="60" spans="1:97" x14ac:dyDescent="0.25">
      <c r="B60" s="27"/>
      <c r="C60" s="27"/>
      <c r="D60" s="27"/>
      <c r="E60" s="27"/>
      <c r="F60" s="27"/>
      <c r="G60" s="27"/>
      <c r="H60" s="27"/>
      <c r="I60" s="53"/>
      <c r="J60" s="53"/>
      <c r="K60" s="27"/>
      <c r="L60" s="53"/>
      <c r="M60" s="27"/>
      <c r="N60" s="53"/>
      <c r="O60" s="27"/>
      <c r="P60" s="27"/>
      <c r="Q60" s="53"/>
      <c r="R60" s="27"/>
      <c r="CE60" s="24"/>
      <c r="CF60" s="24"/>
      <c r="CG60" s="24"/>
      <c r="CH60" s="24"/>
      <c r="CI60" s="24"/>
      <c r="CJ60" s="24"/>
      <c r="CK60" s="79"/>
      <c r="CL60" s="79"/>
      <c r="CM60" s="24"/>
      <c r="CN60" s="79"/>
      <c r="CO60" s="24"/>
      <c r="CP60" s="79"/>
      <c r="CQ60" s="24"/>
      <c r="CR60" s="24"/>
      <c r="CS60" s="79"/>
    </row>
    <row r="61" spans="1:97" x14ac:dyDescent="0.25">
      <c r="A61" s="2" t="s">
        <v>55</v>
      </c>
      <c r="B61" s="1">
        <f>SUM(B3:B55)</f>
        <v>199768.34106796997</v>
      </c>
      <c r="C61" s="1">
        <f t="shared" ref="C61:Q61" si="32">SUM(C3:C55)</f>
        <v>1243.6724989879999</v>
      </c>
      <c r="D61" s="1">
        <f t="shared" si="32"/>
        <v>430412.08795383997</v>
      </c>
      <c r="E61" s="1">
        <f t="shared" si="32"/>
        <v>13445.758631549401</v>
      </c>
      <c r="F61" s="1">
        <f t="shared" si="32"/>
        <v>12904.9867131546</v>
      </c>
      <c r="G61" s="1">
        <f t="shared" si="32"/>
        <v>45126.731065886197</v>
      </c>
      <c r="H61" s="1">
        <f t="shared" si="32"/>
        <v>143673.78228820499</v>
      </c>
      <c r="I61" s="54">
        <f t="shared" si="32"/>
        <v>2500.1799255589999</v>
      </c>
      <c r="J61" s="54">
        <f t="shared" si="32"/>
        <v>1468.4446522893006</v>
      </c>
      <c r="K61" s="1">
        <f t="shared" si="32"/>
        <v>3.6081001138</v>
      </c>
      <c r="L61" s="54">
        <f t="shared" si="32"/>
        <v>11586.476551072101</v>
      </c>
      <c r="M61" s="1">
        <f t="shared" si="32"/>
        <v>14.609400533100001</v>
      </c>
      <c r="N61" s="54">
        <f t="shared" si="32"/>
        <v>2156.6986960136005</v>
      </c>
      <c r="O61" s="1">
        <f t="shared" si="32"/>
        <v>1933.2392404114003</v>
      </c>
      <c r="P61" s="1">
        <f t="shared" si="32"/>
        <v>208.14306339846001</v>
      </c>
      <c r="Q61" s="1">
        <f t="shared" si="32"/>
        <v>25.168224840127198</v>
      </c>
      <c r="T61" s="1">
        <f>SUM(T3:T59)</f>
        <v>331.31195424359726</v>
      </c>
      <c r="U61" s="1">
        <f t="shared" ref="U61:CB61" si="33">SUM(U3:U59)</f>
        <v>1926.2928721089083</v>
      </c>
      <c r="V61" s="1">
        <f t="shared" si="33"/>
        <v>527.6812814390114</v>
      </c>
      <c r="W61" s="1">
        <f t="shared" si="33"/>
        <v>526.77216097179371</v>
      </c>
      <c r="X61" s="1">
        <f t="shared" si="33"/>
        <v>92.163453988463601</v>
      </c>
      <c r="Y61" s="1">
        <f t="shared" si="33"/>
        <v>2023.6669485477632</v>
      </c>
      <c r="Z61" s="1">
        <f t="shared" si="33"/>
        <v>207.33281986221982</v>
      </c>
      <c r="AA61" s="1">
        <f t="shared" si="33"/>
        <v>583093.41881979071</v>
      </c>
      <c r="AB61" s="1">
        <f t="shared" si="33"/>
        <v>3.6080130084104542</v>
      </c>
      <c r="AC61" s="1">
        <f t="shared" si="33"/>
        <v>240374.09018523782</v>
      </c>
      <c r="AD61" s="1">
        <f t="shared" si="33"/>
        <v>3980.4004791668067</v>
      </c>
      <c r="AE61" s="1">
        <f t="shared" si="33"/>
        <v>102191.18298687713</v>
      </c>
      <c r="AF61" s="1">
        <f t="shared" si="33"/>
        <v>2467.6488215487238</v>
      </c>
      <c r="AG61" s="1">
        <f t="shared" si="33"/>
        <v>71.611596474546218</v>
      </c>
      <c r="AH61" s="1">
        <f t="shared" si="33"/>
        <v>7894.5489064935755</v>
      </c>
      <c r="AI61" s="1">
        <f t="shared" si="33"/>
        <v>7894.5489064935755</v>
      </c>
      <c r="AJ61" s="1">
        <f t="shared" si="33"/>
        <v>14.609409501042929</v>
      </c>
      <c r="AK61" s="1">
        <f t="shared" si="33"/>
        <v>0</v>
      </c>
      <c r="AL61" s="1">
        <f t="shared" si="33"/>
        <v>1985.0567157218186</v>
      </c>
      <c r="AM61" s="1">
        <f t="shared" si="33"/>
        <v>7.2074344538847352</v>
      </c>
      <c r="AN61" s="1">
        <f t="shared" si="33"/>
        <v>31.499658328450504</v>
      </c>
      <c r="AO61" s="1">
        <f t="shared" si="33"/>
        <v>252.92598818577494</v>
      </c>
      <c r="AP61" s="1">
        <f t="shared" si="33"/>
        <v>2.8394196607300204</v>
      </c>
      <c r="AQ61" s="1">
        <f t="shared" si="33"/>
        <v>1258.3278811619798</v>
      </c>
      <c r="AR61" s="1">
        <f t="shared" si="33"/>
        <v>0</v>
      </c>
      <c r="AS61" s="1">
        <f t="shared" si="33"/>
        <v>395469.95915611385</v>
      </c>
      <c r="AT61" s="1">
        <f t="shared" si="33"/>
        <v>43941.24899574423</v>
      </c>
      <c r="AU61" s="1">
        <f t="shared" si="33"/>
        <v>439411.20815185813</v>
      </c>
      <c r="AV61" s="1">
        <f t="shared" si="33"/>
        <v>11.594752526212661</v>
      </c>
      <c r="AW61" s="1">
        <f t="shared" si="33"/>
        <v>6889.8851412233262</v>
      </c>
      <c r="AX61" s="1">
        <f t="shared" si="33"/>
        <v>104.8268175966289</v>
      </c>
      <c r="AY61" s="1">
        <f t="shared" si="33"/>
        <v>108048.28670239015</v>
      </c>
      <c r="AZ61" s="1">
        <f t="shared" si="33"/>
        <v>136.43958713638597</v>
      </c>
      <c r="BA61" s="1">
        <f t="shared" si="33"/>
        <v>299.67653898775205</v>
      </c>
      <c r="BB61" s="1">
        <f t="shared" si="33"/>
        <v>989.95797540307967</v>
      </c>
      <c r="BC61" s="1">
        <f t="shared" si="33"/>
        <v>171.72448086970022</v>
      </c>
      <c r="BD61" s="1">
        <f t="shared" si="33"/>
        <v>20.134755045426726</v>
      </c>
      <c r="BE61" s="1">
        <f t="shared" si="33"/>
        <v>42.106979374242364</v>
      </c>
      <c r="BF61" s="1">
        <f t="shared" si="33"/>
        <v>13038.620863132855</v>
      </c>
      <c r="BG61" s="1">
        <f t="shared" si="33"/>
        <v>12521.480278419796</v>
      </c>
      <c r="BH61" s="1">
        <f t="shared" si="33"/>
        <v>517.14058471305498</v>
      </c>
      <c r="BI61" s="1">
        <f t="shared" si="33"/>
        <v>0.1292462799452149</v>
      </c>
      <c r="BJ61" s="1">
        <f t="shared" si="33"/>
        <v>6.9881304828089019E-2</v>
      </c>
      <c r="BK61" s="1">
        <f t="shared" si="33"/>
        <v>1381.9606790367311</v>
      </c>
      <c r="BL61" s="1">
        <f t="shared" si="33"/>
        <v>0.42525719546707574</v>
      </c>
      <c r="BM61" s="1">
        <f t="shared" si="33"/>
        <v>2019.0455296618006</v>
      </c>
      <c r="BN61" s="1">
        <f t="shared" si="33"/>
        <v>486.25312391583174</v>
      </c>
      <c r="BO61" s="1">
        <f t="shared" si="33"/>
        <v>262.12401082328364</v>
      </c>
      <c r="BP61" s="1">
        <f t="shared" si="33"/>
        <v>5068.9080971017165</v>
      </c>
      <c r="BQ61" s="1">
        <f t="shared" si="33"/>
        <v>49865.00503801275</v>
      </c>
      <c r="BR61" s="1">
        <f t="shared" si="33"/>
        <v>289.08461506448515</v>
      </c>
      <c r="BS61" s="1">
        <f t="shared" si="33"/>
        <v>1127.0311865864555</v>
      </c>
      <c r="BT61" s="1">
        <f t="shared" si="33"/>
        <v>121.58151703604314</v>
      </c>
      <c r="BU61" s="1">
        <f t="shared" si="33"/>
        <v>43922.669689030838</v>
      </c>
      <c r="BV61" s="1">
        <f t="shared" si="33"/>
        <v>65312.575647610298</v>
      </c>
      <c r="BW61" s="1">
        <f t="shared" si="33"/>
        <v>0.18431593108575164</v>
      </c>
      <c r="BX61" s="1">
        <f t="shared" si="33"/>
        <v>14.282843695007648</v>
      </c>
      <c r="BY61" s="1">
        <f t="shared" si="33"/>
        <v>2546.7275217992392</v>
      </c>
      <c r="BZ61" s="1">
        <f t="shared" si="33"/>
        <v>3248.9258992304822</v>
      </c>
      <c r="CA61" s="1">
        <f t="shared" si="33"/>
        <v>190360.10743418318</v>
      </c>
      <c r="CB61" s="1">
        <f t="shared" si="33"/>
        <v>1405.708815249767</v>
      </c>
      <c r="CD61" s="24">
        <f>+(AC61-B61)/(B61+1E-50)</f>
        <v>0.20326418540689578</v>
      </c>
      <c r="CE61" s="24">
        <f>+(AQ61-C61)/(C61+1E-50)</f>
        <v>1.1783956134677942E-2</v>
      </c>
      <c r="CF61" s="24">
        <f>+(AU61-D61)/(D61+1E-50)</f>
        <v>2.0908149305935087E-2</v>
      </c>
      <c r="CG61" s="24">
        <f>+(BF61-E61)/(E61+1E-50)</f>
        <v>-3.0280014655419227E-2</v>
      </c>
      <c r="CH61" s="24">
        <f>+(BG61-F61)/(F61+1E-50)</f>
        <v>-2.9717693110360124E-2</v>
      </c>
      <c r="CI61" s="24">
        <f>+(BU61-G61)/(G61+1E-50)</f>
        <v>-2.6681777040251344E-2</v>
      </c>
      <c r="CJ61" s="24">
        <f>+(CA61-H61)/(H61+1E-50)</f>
        <v>0.32494672585654438</v>
      </c>
      <c r="CK61" s="79">
        <f>+(W61-I61)/(I61+1E-50)</f>
        <v>-0.78930629928403417</v>
      </c>
      <c r="CL61" s="79">
        <f>+(Y61-J61)/(J61+1E-50)</f>
        <v>0.37810229714335697</v>
      </c>
      <c r="CM61" s="24">
        <f>+(AB61-K61)/(K61+1E-50)</f>
        <v>-2.4141622127543205E-5</v>
      </c>
      <c r="CN61" s="79">
        <f>+(AI61-L61)/(L61+1E-50)</f>
        <v>-0.31864110096843118</v>
      </c>
      <c r="CO61" s="24">
        <f>+(AJ61-M61)/(M61+1E-50)</f>
        <v>6.1384742709925716E-7</v>
      </c>
      <c r="CP61" s="79">
        <f>+(AO61-N61)/(N61+1E-50)</f>
        <v>-0.88272539476502754</v>
      </c>
      <c r="CQ61" s="24">
        <f>+(U61-O61)/(O61+1E-50)</f>
        <v>-3.5931239948417907E-3</v>
      </c>
      <c r="CR61" s="24">
        <f>+(Z61-P61)/(P61+1E-50)</f>
        <v>-3.8927241821607021E-3</v>
      </c>
      <c r="CS61" s="79">
        <f>+(AP61-Q61)/(Q61+1E-50)</f>
        <v>-0.88718236273052664</v>
      </c>
    </row>
    <row r="62" spans="1:97" x14ac:dyDescent="0.25">
      <c r="A62" s="2" t="s">
        <v>56</v>
      </c>
      <c r="B62" s="1">
        <f>SUM(B2:B54)</f>
        <v>190336.77634856998</v>
      </c>
      <c r="C62" s="1">
        <f t="shared" ref="C62:Q62" si="34">SUM(C2:C54)</f>
        <v>1243.622498988</v>
      </c>
      <c r="D62" s="1">
        <f t="shared" si="34"/>
        <v>390733.94297883997</v>
      </c>
      <c r="E62" s="1">
        <f t="shared" si="34"/>
        <v>12372.188631549401</v>
      </c>
      <c r="F62" s="1">
        <f t="shared" si="34"/>
        <v>11855.8456503546</v>
      </c>
      <c r="G62" s="1">
        <f t="shared" si="34"/>
        <v>43421.771065886198</v>
      </c>
      <c r="H62" s="1">
        <f t="shared" si="34"/>
        <v>142196.69829810498</v>
      </c>
      <c r="I62" s="54">
        <f t="shared" si="34"/>
        <v>2492.2857140749998</v>
      </c>
      <c r="J62" s="54">
        <f t="shared" si="34"/>
        <v>1465.9840863193006</v>
      </c>
      <c r="K62" s="1">
        <f t="shared" si="34"/>
        <v>3.6081001138</v>
      </c>
      <c r="L62" s="54">
        <f t="shared" si="34"/>
        <v>11517.6113440761</v>
      </c>
      <c r="M62" s="1">
        <f t="shared" si="34"/>
        <v>14.609400533100001</v>
      </c>
      <c r="N62" s="54">
        <f t="shared" si="34"/>
        <v>2153.9304103616005</v>
      </c>
      <c r="O62" s="1">
        <f t="shared" si="34"/>
        <v>1926.3113041234003</v>
      </c>
      <c r="P62" s="1">
        <f t="shared" si="34"/>
        <v>207.33460358746001</v>
      </c>
      <c r="Q62" s="1">
        <f t="shared" si="34"/>
        <v>24.906620827127199</v>
      </c>
      <c r="T62" s="1">
        <f t="shared" ref="T62:CB62" si="35">SUM(T2:T54)</f>
        <v>331.31195424359726</v>
      </c>
      <c r="U62" s="1">
        <f t="shared" si="35"/>
        <v>1926.2928721089083</v>
      </c>
      <c r="V62" s="1">
        <f t="shared" si="35"/>
        <v>523.45864948438248</v>
      </c>
      <c r="W62" s="1">
        <f t="shared" si="35"/>
        <v>522.54952901716479</v>
      </c>
      <c r="X62" s="1">
        <f t="shared" si="35"/>
        <v>91.004219625296216</v>
      </c>
      <c r="Y62" s="1">
        <f t="shared" si="35"/>
        <v>1866.5437994942201</v>
      </c>
      <c r="Z62" s="1">
        <f t="shared" si="35"/>
        <v>207.33281986221982</v>
      </c>
      <c r="AA62" s="1">
        <f t="shared" si="35"/>
        <v>518781.97585821623</v>
      </c>
      <c r="AB62" s="1">
        <f t="shared" si="35"/>
        <v>3.6080130084104542</v>
      </c>
      <c r="AC62" s="1">
        <f t="shared" si="35"/>
        <v>190328.41294189723</v>
      </c>
      <c r="AD62" s="1">
        <f t="shared" si="35"/>
        <v>3814.1730930552635</v>
      </c>
      <c r="AE62" s="1">
        <f t="shared" si="35"/>
        <v>91620.560857405537</v>
      </c>
      <c r="AF62" s="1">
        <f t="shared" si="35"/>
        <v>2393.0931936520983</v>
      </c>
      <c r="AG62" s="1">
        <f t="shared" si="35"/>
        <v>71.611596474546218</v>
      </c>
      <c r="AH62" s="1">
        <f t="shared" si="35"/>
        <v>7729.2556879564545</v>
      </c>
      <c r="AI62" s="1">
        <f t="shared" si="35"/>
        <v>7729.2556879564545</v>
      </c>
      <c r="AJ62" s="1">
        <f t="shared" si="35"/>
        <v>14.609409501042929</v>
      </c>
      <c r="AK62" s="1">
        <f t="shared" si="35"/>
        <v>0</v>
      </c>
      <c r="AL62" s="1">
        <f t="shared" si="35"/>
        <v>1928.6591348469146</v>
      </c>
      <c r="AM62" s="1">
        <f t="shared" si="35"/>
        <v>7.2074344538847352</v>
      </c>
      <c r="AN62" s="1">
        <f t="shared" si="35"/>
        <v>31.499658328450504</v>
      </c>
      <c r="AO62" s="1">
        <f t="shared" si="35"/>
        <v>252.83820987936113</v>
      </c>
      <c r="AP62" s="1">
        <f t="shared" si="35"/>
        <v>2.8394196607300204</v>
      </c>
      <c r="AQ62" s="1">
        <f t="shared" si="35"/>
        <v>1243.5052213957799</v>
      </c>
      <c r="AR62" s="1">
        <f t="shared" si="35"/>
        <v>0</v>
      </c>
      <c r="AS62" s="1">
        <f t="shared" si="35"/>
        <v>351651.21505827294</v>
      </c>
      <c r="AT62" s="1">
        <f t="shared" si="35"/>
        <v>39072.309260629561</v>
      </c>
      <c r="AU62" s="1">
        <f t="shared" si="35"/>
        <v>390723.52431890264</v>
      </c>
      <c r="AV62" s="1">
        <f t="shared" si="35"/>
        <v>11.594752526212661</v>
      </c>
      <c r="AW62" s="1">
        <f t="shared" si="35"/>
        <v>6707.0620129529088</v>
      </c>
      <c r="AX62" s="1">
        <f t="shared" si="35"/>
        <v>100.79402560822521</v>
      </c>
      <c r="AY62" s="1">
        <f t="shared" si="35"/>
        <v>72314.934697909339</v>
      </c>
      <c r="AZ62" s="1">
        <f t="shared" si="35"/>
        <v>129.76252071663694</v>
      </c>
      <c r="BA62" s="1">
        <f t="shared" si="35"/>
        <v>288.77998459146028</v>
      </c>
      <c r="BB62" s="1">
        <f t="shared" si="35"/>
        <v>774.0127920060886</v>
      </c>
      <c r="BC62" s="1">
        <f t="shared" si="35"/>
        <v>164.60285738606674</v>
      </c>
      <c r="BD62" s="1">
        <f t="shared" si="35"/>
        <v>20.064594383599204</v>
      </c>
      <c r="BE62" s="1">
        <f t="shared" si="35"/>
        <v>40.263329732769016</v>
      </c>
      <c r="BF62" s="1">
        <f t="shared" si="35"/>
        <v>12371.049723034641</v>
      </c>
      <c r="BG62" s="1">
        <f t="shared" si="35"/>
        <v>11855.000862280862</v>
      </c>
      <c r="BH62" s="1">
        <f t="shared" si="35"/>
        <v>516.04886075377431</v>
      </c>
      <c r="BI62" s="1">
        <f t="shared" si="35"/>
        <v>0.1292462799452149</v>
      </c>
      <c r="BJ62" s="1">
        <f t="shared" si="35"/>
        <v>4.2484930328951523E-2</v>
      </c>
      <c r="BK62" s="1">
        <f t="shared" si="35"/>
        <v>1342.3758209317141</v>
      </c>
      <c r="BL62" s="1">
        <f t="shared" si="35"/>
        <v>0.42525719546707574</v>
      </c>
      <c r="BM62" s="1">
        <f t="shared" si="35"/>
        <v>1937.3325026606929</v>
      </c>
      <c r="BN62" s="1">
        <f t="shared" si="35"/>
        <v>468.71906283677953</v>
      </c>
      <c r="BO62" s="1">
        <f t="shared" si="35"/>
        <v>252.44494966155804</v>
      </c>
      <c r="BP62" s="1">
        <f t="shared" si="35"/>
        <v>4848.4254260919452</v>
      </c>
      <c r="BQ62" s="1">
        <f t="shared" si="35"/>
        <v>38824.132070125554</v>
      </c>
      <c r="BR62" s="1">
        <f t="shared" si="35"/>
        <v>276.50438809865125</v>
      </c>
      <c r="BS62" s="1">
        <f t="shared" si="35"/>
        <v>1088.8338593599251</v>
      </c>
      <c r="BT62" s="1">
        <f t="shared" si="35"/>
        <v>121.48775980901668</v>
      </c>
      <c r="BU62" s="1">
        <f t="shared" si="35"/>
        <v>43420.797440261296</v>
      </c>
      <c r="BV62" s="1">
        <f t="shared" ref="BV62" si="36">SUM(BV2:BV54)</f>
        <v>37402.239223514298</v>
      </c>
      <c r="BW62" s="1">
        <f t="shared" si="35"/>
        <v>0.18390522435669418</v>
      </c>
      <c r="BX62" s="1">
        <f t="shared" si="35"/>
        <v>14.282843695007648</v>
      </c>
      <c r="BY62" s="1">
        <f t="shared" si="35"/>
        <v>2493.822626364019</v>
      </c>
      <c r="BZ62" s="1">
        <f t="shared" si="35"/>
        <v>1940.563009354672</v>
      </c>
      <c r="CA62" s="1">
        <f t="shared" si="35"/>
        <v>142193.58377252659</v>
      </c>
      <c r="CB62" s="1">
        <f t="shared" si="35"/>
        <v>1383.4976720968268</v>
      </c>
      <c r="CD62" s="24">
        <f>+(AC62-B62)/(B62+1E-50)</f>
        <v>-4.3940045813518692E-5</v>
      </c>
      <c r="CE62" s="24">
        <f>+(AQ62-C62)/(C62+1E-50)</f>
        <v>-9.4303208823794419E-5</v>
      </c>
      <c r="CF62" s="24">
        <f>+(AU62-D62)/(D62+1E-50)</f>
        <v>-2.6664332916424914E-5</v>
      </c>
      <c r="CG62" s="24">
        <f>+(BF62-E62)/(E62+1E-50)</f>
        <v>-9.2053924222915086E-5</v>
      </c>
      <c r="CH62" s="24">
        <f>+(BG62-F62)/(F62+1E-50)</f>
        <v>-7.1254982449375982E-5</v>
      </c>
      <c r="CI62" s="24">
        <f>+(BU62-G62)/(G62+1E-50)</f>
        <v>-2.242252218188614E-5</v>
      </c>
      <c r="CJ62" s="24">
        <f>+(CA62-H62)/(H62+1E-50)</f>
        <v>-2.1902938785982418E-5</v>
      </c>
      <c r="CK62" s="79">
        <f>+(W62-I62)/(I62+1E-50)</f>
        <v>-0.79033321658664379</v>
      </c>
      <c r="CL62" s="79">
        <f>+(Y62-J62)/(J62+1E-50)</f>
        <v>0.27323605823076796</v>
      </c>
      <c r="CM62" s="24">
        <f>+(AB62-K62)/(K62+1E-50)</f>
        <v>-2.4141622127543205E-5</v>
      </c>
      <c r="CN62" s="79">
        <f>+(AI62-L62)/(L62+1E-50)</f>
        <v>-0.32891851816723489</v>
      </c>
      <c r="CO62" s="24">
        <f>+(AJ62-M62)/(M62+1E-50)</f>
        <v>6.1384742709925716E-7</v>
      </c>
      <c r="CP62" s="79">
        <f>+(AO62-N62)/(N62+1E-50)</f>
        <v>-0.88261542310602559</v>
      </c>
      <c r="CQ62" s="24">
        <f>+(U62-O62)/(O62+1E-50)</f>
        <v>-9.5685543933158029E-6</v>
      </c>
      <c r="CR62" s="24">
        <f>+(Z62-P62)/(P62+1E-50)</f>
        <v>-8.6031236914831784E-6</v>
      </c>
      <c r="CS62" s="79">
        <f>+(AP62-Q62)/(Q62+1E-50)</f>
        <v>-0.88599739481168605</v>
      </c>
    </row>
    <row r="63" spans="1:97" x14ac:dyDescent="0.25">
      <c r="A63" s="29" t="s">
        <v>240</v>
      </c>
      <c r="B63" s="27">
        <f t="shared" ref="B63:Q63" si="37">+B3+B5+B8+B9+B11+B12+B14+B15+B16+B17+B18+B19+B20+B21+B22+B23+B24+B25+B26+B28+B30+B31+B33+B34+B35+B36+B37+B39+B40+B41+B42+B43+B44+B46+B47+B49+B50</f>
        <v>140376.90063938999</v>
      </c>
      <c r="C63" s="27">
        <f t="shared" si="37"/>
        <v>1103.8620074630001</v>
      </c>
      <c r="D63" s="27">
        <f t="shared" si="37"/>
        <v>316944.0587407999</v>
      </c>
      <c r="E63" s="27">
        <f t="shared" si="37"/>
        <v>9075.4794026154013</v>
      </c>
      <c r="F63" s="27">
        <f t="shared" si="37"/>
        <v>8885.4623709626012</v>
      </c>
      <c r="G63" s="27">
        <f t="shared" si="37"/>
        <v>31128.140707687195</v>
      </c>
      <c r="H63" s="27">
        <f t="shared" si="37"/>
        <v>95221.679188868002</v>
      </c>
      <c r="I63" s="53">
        <f t="shared" si="37"/>
        <v>1976.6202781182001</v>
      </c>
      <c r="J63" s="53">
        <f t="shared" si="37"/>
        <v>830.12047194340016</v>
      </c>
      <c r="K63" s="27">
        <f t="shared" si="37"/>
        <v>3.5358209</v>
      </c>
      <c r="L63" s="53">
        <f t="shared" si="37"/>
        <v>8866.6449525786993</v>
      </c>
      <c r="M63" s="27">
        <f t="shared" si="37"/>
        <v>13.969163</v>
      </c>
      <c r="N63" s="53">
        <f t="shared" si="37"/>
        <v>1360.6218725236001</v>
      </c>
      <c r="O63" s="27">
        <f t="shared" si="37"/>
        <v>1565.6031942751001</v>
      </c>
      <c r="P63" s="27">
        <f t="shared" si="37"/>
        <v>169.01915011356002</v>
      </c>
      <c r="Q63" s="27">
        <f t="shared" si="37"/>
        <v>17.221147305027202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bestFit="1" customWidth="1"/>
    <col min="8" max="16" width="9.140625" style="29"/>
    <col min="18" max="18" width="14.7109375" customWidth="1"/>
    <col min="19" max="19" width="5.42578125" style="27" bestFit="1" customWidth="1"/>
    <col min="20" max="20" width="9.85546875" style="27" bestFit="1" customWidth="1"/>
    <col min="21" max="21" width="5.7109375" style="27" bestFit="1" customWidth="1"/>
    <col min="22" max="22" width="14.5703125" style="27" bestFit="1" customWidth="1"/>
    <col min="23" max="23" width="5.5703125" style="27" bestFit="1" customWidth="1"/>
    <col min="24" max="24" width="6.7109375" style="27" bestFit="1" customWidth="1"/>
    <col min="25" max="25" width="13.42578125" style="27" bestFit="1" customWidth="1"/>
    <col min="26" max="26" width="10.28515625" style="27" bestFit="1" customWidth="1"/>
    <col min="27" max="27" width="4" style="27" bestFit="1" customWidth="1"/>
    <col min="28" max="28" width="7.7109375" style="27" bestFit="1" customWidth="1"/>
    <col min="29" max="29" width="6.7109375" style="27" bestFit="1" customWidth="1"/>
    <col min="30" max="30" width="7.7109375" style="27" bestFit="1" customWidth="1"/>
    <col min="31" max="31" width="6.7109375" style="27" bestFit="1" customWidth="1"/>
    <col min="32" max="32" width="5.85546875" style="27" bestFit="1" customWidth="1"/>
    <col min="33" max="33" width="6.7109375" style="27" bestFit="1" customWidth="1"/>
    <col min="34" max="34" width="15.42578125" style="27" bestFit="1" customWidth="1"/>
    <col min="35" max="35" width="6.5703125" style="27" bestFit="1" customWidth="1"/>
    <col min="36" max="36" width="5.7109375" style="27" bestFit="1" customWidth="1"/>
    <col min="37" max="37" width="5.140625" style="27" bestFit="1" customWidth="1"/>
    <col min="38" max="38" width="4.140625" style="27" bestFit="1" customWidth="1"/>
    <col min="39" max="39" width="6.5703125" style="27" bestFit="1" customWidth="1"/>
    <col min="40" max="40" width="6.140625" style="27" bestFit="1" customWidth="1"/>
    <col min="41" max="41" width="4.85546875" style="27" bestFit="1" customWidth="1"/>
    <col min="42" max="42" width="10" style="27" bestFit="1" customWidth="1"/>
    <col min="43" max="43" width="7.7109375" style="27" bestFit="1" customWidth="1"/>
    <col min="44" max="44" width="6.7109375" style="27" bestFit="1" customWidth="1"/>
    <col min="45" max="45" width="7.7109375" style="27" bestFit="1" customWidth="1"/>
    <col min="46" max="46" width="6" style="27" bestFit="1" customWidth="1"/>
    <col min="47" max="47" width="6.7109375" style="27" bestFit="1" customWidth="1"/>
    <col min="48" max="48" width="4.28515625" style="27" bestFit="1" customWidth="1"/>
    <col min="49" max="49" width="9.28515625" style="27" bestFit="1" customWidth="1"/>
    <col min="50" max="50" width="4.5703125" style="27" bestFit="1" customWidth="1"/>
    <col min="51" max="51" width="4.140625" style="27" bestFit="1" customWidth="1"/>
    <col min="52" max="52" width="4.28515625" style="27" bestFit="1" customWidth="1"/>
    <col min="53" max="53" width="4.140625" style="27" bestFit="1" customWidth="1"/>
    <col min="54" max="54" width="5.85546875" style="27" bestFit="1" customWidth="1"/>
    <col min="55" max="55" width="3.28515625" style="27" bestFit="1" customWidth="1"/>
    <col min="56" max="56" width="6.7109375" style="27" bestFit="1" customWidth="1"/>
    <col min="57" max="57" width="6.85546875" style="27" bestFit="1" customWidth="1"/>
    <col min="58" max="58" width="5" style="27" bestFit="1" customWidth="1"/>
    <col min="59" max="59" width="5.140625" style="27" bestFit="1" customWidth="1"/>
    <col min="60" max="60" width="5.28515625" style="27" bestFit="1" customWidth="1"/>
    <col min="61" max="61" width="8.7109375" style="27" bestFit="1" customWidth="1"/>
    <col min="62" max="62" width="4.85546875" style="27" bestFit="1" customWidth="1"/>
    <col min="63" max="63" width="7.85546875" style="27" bestFit="1" customWidth="1"/>
    <col min="64" max="64" width="5.85546875" style="27" bestFit="1" customWidth="1"/>
    <col min="65" max="65" width="6" style="27" bestFit="1" customWidth="1"/>
    <col min="66" max="66" width="4.7109375" style="27" bestFit="1" customWidth="1"/>
    <col min="67" max="67" width="7.7109375" style="27" bestFit="1" customWidth="1"/>
    <col min="68" max="68" width="3.85546875" style="27" bestFit="1" customWidth="1"/>
    <col min="69" max="69" width="5.7109375" style="27" bestFit="1" customWidth="1"/>
    <col min="70" max="70" width="3.85546875" style="27" bestFit="1" customWidth="1"/>
    <col min="71" max="71" width="6.7109375" style="27" bestFit="1" customWidth="1"/>
    <col min="72" max="72" width="9.28515625" style="27" bestFit="1" customWidth="1"/>
    <col min="73" max="74" width="5.28515625" style="27" bestFit="1" customWidth="1"/>
    <col min="75" max="75" width="6.7109375" style="27" bestFit="1" customWidth="1"/>
    <col min="76" max="76" width="6.7109375" style="27" customWidth="1"/>
    <col min="77" max="77" width="9.28515625" style="27" bestFit="1" customWidth="1"/>
    <col min="78" max="78" width="7.140625" style="27" bestFit="1" customWidth="1"/>
    <col min="80" max="85" width="9.140625" style="29"/>
    <col min="86" max="86" width="9.140625" style="29" customWidth="1"/>
    <col min="87" max="91" width="9.140625" style="29"/>
  </cols>
  <sheetData>
    <row r="1" spans="1:94" s="29" customFormat="1" x14ac:dyDescent="0.25">
      <c r="B1" s="29" t="s">
        <v>472</v>
      </c>
      <c r="R1" s="29" t="s">
        <v>471</v>
      </c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B1" s="29" t="s">
        <v>317</v>
      </c>
    </row>
    <row r="2" spans="1:94" x14ac:dyDescent="0.25">
      <c r="A2" s="27" t="s">
        <v>52</v>
      </c>
      <c r="B2" s="27" t="s">
        <v>59</v>
      </c>
      <c r="C2" s="27" t="s">
        <v>57</v>
      </c>
      <c r="D2" s="27" t="s">
        <v>60</v>
      </c>
      <c r="E2" s="27" t="s">
        <v>54</v>
      </c>
      <c r="F2" s="27" t="s">
        <v>53</v>
      </c>
      <c r="G2" s="27" t="s">
        <v>61</v>
      </c>
      <c r="H2" s="27" t="s">
        <v>62</v>
      </c>
      <c r="I2" s="27" t="s">
        <v>63</v>
      </c>
      <c r="J2" s="27" t="s">
        <v>64</v>
      </c>
      <c r="K2" s="27" t="s">
        <v>226</v>
      </c>
      <c r="L2" s="27" t="s">
        <v>65</v>
      </c>
      <c r="M2" s="27" t="s">
        <v>68</v>
      </c>
      <c r="N2" s="27" t="s">
        <v>318</v>
      </c>
      <c r="O2" s="27" t="s">
        <v>321</v>
      </c>
      <c r="P2" s="27" t="s">
        <v>328</v>
      </c>
      <c r="R2" s="29" t="s">
        <v>227</v>
      </c>
      <c r="S2" s="27" t="s">
        <v>392</v>
      </c>
      <c r="T2" s="27" t="s">
        <v>178</v>
      </c>
      <c r="U2" s="27" t="s">
        <v>131</v>
      </c>
      <c r="V2" s="27" t="s">
        <v>132</v>
      </c>
      <c r="W2" s="27" t="s">
        <v>133</v>
      </c>
      <c r="X2" s="27" t="s">
        <v>393</v>
      </c>
      <c r="Y2" s="27" t="s">
        <v>179</v>
      </c>
      <c r="Z2" s="27" t="s">
        <v>134</v>
      </c>
      <c r="AA2" s="27" t="s">
        <v>135</v>
      </c>
      <c r="AB2" s="27" t="s">
        <v>59</v>
      </c>
      <c r="AC2" s="27" t="s">
        <v>136</v>
      </c>
      <c r="AD2" s="27" t="s">
        <v>137</v>
      </c>
      <c r="AE2" s="27" t="s">
        <v>394</v>
      </c>
      <c r="AF2" s="27" t="s">
        <v>138</v>
      </c>
      <c r="AG2" s="27" t="s">
        <v>139</v>
      </c>
      <c r="AH2" s="27" t="s">
        <v>140</v>
      </c>
      <c r="AI2" s="27" t="s">
        <v>141</v>
      </c>
      <c r="AJ2" s="27" t="s">
        <v>142</v>
      </c>
      <c r="AK2" s="27" t="s">
        <v>143</v>
      </c>
      <c r="AL2" s="27" t="s">
        <v>395</v>
      </c>
      <c r="AM2" s="27" t="s">
        <v>144</v>
      </c>
      <c r="AN2" s="27" t="s">
        <v>402</v>
      </c>
      <c r="AO2" s="27" t="s">
        <v>57</v>
      </c>
      <c r="AP2" s="27" t="s">
        <v>128</v>
      </c>
      <c r="AQ2" s="27" t="s">
        <v>145</v>
      </c>
      <c r="AR2" s="27" t="s">
        <v>146</v>
      </c>
      <c r="AS2" s="27" t="s">
        <v>60</v>
      </c>
      <c r="AT2" s="27" t="s">
        <v>147</v>
      </c>
      <c r="AU2" s="27" t="s">
        <v>148</v>
      </c>
      <c r="AV2" s="27" t="s">
        <v>149</v>
      </c>
      <c r="AW2" s="27" t="s">
        <v>150</v>
      </c>
      <c r="AX2" s="27" t="s">
        <v>151</v>
      </c>
      <c r="AY2" s="27" t="s">
        <v>152</v>
      </c>
      <c r="AZ2" s="27" t="s">
        <v>153</v>
      </c>
      <c r="BA2" s="27" t="s">
        <v>154</v>
      </c>
      <c r="BB2" s="27" t="s">
        <v>155</v>
      </c>
      <c r="BC2" s="27" t="s">
        <v>156</v>
      </c>
      <c r="BD2" s="27" t="s">
        <v>54</v>
      </c>
      <c r="BE2" s="27" t="s">
        <v>53</v>
      </c>
      <c r="BF2" s="27" t="s">
        <v>157</v>
      </c>
      <c r="BG2" s="27" t="s">
        <v>158</v>
      </c>
      <c r="BH2" s="27" t="s">
        <v>159</v>
      </c>
      <c r="BI2" s="27" t="s">
        <v>160</v>
      </c>
      <c r="BJ2" s="27" t="s">
        <v>161</v>
      </c>
      <c r="BK2" s="27" t="s">
        <v>162</v>
      </c>
      <c r="BL2" s="27" t="s">
        <v>163</v>
      </c>
      <c r="BM2" s="27" t="s">
        <v>164</v>
      </c>
      <c r="BN2" s="27" t="s">
        <v>165</v>
      </c>
      <c r="BO2" s="27" t="s">
        <v>396</v>
      </c>
      <c r="BP2" s="27" t="s">
        <v>166</v>
      </c>
      <c r="BQ2" s="27" t="s">
        <v>167</v>
      </c>
      <c r="BR2" s="27" t="s">
        <v>168</v>
      </c>
      <c r="BS2" s="27" t="s">
        <v>61</v>
      </c>
      <c r="BT2" s="27" t="s">
        <v>403</v>
      </c>
      <c r="BU2" s="27" t="s">
        <v>169</v>
      </c>
      <c r="BV2" s="27" t="s">
        <v>170</v>
      </c>
      <c r="BW2" s="27" t="s">
        <v>171</v>
      </c>
      <c r="BX2" s="27" t="s">
        <v>173</v>
      </c>
      <c r="BY2" s="27" t="s">
        <v>174</v>
      </c>
      <c r="BZ2" s="27" t="s">
        <v>404</v>
      </c>
      <c r="CB2" s="27" t="s">
        <v>59</v>
      </c>
      <c r="CC2" s="27" t="s">
        <v>57</v>
      </c>
      <c r="CD2" s="27" t="s">
        <v>60</v>
      </c>
      <c r="CE2" s="27" t="s">
        <v>54</v>
      </c>
      <c r="CF2" s="27" t="s">
        <v>53</v>
      </c>
      <c r="CG2" s="27" t="s">
        <v>61</v>
      </c>
      <c r="CH2" s="27" t="s">
        <v>62</v>
      </c>
      <c r="CI2" s="27" t="s">
        <v>63</v>
      </c>
      <c r="CJ2" s="27" t="s">
        <v>64</v>
      </c>
      <c r="CK2" s="27" t="s">
        <v>66</v>
      </c>
      <c r="CL2" s="27" t="s">
        <v>139</v>
      </c>
      <c r="CM2" s="27" t="s">
        <v>68</v>
      </c>
      <c r="CN2" s="27" t="s">
        <v>318</v>
      </c>
      <c r="CO2" s="27" t="s">
        <v>321</v>
      </c>
      <c r="CP2" s="27" t="s">
        <v>328</v>
      </c>
    </row>
    <row r="3" spans="1:94" x14ac:dyDescent="0.25">
      <c r="A3" s="29" t="s">
        <v>0</v>
      </c>
      <c r="B3" s="27">
        <v>12513.256127000001</v>
      </c>
      <c r="C3" s="27"/>
      <c r="D3" s="27">
        <v>9074.5626732000001</v>
      </c>
      <c r="E3" s="27">
        <v>224.82244845</v>
      </c>
      <c r="F3" s="27">
        <v>224.58745524</v>
      </c>
      <c r="G3" s="27">
        <v>364.67460838</v>
      </c>
      <c r="H3" s="27">
        <v>17779.693255999999</v>
      </c>
      <c r="I3" s="27">
        <v>22.035747142000002</v>
      </c>
      <c r="J3" s="27">
        <v>177.15300898000001</v>
      </c>
      <c r="K3" s="27">
        <v>2.5907778000000001E-3</v>
      </c>
      <c r="L3" s="27">
        <v>162.44971855</v>
      </c>
      <c r="M3" s="27">
        <v>13.777830648</v>
      </c>
      <c r="N3" s="67">
        <v>16.390592230999999</v>
      </c>
      <c r="O3" s="67">
        <v>2.6282950487000001</v>
      </c>
      <c r="P3" s="67">
        <v>0.44863685279999999</v>
      </c>
      <c r="R3" s="29" t="s">
        <v>0</v>
      </c>
      <c r="S3" s="27">
        <v>0</v>
      </c>
      <c r="T3" s="27">
        <v>16.390730498481801</v>
      </c>
      <c r="U3" s="27">
        <v>22.035701345448199</v>
      </c>
      <c r="V3" s="27">
        <v>22.035701345448199</v>
      </c>
      <c r="W3" s="27">
        <v>0.116759222392401</v>
      </c>
      <c r="X3" s="27">
        <v>184.480275329981</v>
      </c>
      <c r="Y3" s="27">
        <v>2.6282991146145802</v>
      </c>
      <c r="Z3" s="27">
        <v>386642.246087668</v>
      </c>
      <c r="AA3" s="27">
        <v>2.5907741570131799E-3</v>
      </c>
      <c r="AB3" s="27">
        <v>12513.250116569299</v>
      </c>
      <c r="AC3" s="27">
        <v>23.7900367337493</v>
      </c>
      <c r="AD3" s="27">
        <v>29385.601262496501</v>
      </c>
      <c r="AE3" s="27">
        <v>34.394425508027297</v>
      </c>
      <c r="AF3" s="27">
        <v>0</v>
      </c>
      <c r="AG3" s="27">
        <v>162.45018439342701</v>
      </c>
      <c r="AH3" s="27">
        <v>162.45018439342701</v>
      </c>
      <c r="AI3" s="27">
        <v>0</v>
      </c>
      <c r="AJ3" s="27">
        <v>3.8668022664346098</v>
      </c>
      <c r="AK3" s="27">
        <v>0</v>
      </c>
      <c r="AL3" s="27">
        <v>0</v>
      </c>
      <c r="AM3" s="27">
        <v>13.7778540758848</v>
      </c>
      <c r="AN3" s="27">
        <v>0.44864619154238</v>
      </c>
      <c r="AO3" s="27">
        <v>0</v>
      </c>
      <c r="AP3" s="27">
        <v>0</v>
      </c>
      <c r="AQ3" s="27">
        <v>8167.0846962086198</v>
      </c>
      <c r="AR3" s="27">
        <v>907.45611863842805</v>
      </c>
      <c r="AS3" s="27">
        <v>9074.5408148470506</v>
      </c>
      <c r="AT3" s="27">
        <v>0</v>
      </c>
      <c r="AU3" s="27">
        <v>19.173406033912599</v>
      </c>
      <c r="AV3" s="27">
        <v>0</v>
      </c>
      <c r="AW3" s="27">
        <v>8968.28187648112</v>
      </c>
      <c r="AX3" s="27">
        <v>0</v>
      </c>
      <c r="AY3" s="27">
        <v>0</v>
      </c>
      <c r="AZ3" s="27">
        <v>0</v>
      </c>
      <c r="BA3" s="27">
        <v>0</v>
      </c>
      <c r="BB3" s="27">
        <v>12.666714433660101</v>
      </c>
      <c r="BC3" s="27">
        <v>0</v>
      </c>
      <c r="BD3" s="27">
        <v>224.83382446964899</v>
      </c>
      <c r="BE3" s="27">
        <v>224.598829625158</v>
      </c>
      <c r="BF3" s="27">
        <v>0.23499484449147601</v>
      </c>
      <c r="BG3" s="27">
        <v>0</v>
      </c>
      <c r="BH3" s="27">
        <v>0</v>
      </c>
      <c r="BI3" s="27">
        <v>147.53164249298499</v>
      </c>
      <c r="BJ3" s="27">
        <v>0</v>
      </c>
      <c r="BK3" s="27">
        <v>3.1442166652887602</v>
      </c>
      <c r="BL3" s="27">
        <v>0</v>
      </c>
      <c r="BM3" s="27">
        <v>0.61759853998908898</v>
      </c>
      <c r="BN3" s="27">
        <v>7.8606009887729202</v>
      </c>
      <c r="BO3" s="27">
        <v>8088.1775203627303</v>
      </c>
      <c r="BP3" s="27">
        <v>0</v>
      </c>
      <c r="BQ3" s="27">
        <v>52.778056504461397</v>
      </c>
      <c r="BR3" s="27">
        <v>0</v>
      </c>
      <c r="BS3" s="27">
        <v>364.67326938606698</v>
      </c>
      <c r="BT3" s="27">
        <v>5501.0570763582</v>
      </c>
      <c r="BU3" s="27">
        <v>0</v>
      </c>
      <c r="BV3" s="27">
        <v>0</v>
      </c>
      <c r="BW3" s="27">
        <v>70.358596109970705</v>
      </c>
      <c r="BX3" s="27">
        <v>249.835831349394</v>
      </c>
      <c r="BY3" s="27">
        <v>17779.697006123301</v>
      </c>
      <c r="BZ3" s="27">
        <v>41.299992239743403</v>
      </c>
      <c r="CB3" s="24">
        <f t="shared" ref="CB3:CB34" si="0">IF(B3=0,"",(AB3-B3)/B3)</f>
        <v>-4.8032507608566679E-7</v>
      </c>
      <c r="CC3" s="24" t="str">
        <f>IF(C3=0,"",(AO3-C3)/C3)</f>
        <v/>
      </c>
      <c r="CD3" s="24">
        <f t="shared" ref="CD3:CD34" si="1">IF(D3=0,"",(AS3-D3)/D3)</f>
        <v>-2.4087500121684173E-6</v>
      </c>
      <c r="CE3" s="24">
        <f t="shared" ref="CE3:CE34" si="2">IF(E3=0,"",(BD3-E3)/E3)</f>
        <v>5.0600016712841922E-5</v>
      </c>
      <c r="CF3" s="24">
        <f t="shared" ref="CF3:CF34" si="3">IF(F3=0,"",(BE3-F3)/F3)</f>
        <v>5.0645683419191214E-5</v>
      </c>
      <c r="CG3" s="24">
        <f t="shared" ref="CG3:CG34" si="4">IF(G3=0,"",(BS3-G3)/G3)</f>
        <v>-3.6717498346441174E-6</v>
      </c>
      <c r="CH3" s="24">
        <f t="shared" ref="CH3:CH34" si="5">IF(H3=0,"",(BY3-H3)/H3)</f>
        <v>2.1092170983347305E-7</v>
      </c>
      <c r="CI3" s="24">
        <f t="shared" ref="CI3:CI34" si="6">IF(I3=0,"",(V3-I3)/I3)</f>
        <v>-2.0782845032324981E-6</v>
      </c>
      <c r="CJ3" s="24">
        <f t="shared" ref="CJ3:CJ34" si="7">IF(J3=0,"",(X3-J3)/J3)</f>
        <v>4.1361230002072459E-2</v>
      </c>
      <c r="CK3" s="24">
        <f t="shared" ref="CK3:CK34" si="8">IF(K3=0,"",(AA3-K3)/K3)</f>
        <v>-1.4061363426045838E-6</v>
      </c>
      <c r="CL3" s="24">
        <f t="shared" ref="CL3:CL34" si="9">IF(L3=0,"",(AH3-L3)/L3)</f>
        <v>2.8676160917140254E-6</v>
      </c>
      <c r="CM3" s="24">
        <f t="shared" ref="CM3:CM34" si="10">IF(M3=0,"",(AM3-M3)/M3)</f>
        <v>1.7004044685034041E-6</v>
      </c>
      <c r="CN3" s="24">
        <f t="shared" ref="CN3:CN34" si="11">IF(N3=0,"",(T3-N3)/N3)</f>
        <v>8.435783152501416E-6</v>
      </c>
      <c r="CO3" s="24">
        <f t="shared" ref="CO3:CO34" si="12">IF(O3=0,"",(Y3-O3)/O3)</f>
        <v>1.5469779856498465E-6</v>
      </c>
      <c r="CP3" s="24">
        <f t="shared" ref="CP3:CP34" si="13">IF(P3=0,"",(AN3-P3)/P3)</f>
        <v>2.0815816448719961E-5</v>
      </c>
    </row>
    <row r="4" spans="1:94" x14ac:dyDescent="0.25">
      <c r="A4" s="29" t="s">
        <v>2</v>
      </c>
      <c r="B4" s="27">
        <v>15.561846309</v>
      </c>
      <c r="C4" s="27"/>
      <c r="D4" s="27">
        <v>10.279622353000001</v>
      </c>
      <c r="E4" s="27">
        <v>0.31171033599999998</v>
      </c>
      <c r="F4" s="27">
        <v>0.31171033599999998</v>
      </c>
      <c r="G4" s="27">
        <v>0.55143080349999996</v>
      </c>
      <c r="H4" s="27">
        <v>41.990043200999999</v>
      </c>
      <c r="I4" s="27">
        <v>1.4218776400000001E-2</v>
      </c>
      <c r="J4" s="27">
        <v>0.27182079819999999</v>
      </c>
      <c r="K4" s="27">
        <v>0</v>
      </c>
      <c r="L4" s="27">
        <v>0.122923614</v>
      </c>
      <c r="M4" s="27">
        <v>1.31053447E-2</v>
      </c>
      <c r="N4" s="67">
        <v>1.753497E-2</v>
      </c>
      <c r="O4" s="67">
        <v>3.9299584E-3</v>
      </c>
      <c r="P4" s="67">
        <v>4.2531779999999998E-4</v>
      </c>
      <c r="R4" s="29" t="s">
        <v>2</v>
      </c>
      <c r="S4" s="27">
        <v>0</v>
      </c>
      <c r="T4" s="27">
        <v>1.7535582530906001E-2</v>
      </c>
      <c r="U4" s="27">
        <v>1.4218415690074201E-2</v>
      </c>
      <c r="V4" s="27">
        <v>1.4218415690074201E-2</v>
      </c>
      <c r="W4" s="27">
        <v>3.4457221514906203E-5</v>
      </c>
      <c r="X4" s="27">
        <v>0.27244424764772301</v>
      </c>
      <c r="Y4" s="27">
        <v>3.9303836346500096E-3</v>
      </c>
      <c r="Z4" s="27">
        <v>96.710712942785193</v>
      </c>
      <c r="AA4" s="27">
        <v>0</v>
      </c>
      <c r="AB4" s="27">
        <v>15.562325214812899</v>
      </c>
      <c r="AC4" s="27">
        <v>2.02611906165777E-2</v>
      </c>
      <c r="AD4" s="27">
        <v>15.714179353164001</v>
      </c>
      <c r="AE4" s="27">
        <v>3.8443109507432197E-2</v>
      </c>
      <c r="AF4" s="27">
        <v>0</v>
      </c>
      <c r="AG4" s="27">
        <v>0.122921797373193</v>
      </c>
      <c r="AH4" s="27">
        <v>0.122921797373193</v>
      </c>
      <c r="AI4" s="27">
        <v>0</v>
      </c>
      <c r="AJ4" s="27">
        <v>9.1995140186399902E-4</v>
      </c>
      <c r="AK4" s="27">
        <v>0</v>
      </c>
      <c r="AL4" s="27">
        <v>0</v>
      </c>
      <c r="AM4" s="27">
        <v>1.31058962372613E-2</v>
      </c>
      <c r="AN4" s="27">
        <v>4.2533755921890298E-4</v>
      </c>
      <c r="AO4" s="27">
        <v>0</v>
      </c>
      <c r="AP4" s="27">
        <v>0</v>
      </c>
      <c r="AQ4" s="27">
        <v>9.2516798668408793</v>
      </c>
      <c r="AR4" s="27">
        <v>1.02796031680418</v>
      </c>
      <c r="AS4" s="27">
        <v>10.279640183645</v>
      </c>
      <c r="AT4" s="27">
        <v>0</v>
      </c>
      <c r="AU4" s="27">
        <v>4.5433675600897302E-3</v>
      </c>
      <c r="AV4" s="27">
        <v>0</v>
      </c>
      <c r="AW4" s="27">
        <v>27.337269432365101</v>
      </c>
      <c r="AX4" s="27">
        <v>0</v>
      </c>
      <c r="AY4" s="27">
        <v>0</v>
      </c>
      <c r="AZ4" s="27">
        <v>0</v>
      </c>
      <c r="BA4" s="27">
        <v>0</v>
      </c>
      <c r="BB4" s="27">
        <v>1.75803998081978E-2</v>
      </c>
      <c r="BC4" s="27">
        <v>0</v>
      </c>
      <c r="BD4" s="27">
        <v>0.31172267784410002</v>
      </c>
      <c r="BE4" s="27">
        <v>0.31172267784410002</v>
      </c>
      <c r="BF4" s="27">
        <v>0</v>
      </c>
      <c r="BG4" s="27">
        <v>0</v>
      </c>
      <c r="BH4" s="27">
        <v>0</v>
      </c>
      <c r="BI4" s="27">
        <v>0.20476066072521101</v>
      </c>
      <c r="BJ4" s="27">
        <v>0</v>
      </c>
      <c r="BK4" s="27">
        <v>4.3638177439000803E-3</v>
      </c>
      <c r="BL4" s="27">
        <v>0</v>
      </c>
      <c r="BM4" s="27">
        <v>8.5719285482012604E-4</v>
      </c>
      <c r="BN4" s="27">
        <v>1.09099467032633E-2</v>
      </c>
      <c r="BO4" s="27">
        <v>13.682606963739399</v>
      </c>
      <c r="BP4" s="27">
        <v>0</v>
      </c>
      <c r="BQ4" s="27">
        <v>7.3250660008707794E-2</v>
      </c>
      <c r="BR4" s="27">
        <v>0</v>
      </c>
      <c r="BS4" s="27">
        <v>0.55143592541763697</v>
      </c>
      <c r="BT4" s="27">
        <v>18.917869435539501</v>
      </c>
      <c r="BU4" s="27">
        <v>0</v>
      </c>
      <c r="BV4" s="27">
        <v>0</v>
      </c>
      <c r="BW4" s="27">
        <v>0.11819387299283</v>
      </c>
      <c r="BX4" s="27">
        <v>0.73510931199259899</v>
      </c>
      <c r="BY4" s="27">
        <v>41.9900979403319</v>
      </c>
      <c r="BZ4" s="27">
        <v>3.1831068271631603E-2</v>
      </c>
      <c r="CB4" s="24">
        <f t="shared" si="0"/>
        <v>3.0774356936206578E-5</v>
      </c>
      <c r="CC4" s="24" t="str">
        <f t="shared" ref="CC4:CC51" si="14">IF(C4=0,"",(AO4-C4)/C4)</f>
        <v/>
      </c>
      <c r="CD4" s="24">
        <f t="shared" si="1"/>
        <v>1.7345622618521633E-6</v>
      </c>
      <c r="CE4" s="24">
        <f t="shared" si="2"/>
        <v>3.9593952059513717E-5</v>
      </c>
      <c r="CF4" s="24">
        <f t="shared" si="3"/>
        <v>3.9593952059513717E-5</v>
      </c>
      <c r="CG4" s="24">
        <f t="shared" si="4"/>
        <v>9.2884140757268146E-6</v>
      </c>
      <c r="CH4" s="24">
        <f t="shared" si="5"/>
        <v>1.3036264725664514E-6</v>
      </c>
      <c r="CI4" s="24">
        <f t="shared" si="6"/>
        <v>-2.5368563064261603E-5</v>
      </c>
      <c r="CJ4" s="24">
        <f t="shared" si="7"/>
        <v>2.293604653696523E-3</v>
      </c>
      <c r="CK4" s="24" t="str">
        <f t="shared" si="8"/>
        <v/>
      </c>
      <c r="CL4" s="24">
        <f t="shared" si="9"/>
        <v>-1.4778501443969111E-5</v>
      </c>
      <c r="CM4" s="24">
        <f t="shared" si="10"/>
        <v>4.2084910692914613E-5</v>
      </c>
      <c r="CN4" s="24">
        <f t="shared" si="11"/>
        <v>3.4931962016487455E-5</v>
      </c>
      <c r="CO4" s="24">
        <f t="shared" si="12"/>
        <v>1.0820334637882439E-4</v>
      </c>
      <c r="CP4" s="24">
        <f t="shared" si="13"/>
        <v>4.6457540462678876E-5</v>
      </c>
    </row>
    <row r="5" spans="1:94" x14ac:dyDescent="0.25">
      <c r="A5" s="29" t="s">
        <v>3</v>
      </c>
      <c r="B5" s="27">
        <v>5004.2301342999999</v>
      </c>
      <c r="C5" s="27"/>
      <c r="D5" s="27">
        <v>6484.8012013999996</v>
      </c>
      <c r="E5" s="27">
        <v>192.91985593000001</v>
      </c>
      <c r="F5" s="27">
        <v>190.7395664</v>
      </c>
      <c r="G5" s="27">
        <v>30.196587638</v>
      </c>
      <c r="H5" s="27">
        <v>11250.725746</v>
      </c>
      <c r="I5" s="27">
        <v>29.827712629000001</v>
      </c>
      <c r="J5" s="27">
        <v>95.850760170000001</v>
      </c>
      <c r="K5" s="27">
        <v>2.5925231900000002E-2</v>
      </c>
      <c r="L5" s="27">
        <v>156.56434603</v>
      </c>
      <c r="M5" s="27">
        <v>8.8281095737000008</v>
      </c>
      <c r="N5" s="67">
        <v>15.983309253</v>
      </c>
      <c r="O5" s="67">
        <v>1.6682502159999999</v>
      </c>
      <c r="P5" s="67">
        <v>0.37005826730000002</v>
      </c>
      <c r="R5" s="29" t="s">
        <v>3</v>
      </c>
      <c r="S5" s="27">
        <v>0</v>
      </c>
      <c r="T5" s="27">
        <v>15.983259546205501</v>
      </c>
      <c r="U5" s="27">
        <v>29.827788395004799</v>
      </c>
      <c r="V5" s="27">
        <v>29.827788395004799</v>
      </c>
      <c r="W5" s="27">
        <v>0.17717008121209499</v>
      </c>
      <c r="X5" s="27">
        <v>131.20737588346401</v>
      </c>
      <c r="Y5" s="27">
        <v>1.6682589507497501</v>
      </c>
      <c r="Z5" s="27">
        <v>36556.3764069354</v>
      </c>
      <c r="AA5" s="27">
        <v>2.5925196333349901E-2</v>
      </c>
      <c r="AB5" s="27">
        <v>5004.21443531364</v>
      </c>
      <c r="AC5" s="27">
        <v>48.041084994682301</v>
      </c>
      <c r="AD5" s="27">
        <v>5823.5494355228702</v>
      </c>
      <c r="AE5" s="27">
        <v>28.984788011789501</v>
      </c>
      <c r="AF5" s="27">
        <v>0</v>
      </c>
      <c r="AG5" s="27">
        <v>156.56455947099801</v>
      </c>
      <c r="AH5" s="27">
        <v>156.56455947099801</v>
      </c>
      <c r="AI5" s="27">
        <v>0</v>
      </c>
      <c r="AJ5" s="27">
        <v>13.100054298335399</v>
      </c>
      <c r="AK5" s="27">
        <v>0</v>
      </c>
      <c r="AL5" s="27">
        <v>0</v>
      </c>
      <c r="AM5" s="27">
        <v>8.8281186846095405</v>
      </c>
      <c r="AN5" s="27">
        <v>0.370055000978254</v>
      </c>
      <c r="AO5" s="27">
        <v>0</v>
      </c>
      <c r="AP5" s="27">
        <v>0</v>
      </c>
      <c r="AQ5" s="27">
        <v>5836.3024355936404</v>
      </c>
      <c r="AR5" s="27">
        <v>648.47892155624095</v>
      </c>
      <c r="AS5" s="27">
        <v>6484.78135714988</v>
      </c>
      <c r="AT5" s="27">
        <v>0</v>
      </c>
      <c r="AU5" s="27">
        <v>43.994971027101897</v>
      </c>
      <c r="AV5" s="27">
        <v>0</v>
      </c>
      <c r="AW5" s="27">
        <v>6166.2143142231298</v>
      </c>
      <c r="AX5" s="27">
        <v>0</v>
      </c>
      <c r="AY5" s="27">
        <v>0</v>
      </c>
      <c r="AZ5" s="27">
        <v>0</v>
      </c>
      <c r="BA5" s="27">
        <v>0</v>
      </c>
      <c r="BB5" s="27">
        <v>10.757717460055</v>
      </c>
      <c r="BC5" s="27">
        <v>0</v>
      </c>
      <c r="BD5" s="27">
        <v>192.928892048645</v>
      </c>
      <c r="BE5" s="27">
        <v>190.74858381989301</v>
      </c>
      <c r="BF5" s="27">
        <v>2.1803082287515698</v>
      </c>
      <c r="BG5" s="27">
        <v>0</v>
      </c>
      <c r="BH5" s="27">
        <v>0</v>
      </c>
      <c r="BI5" s="27">
        <v>125.296477069175</v>
      </c>
      <c r="BJ5" s="27">
        <v>0</v>
      </c>
      <c r="BK5" s="27">
        <v>2.6703722438091502</v>
      </c>
      <c r="BL5" s="27">
        <v>0</v>
      </c>
      <c r="BM5" s="27">
        <v>0.52453154058984497</v>
      </c>
      <c r="BN5" s="27">
        <v>6.6757971521795199</v>
      </c>
      <c r="BO5" s="27">
        <v>4442.1460393257803</v>
      </c>
      <c r="BP5" s="27">
        <v>0</v>
      </c>
      <c r="BQ5" s="27">
        <v>44.823688354084403</v>
      </c>
      <c r="BR5" s="27">
        <v>0</v>
      </c>
      <c r="BS5" s="27">
        <v>30.1964539357243</v>
      </c>
      <c r="BT5" s="27">
        <v>3398.58809227144</v>
      </c>
      <c r="BU5" s="27">
        <v>0</v>
      </c>
      <c r="BV5" s="27">
        <v>0</v>
      </c>
      <c r="BW5" s="27">
        <v>63.611228454842099</v>
      </c>
      <c r="BX5" s="27">
        <v>120.240029662692</v>
      </c>
      <c r="BY5" s="27">
        <v>11250.687803479999</v>
      </c>
      <c r="BZ5" s="27">
        <v>23.4410842477545</v>
      </c>
      <c r="CB5" s="24">
        <f t="shared" si="0"/>
        <v>-3.1371431645978353E-6</v>
      </c>
      <c r="CC5" s="24" t="str">
        <f t="shared" si="14"/>
        <v/>
      </c>
      <c r="CD5" s="24">
        <f t="shared" si="1"/>
        <v>-3.0601169570656922E-6</v>
      </c>
      <c r="CE5" s="24">
        <f t="shared" si="2"/>
        <v>4.6838717567071715E-5</v>
      </c>
      <c r="CF5" s="24">
        <f t="shared" si="3"/>
        <v>4.727608468031443E-5</v>
      </c>
      <c r="CG5" s="24">
        <f t="shared" si="4"/>
        <v>-4.4277279705733587E-6</v>
      </c>
      <c r="CH5" s="24">
        <f t="shared" si="5"/>
        <v>-3.3724508851606338E-6</v>
      </c>
      <c r="CI5" s="24">
        <f t="shared" si="6"/>
        <v>2.5401211866450656E-6</v>
      </c>
      <c r="CJ5" s="24">
        <f t="shared" si="7"/>
        <v>0.36887152121439465</v>
      </c>
      <c r="CK5" s="24">
        <f t="shared" si="8"/>
        <v>-1.3718932288804579E-6</v>
      </c>
      <c r="CL5" s="24">
        <f t="shared" si="9"/>
        <v>1.3632797212286747E-6</v>
      </c>
      <c r="CM5" s="24">
        <f t="shared" si="10"/>
        <v>1.0320340344259735E-6</v>
      </c>
      <c r="CN5" s="24">
        <f t="shared" si="11"/>
        <v>-3.1099188354743311E-6</v>
      </c>
      <c r="CO5" s="24">
        <f t="shared" si="12"/>
        <v>5.2358750901915584E-6</v>
      </c>
      <c r="CP5" s="24">
        <f t="shared" si="13"/>
        <v>-8.8265066197603202E-6</v>
      </c>
    </row>
    <row r="6" spans="1:94" x14ac:dyDescent="0.25">
      <c r="A6" s="29" t="s">
        <v>4</v>
      </c>
      <c r="B6" s="27">
        <v>947.27006968000001</v>
      </c>
      <c r="C6" s="27">
        <v>15.1882</v>
      </c>
      <c r="D6" s="27">
        <v>2269.3379307</v>
      </c>
      <c r="E6" s="27">
        <v>19.332254291999998</v>
      </c>
      <c r="F6" s="27">
        <v>19.263166228999999</v>
      </c>
      <c r="G6" s="27">
        <v>436.53561870999999</v>
      </c>
      <c r="H6" s="27">
        <v>108518.41062</v>
      </c>
      <c r="I6" s="27">
        <v>0.52939680089999996</v>
      </c>
      <c r="J6" s="27">
        <v>826.54576557999997</v>
      </c>
      <c r="K6" s="27">
        <v>6.2754272799999997E-2</v>
      </c>
      <c r="L6" s="27">
        <v>23.794097636</v>
      </c>
      <c r="M6" s="27">
        <v>0.36247855960000003</v>
      </c>
      <c r="N6" s="67">
        <v>0.4614987438</v>
      </c>
      <c r="O6" s="67">
        <v>8.1081516699999995E-2</v>
      </c>
      <c r="P6" s="67">
        <v>9.1819603900000005E-2</v>
      </c>
      <c r="R6" s="29" t="s">
        <v>4</v>
      </c>
      <c r="S6" s="27">
        <v>0</v>
      </c>
      <c r="T6" s="27">
        <v>0.46149870461902498</v>
      </c>
      <c r="U6" s="27">
        <v>0.52940399138250804</v>
      </c>
      <c r="V6" s="27">
        <v>0.52940399138250804</v>
      </c>
      <c r="W6" s="27">
        <v>4.0985060290613202E-3</v>
      </c>
      <c r="X6" s="27">
        <v>828.48878631251102</v>
      </c>
      <c r="Y6" s="27">
        <v>8.1078817616038606E-2</v>
      </c>
      <c r="Z6" s="27">
        <v>219086.28055307301</v>
      </c>
      <c r="AA6" s="27">
        <v>6.2757117581347693E-2</v>
      </c>
      <c r="AB6" s="27">
        <v>947.26326813164098</v>
      </c>
      <c r="AC6" s="27">
        <v>16.498940860148601</v>
      </c>
      <c r="AD6" s="27">
        <v>17157.906170528298</v>
      </c>
      <c r="AE6" s="27">
        <v>32.464823338248898</v>
      </c>
      <c r="AF6" s="27">
        <v>0</v>
      </c>
      <c r="AG6" s="27">
        <v>23.793915622492499</v>
      </c>
      <c r="AH6" s="27">
        <v>23.793915622492499</v>
      </c>
      <c r="AI6" s="27">
        <v>0</v>
      </c>
      <c r="AJ6" s="27">
        <v>0.33973514498468199</v>
      </c>
      <c r="AK6" s="27">
        <v>0</v>
      </c>
      <c r="AL6" s="27">
        <v>0</v>
      </c>
      <c r="AM6" s="27">
        <v>0.36247305708772798</v>
      </c>
      <c r="AN6" s="27">
        <v>2.9826278591790101E-2</v>
      </c>
      <c r="AO6" s="27">
        <v>15.188137700689399</v>
      </c>
      <c r="AP6" s="27">
        <v>0</v>
      </c>
      <c r="AQ6" s="27">
        <v>2042.4006826843299</v>
      </c>
      <c r="AR6" s="27">
        <v>226.93355393872099</v>
      </c>
      <c r="AS6" s="27">
        <v>2269.33423662306</v>
      </c>
      <c r="AT6" s="27">
        <v>0</v>
      </c>
      <c r="AU6" s="27">
        <v>10.760760079310099</v>
      </c>
      <c r="AV6" s="27">
        <v>0</v>
      </c>
      <c r="AW6" s="27">
        <v>84648.026272704505</v>
      </c>
      <c r="AX6" s="27">
        <v>0</v>
      </c>
      <c r="AY6" s="27">
        <v>0</v>
      </c>
      <c r="AZ6" s="27">
        <v>0</v>
      </c>
      <c r="BA6" s="27">
        <v>0</v>
      </c>
      <c r="BB6" s="27">
        <v>1.08644070503811</v>
      </c>
      <c r="BC6" s="27">
        <v>0</v>
      </c>
      <c r="BD6" s="27">
        <v>19.333106039754799</v>
      </c>
      <c r="BE6" s="27">
        <v>19.264018072002902</v>
      </c>
      <c r="BF6" s="27">
        <v>6.9087967751891702E-2</v>
      </c>
      <c r="BG6" s="27">
        <v>0</v>
      </c>
      <c r="BH6" s="27">
        <v>0</v>
      </c>
      <c r="BI6" s="27">
        <v>12.653894723237199</v>
      </c>
      <c r="BJ6" s="27">
        <v>0</v>
      </c>
      <c r="BK6" s="27">
        <v>0.26968398083081102</v>
      </c>
      <c r="BL6" s="27">
        <v>0</v>
      </c>
      <c r="BM6" s="27">
        <v>5.2973512569101197E-2</v>
      </c>
      <c r="BN6" s="27">
        <v>0.67420710549667495</v>
      </c>
      <c r="BO6" s="27">
        <v>21439.2137795993</v>
      </c>
      <c r="BP6" s="27">
        <v>0</v>
      </c>
      <c r="BQ6" s="27">
        <v>4.52681804483099</v>
      </c>
      <c r="BR6" s="27">
        <v>0</v>
      </c>
      <c r="BS6" s="27">
        <v>436.53421966142503</v>
      </c>
      <c r="BT6" s="27">
        <v>67035.549340983998</v>
      </c>
      <c r="BU6" s="27">
        <v>0</v>
      </c>
      <c r="BV6" s="27">
        <v>0</v>
      </c>
      <c r="BW6" s="27">
        <v>143.49686314304699</v>
      </c>
      <c r="BX6" s="27">
        <v>3248.1798012149302</v>
      </c>
      <c r="BY6" s="27">
        <v>108516.179341589</v>
      </c>
      <c r="BZ6" s="27">
        <v>143.75815857064799</v>
      </c>
      <c r="CB6" s="24">
        <f t="shared" si="0"/>
        <v>-7.1801575672281418E-6</v>
      </c>
      <c r="CC6" s="24">
        <f t="shared" si="14"/>
        <v>-4.1018231654163933E-6</v>
      </c>
      <c r="CD6" s="24">
        <f t="shared" si="1"/>
        <v>-1.6278214408221392E-6</v>
      </c>
      <c r="CE6" s="24">
        <f t="shared" si="2"/>
        <v>4.405837735920903E-5</v>
      </c>
      <c r="CF6" s="24">
        <f t="shared" si="3"/>
        <v>4.4221338941656821E-5</v>
      </c>
      <c r="CG6" s="24">
        <f t="shared" si="4"/>
        <v>-3.2048898532074375E-6</v>
      </c>
      <c r="CH6" s="24">
        <f t="shared" si="5"/>
        <v>-2.0561289077570443E-5</v>
      </c>
      <c r="CI6" s="24">
        <f t="shared" si="6"/>
        <v>1.3582406421525657E-5</v>
      </c>
      <c r="CJ6" s="24">
        <f t="shared" si="7"/>
        <v>2.3507721089679901E-3</v>
      </c>
      <c r="CK6" s="24">
        <f t="shared" si="8"/>
        <v>4.5332074148371348E-5</v>
      </c>
      <c r="CL6" s="24">
        <f t="shared" si="9"/>
        <v>-7.6495234358492054E-6</v>
      </c>
      <c r="CM6" s="24">
        <f t="shared" si="10"/>
        <v>-1.5180242048304243E-5</v>
      </c>
      <c r="CN6" s="24">
        <f t="shared" si="11"/>
        <v>-8.4899418571247668E-8</v>
      </c>
      <c r="CO6" s="24">
        <f t="shared" si="12"/>
        <v>-3.3288523343425484E-5</v>
      </c>
      <c r="CP6" s="24">
        <f t="shared" si="13"/>
        <v>-0.67516437313023414</v>
      </c>
    </row>
    <row r="7" spans="1:94" x14ac:dyDescent="0.25">
      <c r="A7" s="29" t="s">
        <v>5</v>
      </c>
      <c r="B7" s="27">
        <v>32150.767111000001</v>
      </c>
      <c r="C7" s="27"/>
      <c r="D7" s="27">
        <v>36910.227318999998</v>
      </c>
      <c r="E7" s="27">
        <v>1382.6792362000001</v>
      </c>
      <c r="F7" s="27">
        <v>1378.3306861999999</v>
      </c>
      <c r="G7" s="27">
        <v>1.3932140399999999E-2</v>
      </c>
      <c r="H7" s="27">
        <v>86124.064089000007</v>
      </c>
      <c r="I7" s="27">
        <v>227.15605350000001</v>
      </c>
      <c r="J7" s="27">
        <v>322.80074682999998</v>
      </c>
      <c r="K7" s="27">
        <v>0.24529139089999999</v>
      </c>
      <c r="L7" s="27">
        <v>1282.8255623</v>
      </c>
      <c r="M7" s="27">
        <v>132.06044847999999</v>
      </c>
      <c r="N7" s="67">
        <v>115.84818457999999</v>
      </c>
      <c r="O7" s="67">
        <v>30.142409868000001</v>
      </c>
      <c r="P7" s="67">
        <v>5.6127101353000004</v>
      </c>
      <c r="R7" s="29" t="s">
        <v>5</v>
      </c>
      <c r="S7" s="27">
        <v>0</v>
      </c>
      <c r="T7" s="27">
        <v>115.845715308016</v>
      </c>
      <c r="U7" s="27">
        <v>227.15347327968399</v>
      </c>
      <c r="V7" s="27">
        <v>227.15347327968399</v>
      </c>
      <c r="W7" s="27">
        <v>0</v>
      </c>
      <c r="X7" s="27">
        <v>334.66861085862303</v>
      </c>
      <c r="Y7" s="27">
        <v>30.142096860086198</v>
      </c>
      <c r="Z7" s="27">
        <v>249890.85069311899</v>
      </c>
      <c r="AA7" s="27">
        <v>0.24529069194491601</v>
      </c>
      <c r="AB7" s="27">
        <v>32150.5582754895</v>
      </c>
      <c r="AC7" s="27">
        <v>864.20056103248999</v>
      </c>
      <c r="AD7" s="27">
        <v>61362.031153356402</v>
      </c>
      <c r="AE7" s="27">
        <v>1012.9966763311</v>
      </c>
      <c r="AF7" s="27">
        <v>0</v>
      </c>
      <c r="AG7" s="27">
        <v>1282.9154657296201</v>
      </c>
      <c r="AH7" s="27">
        <v>1282.9154657296201</v>
      </c>
      <c r="AI7" s="27">
        <v>0</v>
      </c>
      <c r="AJ7" s="27">
        <v>117.607492071721</v>
      </c>
      <c r="AK7" s="27">
        <v>0.15762518385520799</v>
      </c>
      <c r="AL7" s="27">
        <v>0</v>
      </c>
      <c r="AM7" s="27">
        <v>132.05996226191999</v>
      </c>
      <c r="AN7" s="27">
        <v>5.6126798034819299</v>
      </c>
      <c r="AO7" s="27">
        <v>0</v>
      </c>
      <c r="AP7" s="27">
        <v>0</v>
      </c>
      <c r="AQ7" s="27">
        <v>33218.764992914301</v>
      </c>
      <c r="AR7" s="27">
        <v>3691.0025422707699</v>
      </c>
      <c r="AS7" s="27">
        <v>36909.767535185099</v>
      </c>
      <c r="AT7" s="27">
        <v>0</v>
      </c>
      <c r="AU7" s="27">
        <v>306.95032297596202</v>
      </c>
      <c r="AV7" s="27">
        <v>0</v>
      </c>
      <c r="AW7" s="27">
        <v>45658.658306142403</v>
      </c>
      <c r="AX7" s="27">
        <v>0</v>
      </c>
      <c r="AY7" s="27">
        <v>0</v>
      </c>
      <c r="AZ7" s="27">
        <v>0</v>
      </c>
      <c r="BA7" s="27">
        <v>0</v>
      </c>
      <c r="BB7" s="27">
        <v>77.736968700430296</v>
      </c>
      <c r="BC7" s="27">
        <v>0</v>
      </c>
      <c r="BD7" s="27">
        <v>1382.7352526447801</v>
      </c>
      <c r="BE7" s="27">
        <v>1378.3867279778201</v>
      </c>
      <c r="BF7" s="27">
        <v>4.3485246669642796</v>
      </c>
      <c r="BG7" s="27">
        <v>0</v>
      </c>
      <c r="BH7" s="27">
        <v>0</v>
      </c>
      <c r="BI7" s="27">
        <v>905.41771193747695</v>
      </c>
      <c r="BJ7" s="27">
        <v>0</v>
      </c>
      <c r="BK7" s="27">
        <v>19.296416775354601</v>
      </c>
      <c r="BL7" s="27">
        <v>0</v>
      </c>
      <c r="BM7" s="27">
        <v>3.79038482714108</v>
      </c>
      <c r="BN7" s="27">
        <v>48.240854544883398</v>
      </c>
      <c r="BO7" s="27">
        <v>35002.103781857499</v>
      </c>
      <c r="BP7" s="27">
        <v>0</v>
      </c>
      <c r="BQ7" s="27">
        <v>323.90439119253398</v>
      </c>
      <c r="BR7" s="27">
        <v>0</v>
      </c>
      <c r="BS7" s="27">
        <v>1.39333167986684E-2</v>
      </c>
      <c r="BT7" s="27">
        <v>27470.445174820299</v>
      </c>
      <c r="BU7" s="27">
        <v>0</v>
      </c>
      <c r="BV7" s="27">
        <v>0</v>
      </c>
      <c r="BW7" s="27">
        <v>462.66151217673797</v>
      </c>
      <c r="BX7" s="27">
        <v>728.12570525225601</v>
      </c>
      <c r="BY7" s="27">
        <v>86122.578043067202</v>
      </c>
      <c r="BZ7" s="27">
        <v>208.13944980054299</v>
      </c>
      <c r="CB7" s="24">
        <f t="shared" si="0"/>
        <v>-6.4955063056395304E-6</v>
      </c>
      <c r="CC7" s="24" t="str">
        <f t="shared" si="14"/>
        <v/>
      </c>
      <c r="CD7" s="24">
        <f t="shared" si="1"/>
        <v>-1.245681341717778E-5</v>
      </c>
      <c r="CE7" s="24">
        <f t="shared" si="2"/>
        <v>4.0512971709852232E-5</v>
      </c>
      <c r="CF7" s="24">
        <f t="shared" si="3"/>
        <v>4.0659167194964103E-5</v>
      </c>
      <c r="CG7" s="24">
        <f t="shared" si="4"/>
        <v>8.4437755766563852E-5</v>
      </c>
      <c r="CH7" s="24">
        <f t="shared" si="5"/>
        <v>-1.7254712124000913E-5</v>
      </c>
      <c r="CI7" s="24">
        <f t="shared" si="6"/>
        <v>-1.1358800596611336E-5</v>
      </c>
      <c r="CJ7" s="24">
        <f t="shared" si="7"/>
        <v>3.67652929714972E-2</v>
      </c>
      <c r="CK7" s="24">
        <f t="shared" si="8"/>
        <v>-2.8494888524746355E-6</v>
      </c>
      <c r="CL7" s="24">
        <f t="shared" si="9"/>
        <v>7.0082349667961548E-5</v>
      </c>
      <c r="CM7" s="24">
        <f t="shared" si="10"/>
        <v>-3.6817842555833086E-6</v>
      </c>
      <c r="CN7" s="24">
        <f t="shared" si="11"/>
        <v>-2.13147231693771E-5</v>
      </c>
      <c r="CO7" s="24">
        <f t="shared" si="12"/>
        <v>-1.038430288666049E-5</v>
      </c>
      <c r="CP7" s="24">
        <f t="shared" si="13"/>
        <v>-5.4041305072543279E-6</v>
      </c>
    </row>
    <row r="8" spans="1:94" x14ac:dyDescent="0.25">
      <c r="A8" s="29" t="s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67"/>
      <c r="O8" s="67"/>
      <c r="P8" s="67"/>
      <c r="CB8" s="24" t="str">
        <f t="shared" si="0"/>
        <v/>
      </c>
      <c r="CC8" s="24" t="str">
        <f t="shared" si="14"/>
        <v/>
      </c>
      <c r="CD8" s="24" t="str">
        <f t="shared" si="1"/>
        <v/>
      </c>
      <c r="CE8" s="24" t="str">
        <f t="shared" si="2"/>
        <v/>
      </c>
      <c r="CF8" s="24" t="str">
        <f t="shared" si="3"/>
        <v/>
      </c>
      <c r="CG8" s="24" t="str">
        <f t="shared" si="4"/>
        <v/>
      </c>
      <c r="CH8" s="24" t="str">
        <f t="shared" si="5"/>
        <v/>
      </c>
      <c r="CI8" s="24" t="str">
        <f t="shared" si="6"/>
        <v/>
      </c>
      <c r="CJ8" s="24" t="str">
        <f t="shared" si="7"/>
        <v/>
      </c>
      <c r="CK8" s="24" t="str">
        <f t="shared" si="8"/>
        <v/>
      </c>
      <c r="CL8" s="24" t="str">
        <f t="shared" si="9"/>
        <v/>
      </c>
      <c r="CM8" s="24" t="str">
        <f t="shared" si="10"/>
        <v/>
      </c>
      <c r="CN8" s="24" t="str">
        <f t="shared" si="11"/>
        <v/>
      </c>
      <c r="CO8" s="24" t="str">
        <f t="shared" si="12"/>
        <v/>
      </c>
      <c r="CP8" s="24" t="str">
        <f t="shared" si="13"/>
        <v/>
      </c>
    </row>
    <row r="9" spans="1:94" x14ac:dyDescent="0.25">
      <c r="A9" s="29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67"/>
      <c r="O9" s="67"/>
      <c r="P9" s="67"/>
      <c r="CB9" s="24" t="str">
        <f t="shared" si="0"/>
        <v/>
      </c>
      <c r="CC9" s="24" t="str">
        <f t="shared" si="14"/>
        <v/>
      </c>
      <c r="CD9" s="24" t="str">
        <f t="shared" si="1"/>
        <v/>
      </c>
      <c r="CE9" s="24" t="str">
        <f t="shared" si="2"/>
        <v/>
      </c>
      <c r="CF9" s="24" t="str">
        <f t="shared" si="3"/>
        <v/>
      </c>
      <c r="CG9" s="24" t="str">
        <f t="shared" si="4"/>
        <v/>
      </c>
      <c r="CH9" s="24" t="str">
        <f t="shared" si="5"/>
        <v/>
      </c>
      <c r="CI9" s="24" t="str">
        <f t="shared" si="6"/>
        <v/>
      </c>
      <c r="CJ9" s="24" t="str">
        <f t="shared" si="7"/>
        <v/>
      </c>
      <c r="CK9" s="24" t="str">
        <f t="shared" si="8"/>
        <v/>
      </c>
      <c r="CL9" s="24" t="str">
        <f t="shared" si="9"/>
        <v/>
      </c>
      <c r="CM9" s="24" t="str">
        <f t="shared" si="10"/>
        <v/>
      </c>
      <c r="CN9" s="24" t="str">
        <f t="shared" si="11"/>
        <v/>
      </c>
      <c r="CO9" s="24" t="str">
        <f t="shared" si="12"/>
        <v/>
      </c>
      <c r="CP9" s="24" t="str">
        <f t="shared" si="13"/>
        <v/>
      </c>
    </row>
    <row r="10" spans="1:94" x14ac:dyDescent="0.25">
      <c r="A10" s="29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67"/>
      <c r="O10" s="67"/>
      <c r="P10" s="67"/>
      <c r="CB10" s="24" t="str">
        <f t="shared" si="0"/>
        <v/>
      </c>
      <c r="CC10" s="24" t="str">
        <f t="shared" si="14"/>
        <v/>
      </c>
      <c r="CD10" s="24" t="str">
        <f t="shared" si="1"/>
        <v/>
      </c>
      <c r="CE10" s="24" t="str">
        <f t="shared" si="2"/>
        <v/>
      </c>
      <c r="CF10" s="24" t="str">
        <f t="shared" si="3"/>
        <v/>
      </c>
      <c r="CG10" s="24" t="str">
        <f t="shared" si="4"/>
        <v/>
      </c>
      <c r="CH10" s="24" t="str">
        <f t="shared" si="5"/>
        <v/>
      </c>
      <c r="CI10" s="24" t="str">
        <f t="shared" si="6"/>
        <v/>
      </c>
      <c r="CJ10" s="24" t="str">
        <f t="shared" si="7"/>
        <v/>
      </c>
      <c r="CK10" s="24" t="str">
        <f t="shared" si="8"/>
        <v/>
      </c>
      <c r="CL10" s="24" t="str">
        <f t="shared" si="9"/>
        <v/>
      </c>
      <c r="CM10" s="24" t="str">
        <f t="shared" si="10"/>
        <v/>
      </c>
      <c r="CN10" s="24" t="str">
        <f t="shared" si="11"/>
        <v/>
      </c>
      <c r="CO10" s="24" t="str">
        <f t="shared" si="12"/>
        <v/>
      </c>
      <c r="CP10" s="24" t="str">
        <f t="shared" si="13"/>
        <v/>
      </c>
    </row>
    <row r="11" spans="1:94" x14ac:dyDescent="0.25">
      <c r="A11" s="29" t="s">
        <v>9</v>
      </c>
      <c r="B11" s="27">
        <v>29.802670916</v>
      </c>
      <c r="C11" s="27"/>
      <c r="D11" s="27">
        <v>17.805258028000001</v>
      </c>
      <c r="E11" s="27">
        <v>0.36338259299999998</v>
      </c>
      <c r="F11" s="27">
        <v>0.36338259299999998</v>
      </c>
      <c r="G11" s="27">
        <v>15.724667855</v>
      </c>
      <c r="H11" s="27">
        <v>1032.9317464000001</v>
      </c>
      <c r="I11" s="27">
        <v>2.3604631399999999E-2</v>
      </c>
      <c r="J11" s="27">
        <v>13.251208351000001</v>
      </c>
      <c r="K11" s="27"/>
      <c r="L11" s="27">
        <v>1.1122255764</v>
      </c>
      <c r="M11" s="27">
        <v>2.1544837800000001E-2</v>
      </c>
      <c r="N11" s="67">
        <v>1.8053351799999999E-2</v>
      </c>
      <c r="O11" s="67">
        <v>4.0871633999999997E-3</v>
      </c>
      <c r="P11" s="67">
        <v>7.0125720000000001E-4</v>
      </c>
      <c r="R11" s="29" t="s">
        <v>9</v>
      </c>
      <c r="S11" s="27">
        <v>0</v>
      </c>
      <c r="T11" s="27">
        <v>1.8055289015999999E-2</v>
      </c>
      <c r="U11" s="27">
        <v>2.3605193238644798E-2</v>
      </c>
      <c r="V11" s="27">
        <v>2.3605193238644798E-2</v>
      </c>
      <c r="W11" s="27">
        <v>5.87746767638351E-5</v>
      </c>
      <c r="X11" s="27">
        <v>13.2516411896323</v>
      </c>
      <c r="Y11" s="27">
        <v>4.0871201957616097E-3</v>
      </c>
      <c r="Z11" s="27">
        <v>521.41368823966695</v>
      </c>
      <c r="AA11" s="27">
        <v>0</v>
      </c>
      <c r="AB11" s="27">
        <v>29.8022358173912</v>
      </c>
      <c r="AC11" s="27">
        <v>0.79482649613915901</v>
      </c>
      <c r="AD11" s="27">
        <v>110.033807551778</v>
      </c>
      <c r="AE11" s="27">
        <v>1.61062559812496</v>
      </c>
      <c r="AF11" s="27">
        <v>0</v>
      </c>
      <c r="AG11" s="27">
        <v>1.112231456855</v>
      </c>
      <c r="AH11" s="27">
        <v>1.112231456855</v>
      </c>
      <c r="AI11" s="27">
        <v>0</v>
      </c>
      <c r="AJ11" s="27">
        <v>3.3790774448982097E-2</v>
      </c>
      <c r="AK11" s="27">
        <v>0</v>
      </c>
      <c r="AL11" s="27">
        <v>0</v>
      </c>
      <c r="AM11" s="27">
        <v>2.15467328518439E-2</v>
      </c>
      <c r="AN11" s="27">
        <v>7.0120362045089505E-4</v>
      </c>
      <c r="AO11" s="27">
        <v>0</v>
      </c>
      <c r="AP11" s="27">
        <v>0</v>
      </c>
      <c r="AQ11" s="27">
        <v>16.024831958200199</v>
      </c>
      <c r="AR11" s="27">
        <v>1.78050233634816</v>
      </c>
      <c r="AS11" s="27">
        <v>17.805334294548398</v>
      </c>
      <c r="AT11" s="27">
        <v>0</v>
      </c>
      <c r="AU11" s="27">
        <v>1.1011592193433499</v>
      </c>
      <c r="AV11" s="27">
        <v>0</v>
      </c>
      <c r="AW11" s="27">
        <v>783.88049623836503</v>
      </c>
      <c r="AX11" s="27">
        <v>0</v>
      </c>
      <c r="AY11" s="27">
        <v>0</v>
      </c>
      <c r="AZ11" s="27">
        <v>0</v>
      </c>
      <c r="BA11" s="27">
        <v>0</v>
      </c>
      <c r="BB11" s="27">
        <v>2.0494815280235099E-2</v>
      </c>
      <c r="BC11" s="27">
        <v>0</v>
      </c>
      <c r="BD11" s="27">
        <v>0.36340374234582901</v>
      </c>
      <c r="BE11" s="27">
        <v>0.36340374234582901</v>
      </c>
      <c r="BF11" s="27">
        <v>0</v>
      </c>
      <c r="BG11" s="27">
        <v>0</v>
      </c>
      <c r="BH11" s="27">
        <v>0</v>
      </c>
      <c r="BI11" s="27">
        <v>0.23870879699289599</v>
      </c>
      <c r="BJ11" s="27">
        <v>0</v>
      </c>
      <c r="BK11" s="27">
        <v>5.0873520836433603E-3</v>
      </c>
      <c r="BL11" s="27">
        <v>0</v>
      </c>
      <c r="BM11" s="27">
        <v>9.9926034932235498E-4</v>
      </c>
      <c r="BN11" s="27">
        <v>1.2718239388878699E-2</v>
      </c>
      <c r="BO11" s="27">
        <v>190.00586945507101</v>
      </c>
      <c r="BP11" s="27">
        <v>0</v>
      </c>
      <c r="BQ11" s="27">
        <v>8.5395278250853204E-2</v>
      </c>
      <c r="BR11" s="27">
        <v>0</v>
      </c>
      <c r="BS11" s="27">
        <v>15.724725219222</v>
      </c>
      <c r="BT11" s="27">
        <v>593.23039766289401</v>
      </c>
      <c r="BU11" s="27">
        <v>0</v>
      </c>
      <c r="BV11" s="27">
        <v>0</v>
      </c>
      <c r="BW11" s="27">
        <v>6.1749857530503904</v>
      </c>
      <c r="BX11" s="27">
        <v>39.4674207295092</v>
      </c>
      <c r="BY11" s="27">
        <v>1032.9298627071601</v>
      </c>
      <c r="BZ11" s="27">
        <v>11.8081174999614</v>
      </c>
      <c r="CB11" s="24">
        <f t="shared" si="0"/>
        <v>-1.4599315948123784E-5</v>
      </c>
      <c r="CC11" s="24" t="str">
        <f t="shared" si="14"/>
        <v/>
      </c>
      <c r="CD11" s="24">
        <f t="shared" si="1"/>
        <v>4.2833722643955327E-6</v>
      </c>
      <c r="CE11" s="24">
        <f t="shared" si="2"/>
        <v>5.820131793993271E-5</v>
      </c>
      <c r="CF11" s="24">
        <f t="shared" si="3"/>
        <v>5.820131793993271E-5</v>
      </c>
      <c r="CG11" s="24">
        <f t="shared" si="4"/>
        <v>3.6480402975156622E-6</v>
      </c>
      <c r="CH11" s="24">
        <f t="shared" si="5"/>
        <v>-1.8236372795933976E-6</v>
      </c>
      <c r="CI11" s="24">
        <f t="shared" si="6"/>
        <v>2.3802051185559138E-5</v>
      </c>
      <c r="CJ11" s="24">
        <f t="shared" si="7"/>
        <v>3.2664087744641676E-5</v>
      </c>
      <c r="CK11" s="24" t="str">
        <f t="shared" si="8"/>
        <v/>
      </c>
      <c r="CL11" s="24">
        <f t="shared" si="9"/>
        <v>5.2871064331076457E-6</v>
      </c>
      <c r="CM11" s="24">
        <f t="shared" si="10"/>
        <v>8.7958510595006068E-5</v>
      </c>
      <c r="CN11" s="24">
        <f t="shared" si="11"/>
        <v>1.0730506010521565E-4</v>
      </c>
      <c r="CO11" s="24">
        <f t="shared" si="12"/>
        <v>-1.0570714738247852E-5</v>
      </c>
      <c r="CP11" s="24">
        <f t="shared" si="13"/>
        <v>-7.6404989645685871E-5</v>
      </c>
    </row>
    <row r="12" spans="1:94" x14ac:dyDescent="0.25">
      <c r="A12" s="29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67"/>
      <c r="O12" s="67"/>
      <c r="P12" s="67"/>
      <c r="R12" s="29"/>
      <c r="CB12" s="24" t="str">
        <f t="shared" si="0"/>
        <v/>
      </c>
      <c r="CC12" s="24" t="str">
        <f t="shared" si="14"/>
        <v/>
      </c>
      <c r="CD12" s="24" t="str">
        <f t="shared" si="1"/>
        <v/>
      </c>
      <c r="CE12" s="24" t="str">
        <f t="shared" si="2"/>
        <v/>
      </c>
      <c r="CF12" s="24" t="str">
        <f t="shared" si="3"/>
        <v/>
      </c>
      <c r="CG12" s="24" t="str">
        <f t="shared" si="4"/>
        <v/>
      </c>
      <c r="CH12" s="24" t="str">
        <f t="shared" si="5"/>
        <v/>
      </c>
      <c r="CI12" s="24" t="str">
        <f t="shared" si="6"/>
        <v/>
      </c>
      <c r="CJ12" s="24" t="str">
        <f t="shared" si="7"/>
        <v/>
      </c>
      <c r="CK12" s="24" t="str">
        <f t="shared" si="8"/>
        <v/>
      </c>
      <c r="CL12" s="24" t="str">
        <f t="shared" si="9"/>
        <v/>
      </c>
      <c r="CM12" s="24" t="str">
        <f t="shared" si="10"/>
        <v/>
      </c>
      <c r="CN12" s="24" t="str">
        <f t="shared" si="11"/>
        <v/>
      </c>
      <c r="CO12" s="24" t="str">
        <f t="shared" si="12"/>
        <v/>
      </c>
      <c r="CP12" s="24" t="str">
        <f t="shared" si="13"/>
        <v/>
      </c>
    </row>
    <row r="13" spans="1:94" x14ac:dyDescent="0.25">
      <c r="A13" s="29" t="s">
        <v>12</v>
      </c>
      <c r="B13" s="27">
        <v>3.0884515000000001</v>
      </c>
      <c r="C13" s="27"/>
      <c r="D13" s="27">
        <v>5.3922317</v>
      </c>
      <c r="E13" s="27">
        <v>0.21441508300000001</v>
      </c>
      <c r="F13" s="27">
        <v>0.208748083</v>
      </c>
      <c r="G13" s="27">
        <v>0.86147968659999996</v>
      </c>
      <c r="H13" s="27">
        <v>9.0047253699999992</v>
      </c>
      <c r="I13" s="27">
        <v>1.96784162E-2</v>
      </c>
      <c r="J13" s="27">
        <v>3.4240972000000001E-2</v>
      </c>
      <c r="K13" s="27">
        <v>6.2283800000000002E-5</v>
      </c>
      <c r="L13" s="27">
        <v>5.9124892300000002E-2</v>
      </c>
      <c r="M13" s="27">
        <v>1.8041941999999999E-3</v>
      </c>
      <c r="N13" s="67">
        <v>2.0868629E-3</v>
      </c>
      <c r="O13" s="67">
        <v>7.8426210000000001E-4</v>
      </c>
      <c r="P13" s="67">
        <v>2.6205020000000001E-4</v>
      </c>
      <c r="R13" t="s">
        <v>12</v>
      </c>
      <c r="S13" s="27">
        <v>0</v>
      </c>
      <c r="T13" s="27">
        <v>2.0869463542055899E-3</v>
      </c>
      <c r="U13" s="27">
        <v>1.9679265695199899E-2</v>
      </c>
      <c r="V13" s="27">
        <v>1.9679265695199899E-2</v>
      </c>
      <c r="W13" s="27">
        <v>1.5070204781825E-5</v>
      </c>
      <c r="X13" s="27">
        <v>3.4589410301316403E-2</v>
      </c>
      <c r="Y13" s="27">
        <v>7.8433569320480101E-4</v>
      </c>
      <c r="Z13" s="27">
        <v>31.254760596790899</v>
      </c>
      <c r="AA13" s="27">
        <v>6.2281379707557194E-5</v>
      </c>
      <c r="AB13" s="27">
        <v>3.0884692758367698</v>
      </c>
      <c r="AC13" s="27">
        <v>8.9963704489162202E-2</v>
      </c>
      <c r="AD13" s="27">
        <v>5.0447729990575301</v>
      </c>
      <c r="AE13" s="27">
        <v>6.6079365111857302E-2</v>
      </c>
      <c r="AF13" s="27">
        <v>0</v>
      </c>
      <c r="AG13" s="27">
        <v>5.9124478479030997E-2</v>
      </c>
      <c r="AH13" s="27">
        <v>5.9124478479030997E-2</v>
      </c>
      <c r="AI13" s="27">
        <v>0</v>
      </c>
      <c r="AJ13" s="27">
        <v>1.82319693778005E-2</v>
      </c>
      <c r="AK13" s="27">
        <v>0</v>
      </c>
      <c r="AL13" s="27">
        <v>0</v>
      </c>
      <c r="AM13" s="27">
        <v>1.80357552979821E-3</v>
      </c>
      <c r="AN13" s="27">
        <v>2.6207146895616698E-4</v>
      </c>
      <c r="AO13" s="27">
        <v>0</v>
      </c>
      <c r="AP13" s="27">
        <v>0</v>
      </c>
      <c r="AQ13" s="27">
        <v>4.8529306591268799</v>
      </c>
      <c r="AR13" s="27">
        <v>0.53922479979276805</v>
      </c>
      <c r="AS13" s="27">
        <v>5.3921554589196496</v>
      </c>
      <c r="AT13" s="27">
        <v>0</v>
      </c>
      <c r="AU13" s="27">
        <v>4.5677308680148097E-2</v>
      </c>
      <c r="AV13" s="27">
        <v>0</v>
      </c>
      <c r="AW13" s="27">
        <v>4.7446296830304497</v>
      </c>
      <c r="AX13" s="27">
        <v>0</v>
      </c>
      <c r="AY13" s="27">
        <v>0</v>
      </c>
      <c r="AZ13" s="27">
        <v>0</v>
      </c>
      <c r="BA13" s="27">
        <v>0</v>
      </c>
      <c r="BB13" s="27">
        <v>1.17733758825377E-2</v>
      </c>
      <c r="BC13" s="27">
        <v>0</v>
      </c>
      <c r="BD13" s="27">
        <v>0.214427526910168</v>
      </c>
      <c r="BE13" s="27">
        <v>0.20876051852709299</v>
      </c>
      <c r="BF13" s="27">
        <v>5.6670083830751197E-3</v>
      </c>
      <c r="BG13" s="27">
        <v>0</v>
      </c>
      <c r="BH13" s="27">
        <v>0</v>
      </c>
      <c r="BI13" s="27">
        <v>0.13712671616043101</v>
      </c>
      <c r="BJ13" s="27">
        <v>0</v>
      </c>
      <c r="BK13" s="27">
        <v>2.9224623423006499E-3</v>
      </c>
      <c r="BL13" s="27">
        <v>0</v>
      </c>
      <c r="BM13" s="27">
        <v>5.7406372459862403E-4</v>
      </c>
      <c r="BN13" s="27">
        <v>7.3061558557515399E-3</v>
      </c>
      <c r="BO13" s="27">
        <v>3.8401995271085498</v>
      </c>
      <c r="BP13" s="27">
        <v>0</v>
      </c>
      <c r="BQ13" s="27">
        <v>4.9057744561473202E-2</v>
      </c>
      <c r="BR13" s="27">
        <v>0</v>
      </c>
      <c r="BS13" s="27">
        <v>0.86149149291489802</v>
      </c>
      <c r="BT13" s="27">
        <v>2.5471237001306202</v>
      </c>
      <c r="BU13" s="27">
        <v>0</v>
      </c>
      <c r="BV13" s="27">
        <v>0</v>
      </c>
      <c r="BW13" s="27">
        <v>4.0047938084293903E-2</v>
      </c>
      <c r="BX13" s="27">
        <v>5.0208704509003201E-2</v>
      </c>
      <c r="BY13" s="27">
        <v>9.0047294653241003</v>
      </c>
      <c r="BZ13" s="27">
        <v>7.5861483159443497E-3</v>
      </c>
      <c r="CB13" s="24">
        <f t="shared" si="0"/>
        <v>5.7555822941209274E-6</v>
      </c>
      <c r="CC13" s="24" t="str">
        <f t="shared" si="14"/>
        <v/>
      </c>
      <c r="CD13" s="24">
        <f t="shared" si="1"/>
        <v>-1.413905866662117E-5</v>
      </c>
      <c r="CE13" s="24">
        <f t="shared" si="2"/>
        <v>5.8036542923602978E-5</v>
      </c>
      <c r="CF13" s="24">
        <f t="shared" si="3"/>
        <v>5.957193433477161E-5</v>
      </c>
      <c r="CG13" s="24">
        <f t="shared" si="4"/>
        <v>1.3704693310472737E-5</v>
      </c>
      <c r="CH13" s="24">
        <f t="shared" si="5"/>
        <v>4.547972240015225E-7</v>
      </c>
      <c r="CI13" s="24">
        <f t="shared" si="6"/>
        <v>4.3168880628672276E-5</v>
      </c>
      <c r="CJ13" s="24">
        <f t="shared" si="7"/>
        <v>1.0176063381506865E-2</v>
      </c>
      <c r="CK13" s="24">
        <f t="shared" si="8"/>
        <v>-3.8859100485315972E-5</v>
      </c>
      <c r="CL13" s="24">
        <f t="shared" si="9"/>
        <v>-6.9990989058558279E-6</v>
      </c>
      <c r="CM13" s="24">
        <f t="shared" si="10"/>
        <v>-3.429066570493749E-4</v>
      </c>
      <c r="CN13" s="24">
        <f t="shared" si="11"/>
        <v>3.9990267491899089E-5</v>
      </c>
      <c r="CO13" s="24">
        <f t="shared" si="12"/>
        <v>9.3837512740947712E-5</v>
      </c>
      <c r="CP13" s="24">
        <f t="shared" si="13"/>
        <v>8.1163670804173082E-5</v>
      </c>
    </row>
    <row r="14" spans="1:94" x14ac:dyDescent="0.25">
      <c r="A14" s="29" t="s">
        <v>13</v>
      </c>
      <c r="B14" s="27">
        <v>11548.787131999999</v>
      </c>
      <c r="C14" s="27"/>
      <c r="D14" s="27">
        <v>8487.7080872999995</v>
      </c>
      <c r="E14" s="27">
        <v>187.46463673</v>
      </c>
      <c r="F14" s="27">
        <v>187.01114362999999</v>
      </c>
      <c r="G14" s="27">
        <v>21.251371485</v>
      </c>
      <c r="H14" s="27">
        <v>27363.395514</v>
      </c>
      <c r="I14" s="27">
        <v>9.9323479127999992</v>
      </c>
      <c r="J14" s="27">
        <v>254.09603630000001</v>
      </c>
      <c r="K14" s="27">
        <v>5.4910970999999999E-3</v>
      </c>
      <c r="L14" s="27">
        <v>73.141254515</v>
      </c>
      <c r="M14" s="27">
        <v>8.8595317114000007</v>
      </c>
      <c r="N14" s="67">
        <v>7.9074011217000004</v>
      </c>
      <c r="O14" s="67">
        <v>1.9654669558</v>
      </c>
      <c r="P14" s="67">
        <v>0.30977655710000002</v>
      </c>
      <c r="R14" s="29" t="s">
        <v>13</v>
      </c>
      <c r="S14" s="27">
        <v>0</v>
      </c>
      <c r="T14" s="27">
        <v>7.9074212395868404</v>
      </c>
      <c r="U14" s="27">
        <v>9.9326672275412502</v>
      </c>
      <c r="V14" s="27">
        <v>9.9326672275412502</v>
      </c>
      <c r="W14" s="27">
        <v>6.7217911345756401E-3</v>
      </c>
      <c r="X14" s="27">
        <v>303.59460441558099</v>
      </c>
      <c r="Y14" s="27">
        <v>1.9654667265502299</v>
      </c>
      <c r="Z14" s="27">
        <v>38483.255827180103</v>
      </c>
      <c r="AA14" s="27">
        <v>5.4912776380671999E-3</v>
      </c>
      <c r="AB14" s="27">
        <v>11548.7597802653</v>
      </c>
      <c r="AC14" s="27">
        <v>25.6239195240728</v>
      </c>
      <c r="AD14" s="27">
        <v>6307.9637727784502</v>
      </c>
      <c r="AE14" s="27">
        <v>40.5801208683163</v>
      </c>
      <c r="AF14" s="27">
        <v>0</v>
      </c>
      <c r="AG14" s="27">
        <v>73.173298286369302</v>
      </c>
      <c r="AH14" s="27">
        <v>73.173298286369302</v>
      </c>
      <c r="AI14" s="27">
        <v>0</v>
      </c>
      <c r="AJ14" s="27">
        <v>1.86675824854862</v>
      </c>
      <c r="AK14" s="27">
        <v>0</v>
      </c>
      <c r="AL14" s="27">
        <v>0</v>
      </c>
      <c r="AM14" s="27">
        <v>8.8595629088229995</v>
      </c>
      <c r="AN14" s="27">
        <v>0.30977466969135697</v>
      </c>
      <c r="AO14" s="27">
        <v>0</v>
      </c>
      <c r="AP14" s="27">
        <v>0</v>
      </c>
      <c r="AQ14" s="27">
        <v>7638.9185299690898</v>
      </c>
      <c r="AR14" s="27">
        <v>848.76989154361797</v>
      </c>
      <c r="AS14" s="27">
        <v>8487.6884215127102</v>
      </c>
      <c r="AT14" s="27">
        <v>0</v>
      </c>
      <c r="AU14" s="27">
        <v>4.9126807768602898</v>
      </c>
      <c r="AV14" s="27">
        <v>0</v>
      </c>
      <c r="AW14" s="27">
        <v>19899.920161700698</v>
      </c>
      <c r="AX14" s="27">
        <v>0</v>
      </c>
      <c r="AY14" s="27">
        <v>0</v>
      </c>
      <c r="AZ14" s="27">
        <v>0</v>
      </c>
      <c r="BA14" s="27">
        <v>0</v>
      </c>
      <c r="BB14" s="27">
        <v>10.5474119424373</v>
      </c>
      <c r="BC14" s="27">
        <v>0</v>
      </c>
      <c r="BD14" s="27">
        <v>187.47388196707399</v>
      </c>
      <c r="BE14" s="27">
        <v>187.02038691369401</v>
      </c>
      <c r="BF14" s="27">
        <v>0.45349505337940998</v>
      </c>
      <c r="BG14" s="27">
        <v>0</v>
      </c>
      <c r="BH14" s="27">
        <v>0</v>
      </c>
      <c r="BI14" s="27">
        <v>122.84754648721</v>
      </c>
      <c r="BJ14" s="27">
        <v>0</v>
      </c>
      <c r="BK14" s="27">
        <v>2.6181537690768599</v>
      </c>
      <c r="BL14" s="27">
        <v>0</v>
      </c>
      <c r="BM14" s="27">
        <v>0.51428292994262503</v>
      </c>
      <c r="BN14" s="27">
        <v>6.5453905785479298</v>
      </c>
      <c r="BO14" s="27">
        <v>6678.4803525507896</v>
      </c>
      <c r="BP14" s="27">
        <v>0</v>
      </c>
      <c r="BQ14" s="27">
        <v>43.947601206479298</v>
      </c>
      <c r="BR14" s="27">
        <v>0</v>
      </c>
      <c r="BS14" s="27">
        <v>21.251388846155901</v>
      </c>
      <c r="BT14" s="27">
        <v>15403.880672187801</v>
      </c>
      <c r="BU14" s="27">
        <v>0</v>
      </c>
      <c r="BV14" s="27">
        <v>0</v>
      </c>
      <c r="BW14" s="27">
        <v>36.614574562122399</v>
      </c>
      <c r="BX14" s="27">
        <v>695.40956337188095</v>
      </c>
      <c r="BY14" s="27">
        <v>27363.369617002001</v>
      </c>
      <c r="BZ14" s="27">
        <v>6.1162156391878497</v>
      </c>
      <c r="CB14" s="24">
        <f t="shared" si="0"/>
        <v>-2.3683642608462994E-6</v>
      </c>
      <c r="CC14" s="24" t="str">
        <f t="shared" si="14"/>
        <v/>
      </c>
      <c r="CD14" s="24">
        <f t="shared" si="1"/>
        <v>-2.3169726252445758E-6</v>
      </c>
      <c r="CE14" s="24">
        <f t="shared" si="2"/>
        <v>4.9317232493898925E-5</v>
      </c>
      <c r="CF14" s="24">
        <f t="shared" si="3"/>
        <v>4.9426379169718441E-5</v>
      </c>
      <c r="CG14" s="24">
        <f t="shared" si="4"/>
        <v>8.1694284595208595E-7</v>
      </c>
      <c r="CH14" s="24">
        <f t="shared" si="5"/>
        <v>-9.4641025034314392E-7</v>
      </c>
      <c r="CI14" s="24">
        <f t="shared" si="6"/>
        <v>3.2148968607866953E-5</v>
      </c>
      <c r="CJ14" s="24">
        <f t="shared" si="7"/>
        <v>0.19480259840472364</v>
      </c>
      <c r="CK14" s="24">
        <f t="shared" si="8"/>
        <v>3.287832356852126E-5</v>
      </c>
      <c r="CL14" s="24">
        <f t="shared" si="9"/>
        <v>4.3810803604319988E-4</v>
      </c>
      <c r="CM14" s="24">
        <f t="shared" si="10"/>
        <v>3.5213399550888998E-6</v>
      </c>
      <c r="CN14" s="24">
        <f t="shared" si="11"/>
        <v>2.5441844330835453E-6</v>
      </c>
      <c r="CO14" s="24">
        <f t="shared" si="12"/>
        <v>-1.1663883199853486E-7</v>
      </c>
      <c r="CP14" s="24">
        <f t="shared" si="13"/>
        <v>-6.0928065722957941E-6</v>
      </c>
    </row>
    <row r="15" spans="1:94" x14ac:dyDescent="0.25">
      <c r="A15" s="29" t="s">
        <v>14</v>
      </c>
      <c r="B15" s="27">
        <v>6651.4957912</v>
      </c>
      <c r="C15" s="27"/>
      <c r="D15" s="27">
        <v>4847.5347146000004</v>
      </c>
      <c r="E15" s="27">
        <v>140.59723898999999</v>
      </c>
      <c r="F15" s="27">
        <v>140.41348368999999</v>
      </c>
      <c r="G15" s="27">
        <v>76.888033827000001</v>
      </c>
      <c r="H15" s="27">
        <v>16014.363807</v>
      </c>
      <c r="I15" s="27">
        <v>9.8222301853000005</v>
      </c>
      <c r="J15" s="27">
        <v>45.651364063000003</v>
      </c>
      <c r="K15" s="27">
        <v>2.2216127999999998E-3</v>
      </c>
      <c r="L15" s="27">
        <v>66.943048063000006</v>
      </c>
      <c r="M15" s="27">
        <v>6.2841663087999997</v>
      </c>
      <c r="N15" s="67">
        <v>7.1194246881999996</v>
      </c>
      <c r="O15" s="67">
        <v>1.2516517808000001</v>
      </c>
      <c r="P15" s="67">
        <v>0.21205428600000001</v>
      </c>
      <c r="R15" s="29" t="s">
        <v>14</v>
      </c>
      <c r="S15" s="27">
        <v>0</v>
      </c>
      <c r="T15" s="27">
        <v>7.1193937248579502</v>
      </c>
      <c r="U15" s="27">
        <v>9.8221928671681695</v>
      </c>
      <c r="V15" s="27">
        <v>9.8221928671681695</v>
      </c>
      <c r="W15" s="27">
        <v>4.54385474608128E-2</v>
      </c>
      <c r="X15" s="27">
        <v>92.135267890536298</v>
      </c>
      <c r="Y15" s="27">
        <v>1.25164538018928</v>
      </c>
      <c r="Z15" s="27">
        <v>44159.049288672497</v>
      </c>
      <c r="AA15" s="27">
        <v>2.22173059183077E-3</v>
      </c>
      <c r="AB15" s="27">
        <v>6651.4865930984397</v>
      </c>
      <c r="AC15" s="27">
        <v>8.1769559127242299</v>
      </c>
      <c r="AD15" s="27">
        <v>7139.8325767019296</v>
      </c>
      <c r="AE15" s="27">
        <v>8.74766247080162</v>
      </c>
      <c r="AF15" s="27">
        <v>0</v>
      </c>
      <c r="AG15" s="27">
        <v>66.942913662589305</v>
      </c>
      <c r="AH15" s="27">
        <v>66.942913662589305</v>
      </c>
      <c r="AI15" s="27">
        <v>0</v>
      </c>
      <c r="AJ15" s="27">
        <v>1.8301836808396601</v>
      </c>
      <c r="AK15" s="27">
        <v>0</v>
      </c>
      <c r="AL15" s="27">
        <v>0</v>
      </c>
      <c r="AM15" s="27">
        <v>6.2841849398283802</v>
      </c>
      <c r="AN15" s="27">
        <v>0.21205593357556199</v>
      </c>
      <c r="AO15" s="27">
        <v>0</v>
      </c>
      <c r="AP15" s="27">
        <v>0</v>
      </c>
      <c r="AQ15" s="27">
        <v>4362.76559951938</v>
      </c>
      <c r="AR15" s="27">
        <v>484.75347650920099</v>
      </c>
      <c r="AS15" s="27">
        <v>4847.5190760285896</v>
      </c>
      <c r="AT15" s="27">
        <v>0</v>
      </c>
      <c r="AU15" s="27">
        <v>6.1774120750450399</v>
      </c>
      <c r="AV15" s="27">
        <v>0</v>
      </c>
      <c r="AW15" s="27">
        <v>9799.0875394252507</v>
      </c>
      <c r="AX15" s="27">
        <v>0</v>
      </c>
      <c r="AY15" s="27">
        <v>0</v>
      </c>
      <c r="AZ15" s="27">
        <v>0</v>
      </c>
      <c r="BA15" s="27">
        <v>0</v>
      </c>
      <c r="BB15" s="27">
        <v>7.9192859686833597</v>
      </c>
      <c r="BC15" s="27">
        <v>0</v>
      </c>
      <c r="BD15" s="27">
        <v>140.60400977286901</v>
      </c>
      <c r="BE15" s="27">
        <v>140.420255185326</v>
      </c>
      <c r="BF15" s="27">
        <v>0.18375458754278301</v>
      </c>
      <c r="BG15" s="27">
        <v>0</v>
      </c>
      <c r="BH15" s="27">
        <v>0</v>
      </c>
      <c r="BI15" s="27">
        <v>92.237520770295106</v>
      </c>
      <c r="BJ15" s="27">
        <v>0</v>
      </c>
      <c r="BK15" s="27">
        <v>1.96578965150437</v>
      </c>
      <c r="BL15" s="27">
        <v>0</v>
      </c>
      <c r="BM15" s="27">
        <v>0.38613563584053801</v>
      </c>
      <c r="BN15" s="27">
        <v>4.9144779912586696</v>
      </c>
      <c r="BO15" s="27">
        <v>5844.1150295788502</v>
      </c>
      <c r="BP15" s="27">
        <v>0</v>
      </c>
      <c r="BQ15" s="27">
        <v>32.997045167744197</v>
      </c>
      <c r="BR15" s="27">
        <v>0</v>
      </c>
      <c r="BS15" s="27">
        <v>76.887702970397498</v>
      </c>
      <c r="BT15" s="27">
        <v>6338.3506680598703</v>
      </c>
      <c r="BU15" s="27">
        <v>0</v>
      </c>
      <c r="BV15" s="27">
        <v>0</v>
      </c>
      <c r="BW15" s="27">
        <v>55.6548119548901</v>
      </c>
      <c r="BX15" s="27">
        <v>211.68106982380601</v>
      </c>
      <c r="BY15" s="27">
        <v>16014.284321830701</v>
      </c>
      <c r="BZ15" s="27">
        <v>10.1659769498338</v>
      </c>
      <c r="CB15" s="24">
        <f t="shared" si="0"/>
        <v>-1.3828621183908849E-6</v>
      </c>
      <c r="CC15" s="24" t="str">
        <f t="shared" si="14"/>
        <v/>
      </c>
      <c r="CD15" s="24">
        <f t="shared" si="1"/>
        <v>-3.2260875540957713E-6</v>
      </c>
      <c r="CE15" s="24">
        <f t="shared" si="2"/>
        <v>4.8157296100909599E-5</v>
      </c>
      <c r="CF15" s="24">
        <f t="shared" si="3"/>
        <v>4.8225392234811206E-5</v>
      </c>
      <c r="CG15" s="24">
        <f t="shared" si="4"/>
        <v>-4.3030961520889579E-6</v>
      </c>
      <c r="CH15" s="24">
        <f t="shared" si="5"/>
        <v>-4.9633672780845338E-6</v>
      </c>
      <c r="CI15" s="24">
        <f t="shared" si="6"/>
        <v>-3.7993542328904044E-6</v>
      </c>
      <c r="CJ15" s="24">
        <f t="shared" si="7"/>
        <v>1.0182369088333783</v>
      </c>
      <c r="CK15" s="24">
        <f t="shared" si="8"/>
        <v>5.302086428842258E-5</v>
      </c>
      <c r="CL15" s="24">
        <f t="shared" si="9"/>
        <v>-2.0076828676016471E-6</v>
      </c>
      <c r="CM15" s="24">
        <f t="shared" si="10"/>
        <v>2.9647573703486291E-6</v>
      </c>
      <c r="CN15" s="24">
        <f t="shared" si="11"/>
        <v>-4.3491354155005099E-6</v>
      </c>
      <c r="CO15" s="24">
        <f t="shared" si="12"/>
        <v>-5.1137311657177784E-6</v>
      </c>
      <c r="CP15" s="24">
        <f t="shared" si="13"/>
        <v>7.7695933105566868E-6</v>
      </c>
    </row>
    <row r="16" spans="1:94" x14ac:dyDescent="0.25">
      <c r="A16" s="29" t="s">
        <v>15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67"/>
      <c r="O16" s="67"/>
      <c r="P16" s="67"/>
      <c r="CB16" s="24" t="str">
        <f t="shared" si="0"/>
        <v/>
      </c>
      <c r="CC16" s="24" t="str">
        <f t="shared" si="14"/>
        <v/>
      </c>
      <c r="CD16" s="24" t="str">
        <f t="shared" si="1"/>
        <v/>
      </c>
      <c r="CE16" s="24" t="str">
        <f t="shared" si="2"/>
        <v/>
      </c>
      <c r="CF16" s="24" t="str">
        <f t="shared" si="3"/>
        <v/>
      </c>
      <c r="CG16" s="24" t="str">
        <f t="shared" si="4"/>
        <v/>
      </c>
      <c r="CH16" s="24" t="str">
        <f t="shared" si="5"/>
        <v/>
      </c>
      <c r="CI16" s="24" t="str">
        <f t="shared" si="6"/>
        <v/>
      </c>
      <c r="CJ16" s="24" t="str">
        <f t="shared" si="7"/>
        <v/>
      </c>
      <c r="CK16" s="24" t="str">
        <f t="shared" si="8"/>
        <v/>
      </c>
      <c r="CL16" s="24" t="str">
        <f t="shared" si="9"/>
        <v/>
      </c>
      <c r="CM16" s="24" t="str">
        <f t="shared" si="10"/>
        <v/>
      </c>
      <c r="CN16" s="24" t="str">
        <f t="shared" si="11"/>
        <v/>
      </c>
      <c r="CO16" s="24" t="str">
        <f t="shared" si="12"/>
        <v/>
      </c>
      <c r="CP16" s="24" t="str">
        <f t="shared" si="13"/>
        <v/>
      </c>
    </row>
    <row r="17" spans="1:94" x14ac:dyDescent="0.25">
      <c r="A17" s="29" t="s">
        <v>16</v>
      </c>
      <c r="B17" s="27">
        <v>86261.655343000006</v>
      </c>
      <c r="C17" s="27"/>
      <c r="D17" s="27">
        <v>59890.815326999997</v>
      </c>
      <c r="E17" s="27">
        <v>1719.0370111</v>
      </c>
      <c r="F17" s="27">
        <v>1718.3186763000001</v>
      </c>
      <c r="G17" s="27">
        <v>89.804414960000003</v>
      </c>
      <c r="H17" s="27">
        <v>91500.831338000004</v>
      </c>
      <c r="I17" s="27">
        <v>119.94900932</v>
      </c>
      <c r="J17" s="27">
        <v>448.68282339000001</v>
      </c>
      <c r="K17" s="27">
        <v>8.6399522000000003E-3</v>
      </c>
      <c r="L17" s="27">
        <v>872.51082561999999</v>
      </c>
      <c r="M17" s="27">
        <v>92.309899674999997</v>
      </c>
      <c r="N17" s="67">
        <v>99.364142064999996</v>
      </c>
      <c r="O17" s="67">
        <v>19.169992111999999</v>
      </c>
      <c r="P17" s="67">
        <v>3.0086118960000001</v>
      </c>
      <c r="R17" s="29" t="s">
        <v>16</v>
      </c>
      <c r="S17" s="27">
        <v>0</v>
      </c>
      <c r="T17" s="27">
        <v>99.364300358773093</v>
      </c>
      <c r="U17" s="27">
        <v>119.948894561109</v>
      </c>
      <c r="V17" s="27">
        <v>119.948894561109</v>
      </c>
      <c r="W17" s="27">
        <v>0.46118526226282203</v>
      </c>
      <c r="X17" s="27">
        <v>504.649682030311</v>
      </c>
      <c r="Y17" s="27">
        <v>19.169946912645599</v>
      </c>
      <c r="Z17" s="27">
        <v>268594.12022849702</v>
      </c>
      <c r="AA17" s="27">
        <v>8.6401791183992292E-3</v>
      </c>
      <c r="AB17" s="27">
        <v>86261.440180904494</v>
      </c>
      <c r="AC17" s="27">
        <v>77.258558476802193</v>
      </c>
      <c r="AD17" s="27">
        <v>39119.426677087402</v>
      </c>
      <c r="AE17" s="27">
        <v>104.392109343878</v>
      </c>
      <c r="AF17" s="27">
        <v>0</v>
      </c>
      <c r="AG17" s="27">
        <v>872.50791997956696</v>
      </c>
      <c r="AH17" s="27">
        <v>872.50791997956696</v>
      </c>
      <c r="AI17" s="27">
        <v>0</v>
      </c>
      <c r="AJ17" s="27">
        <v>14.367818367168701</v>
      </c>
      <c r="AK17" s="27">
        <v>0</v>
      </c>
      <c r="AL17" s="27">
        <v>0</v>
      </c>
      <c r="AM17" s="27">
        <v>92.310218729595903</v>
      </c>
      <c r="AN17" s="27">
        <v>3.0086239029167898</v>
      </c>
      <c r="AO17" s="27">
        <v>0</v>
      </c>
      <c r="AP17" s="27">
        <v>0</v>
      </c>
      <c r="AQ17" s="27">
        <v>53901.500598464001</v>
      </c>
      <c r="AR17" s="27">
        <v>5989.0592728285401</v>
      </c>
      <c r="AS17" s="27">
        <v>59890.5598712926</v>
      </c>
      <c r="AT17" s="27">
        <v>0</v>
      </c>
      <c r="AU17" s="27">
        <v>52.346217931409598</v>
      </c>
      <c r="AV17" s="27">
        <v>0</v>
      </c>
      <c r="AW17" s="27">
        <v>57749.6118511405</v>
      </c>
      <c r="AX17" s="27">
        <v>0</v>
      </c>
      <c r="AY17" s="27">
        <v>0</v>
      </c>
      <c r="AZ17" s="27">
        <v>0</v>
      </c>
      <c r="BA17" s="27">
        <v>0</v>
      </c>
      <c r="BB17" s="27">
        <v>96.913082636948204</v>
      </c>
      <c r="BC17" s="27">
        <v>0</v>
      </c>
      <c r="BD17" s="27">
        <v>1719.1200769404199</v>
      </c>
      <c r="BE17" s="27">
        <v>1718.4017412409801</v>
      </c>
      <c r="BF17" s="27">
        <v>0.71833569944388298</v>
      </c>
      <c r="BG17" s="27">
        <v>0</v>
      </c>
      <c r="BH17" s="27">
        <v>0</v>
      </c>
      <c r="BI17" s="27">
        <v>1128.7610513621801</v>
      </c>
      <c r="BJ17" s="27">
        <v>0</v>
      </c>
      <c r="BK17" s="27">
        <v>24.0564415736592</v>
      </c>
      <c r="BL17" s="27">
        <v>0</v>
      </c>
      <c r="BM17" s="27">
        <v>4.7253826476407701</v>
      </c>
      <c r="BN17" s="27">
        <v>60.141126666556502</v>
      </c>
      <c r="BO17" s="27">
        <v>30912.322872879999</v>
      </c>
      <c r="BP17" s="27">
        <v>0</v>
      </c>
      <c r="BQ17" s="27">
        <v>403.80465635399599</v>
      </c>
      <c r="BR17" s="27">
        <v>0</v>
      </c>
      <c r="BS17" s="27">
        <v>89.804069324356107</v>
      </c>
      <c r="BT17" s="27">
        <v>39214.318816210704</v>
      </c>
      <c r="BU17" s="27">
        <v>0</v>
      </c>
      <c r="BV17" s="27">
        <v>0</v>
      </c>
      <c r="BW17" s="27">
        <v>290.06180921376802</v>
      </c>
      <c r="BX17" s="27">
        <v>1439.7503878118</v>
      </c>
      <c r="BY17" s="27">
        <v>91500.607168934599</v>
      </c>
      <c r="BZ17" s="27">
        <v>50.877986965947699</v>
      </c>
      <c r="CB17" s="24">
        <f t="shared" si="0"/>
        <v>-2.4942959262301505E-6</v>
      </c>
      <c r="CC17" s="24" t="str">
        <f t="shared" si="14"/>
        <v/>
      </c>
      <c r="CD17" s="24">
        <f t="shared" si="1"/>
        <v>-4.2653569833963803E-6</v>
      </c>
      <c r="CE17" s="24">
        <f t="shared" si="2"/>
        <v>4.8321147179270684E-5</v>
      </c>
      <c r="CF17" s="24">
        <f t="shared" si="3"/>
        <v>4.8340824158896553E-5</v>
      </c>
      <c r="CG17" s="24">
        <f t="shared" si="4"/>
        <v>-3.848760042030821E-6</v>
      </c>
      <c r="CH17" s="24">
        <f t="shared" si="5"/>
        <v>-2.4499128819550979E-6</v>
      </c>
      <c r="CI17" s="24">
        <f t="shared" si="6"/>
        <v>-9.5673062789029888E-7</v>
      </c>
      <c r="CJ17" s="24">
        <f t="shared" si="7"/>
        <v>0.1247359063524123</v>
      </c>
      <c r="CK17" s="24">
        <f t="shared" si="8"/>
        <v>2.6263848916772269E-5</v>
      </c>
      <c r="CL17" s="24">
        <f t="shared" si="9"/>
        <v>-3.3302055948279256E-6</v>
      </c>
      <c r="CM17" s="24">
        <f t="shared" si="10"/>
        <v>3.4563421369654357E-6</v>
      </c>
      <c r="CN17" s="24">
        <f t="shared" si="11"/>
        <v>1.593067376294912E-6</v>
      </c>
      <c r="CO17" s="24">
        <f t="shared" si="12"/>
        <v>-2.3578181011057246E-6</v>
      </c>
      <c r="CP17" s="24">
        <f t="shared" si="13"/>
        <v>3.9908493367562465E-6</v>
      </c>
    </row>
    <row r="18" spans="1:94" x14ac:dyDescent="0.25">
      <c r="A18" s="29" t="s">
        <v>17</v>
      </c>
      <c r="B18" s="27">
        <v>16236.104976000001</v>
      </c>
      <c r="C18" s="27"/>
      <c r="D18" s="27">
        <v>11314.366308999999</v>
      </c>
      <c r="E18" s="27">
        <v>365.6569452</v>
      </c>
      <c r="F18" s="27">
        <v>365.51638636000001</v>
      </c>
      <c r="G18" s="27">
        <v>63.449417373000003</v>
      </c>
      <c r="H18" s="27">
        <v>26982.808803</v>
      </c>
      <c r="I18" s="27">
        <v>20.374868727999999</v>
      </c>
      <c r="J18" s="27">
        <v>181.37965346999999</v>
      </c>
      <c r="K18" s="27">
        <v>1.644756E-3</v>
      </c>
      <c r="L18" s="27">
        <v>138.63055539000001</v>
      </c>
      <c r="M18" s="27">
        <v>14.529743936999999</v>
      </c>
      <c r="N18" s="67">
        <v>16.194260055000001</v>
      </c>
      <c r="O18" s="67">
        <v>2.9301286180999999</v>
      </c>
      <c r="P18" s="67">
        <v>0.48303215669999999</v>
      </c>
      <c r="R18" s="29" t="s">
        <v>17</v>
      </c>
      <c r="S18" s="27">
        <v>0</v>
      </c>
      <c r="T18" s="27">
        <v>16.1941278359546</v>
      </c>
      <c r="U18" s="27">
        <v>20.374805351386701</v>
      </c>
      <c r="V18" s="27">
        <v>20.374805351386701</v>
      </c>
      <c r="W18" s="27">
        <v>8.7211559054721305E-2</v>
      </c>
      <c r="X18" s="27">
        <v>200.65581851945799</v>
      </c>
      <c r="Y18" s="27">
        <v>2.9301151890564698</v>
      </c>
      <c r="Z18" s="27">
        <v>83855.070055133401</v>
      </c>
      <c r="AA18" s="27">
        <v>1.6447984572463201E-3</v>
      </c>
      <c r="AB18" s="27">
        <v>16236.088063867899</v>
      </c>
      <c r="AC18" s="27">
        <v>7.9633857736119804</v>
      </c>
      <c r="AD18" s="27">
        <v>13522.8339089658</v>
      </c>
      <c r="AE18" s="27">
        <v>6.2558293541125796</v>
      </c>
      <c r="AF18" s="27">
        <v>0</v>
      </c>
      <c r="AG18" s="27">
        <v>138.62990077087699</v>
      </c>
      <c r="AH18" s="27">
        <v>138.62990077087699</v>
      </c>
      <c r="AI18" s="27">
        <v>0</v>
      </c>
      <c r="AJ18" s="27">
        <v>2.71332580886587</v>
      </c>
      <c r="AK18" s="27">
        <v>0</v>
      </c>
      <c r="AL18" s="27">
        <v>0</v>
      </c>
      <c r="AM18" s="27">
        <v>14.529839358305701</v>
      </c>
      <c r="AN18" s="27">
        <v>0.48303631636030198</v>
      </c>
      <c r="AO18" s="27">
        <v>0</v>
      </c>
      <c r="AP18" s="27">
        <v>0</v>
      </c>
      <c r="AQ18" s="27">
        <v>10182.913989087099</v>
      </c>
      <c r="AR18" s="27">
        <v>1131.4349092687801</v>
      </c>
      <c r="AS18" s="27">
        <v>11314.3488983559</v>
      </c>
      <c r="AT18" s="27">
        <v>0</v>
      </c>
      <c r="AU18" s="27">
        <v>9.8750857747190306</v>
      </c>
      <c r="AV18" s="27">
        <v>0</v>
      </c>
      <c r="AW18" s="27">
        <v>15620.5757277418</v>
      </c>
      <c r="AX18" s="27">
        <v>0</v>
      </c>
      <c r="AY18" s="27">
        <v>0</v>
      </c>
      <c r="AZ18" s="27">
        <v>0</v>
      </c>
      <c r="BA18" s="27">
        <v>0</v>
      </c>
      <c r="BB18" s="27">
        <v>20.6150864586605</v>
      </c>
      <c r="BC18" s="27">
        <v>0</v>
      </c>
      <c r="BD18" s="27">
        <v>365.674693973334</v>
      </c>
      <c r="BE18" s="27">
        <v>365.53413514630302</v>
      </c>
      <c r="BF18" s="27">
        <v>0.14055882703087</v>
      </c>
      <c r="BG18" s="27">
        <v>0</v>
      </c>
      <c r="BH18" s="27">
        <v>0</v>
      </c>
      <c r="BI18" s="27">
        <v>240.10710791514299</v>
      </c>
      <c r="BJ18" s="27">
        <v>0</v>
      </c>
      <c r="BK18" s="27">
        <v>5.11719631607665</v>
      </c>
      <c r="BL18" s="27">
        <v>0</v>
      </c>
      <c r="BM18" s="27">
        <v>1.0051653358465999</v>
      </c>
      <c r="BN18" s="27">
        <v>12.793149957285401</v>
      </c>
      <c r="BO18" s="27">
        <v>10679.9062169347</v>
      </c>
      <c r="BP18" s="27">
        <v>0</v>
      </c>
      <c r="BQ18" s="27">
        <v>85.896429163290804</v>
      </c>
      <c r="BR18" s="27">
        <v>0</v>
      </c>
      <c r="BS18" s="27">
        <v>63.449344964389802</v>
      </c>
      <c r="BT18" s="27">
        <v>9434.6388995934103</v>
      </c>
      <c r="BU18" s="27">
        <v>0</v>
      </c>
      <c r="BV18" s="27">
        <v>0</v>
      </c>
      <c r="BW18" s="27">
        <v>111.821191740777</v>
      </c>
      <c r="BX18" s="27">
        <v>266.179094437473</v>
      </c>
      <c r="BY18" s="27">
        <v>26982.763919156499</v>
      </c>
      <c r="BZ18" s="27">
        <v>19.9712492060161</v>
      </c>
      <c r="CB18" s="24">
        <f t="shared" si="0"/>
        <v>-1.0416372723891475E-6</v>
      </c>
      <c r="CC18" s="24" t="str">
        <f t="shared" si="14"/>
        <v/>
      </c>
      <c r="CD18" s="24">
        <f t="shared" si="1"/>
        <v>-1.5388085928615723E-6</v>
      </c>
      <c r="CE18" s="24">
        <f t="shared" si="2"/>
        <v>4.8539412602426947E-5</v>
      </c>
      <c r="CF18" s="24">
        <f t="shared" si="3"/>
        <v>4.8558113850254147E-5</v>
      </c>
      <c r="CG18" s="24">
        <f t="shared" si="4"/>
        <v>-1.141202129176565E-6</v>
      </c>
      <c r="CH18" s="24">
        <f t="shared" si="5"/>
        <v>-1.6634236942537573E-6</v>
      </c>
      <c r="CI18" s="24">
        <f t="shared" si="6"/>
        <v>-3.1105286686196168E-6</v>
      </c>
      <c r="CJ18" s="24">
        <f t="shared" si="7"/>
        <v>0.10627523363664525</v>
      </c>
      <c r="CK18" s="24">
        <f t="shared" si="8"/>
        <v>2.5813705084540095E-5</v>
      </c>
      <c r="CL18" s="24">
        <f t="shared" si="9"/>
        <v>-4.7220406870914734E-6</v>
      </c>
      <c r="CM18" s="24">
        <f t="shared" si="10"/>
        <v>6.5673081449427795E-6</v>
      </c>
      <c r="CN18" s="24">
        <f t="shared" si="11"/>
        <v>-8.1645623172729641E-6</v>
      </c>
      <c r="CO18" s="24">
        <f t="shared" si="12"/>
        <v>-4.5830901234586591E-6</v>
      </c>
      <c r="CP18" s="24">
        <f t="shared" si="13"/>
        <v>8.6115597984231191E-6</v>
      </c>
    </row>
    <row r="19" spans="1:94" x14ac:dyDescent="0.25">
      <c r="A19" s="29" t="s">
        <v>18</v>
      </c>
      <c r="B19" s="27">
        <v>39634.752568999997</v>
      </c>
      <c r="C19" s="27"/>
      <c r="D19" s="27">
        <v>29211.326251999999</v>
      </c>
      <c r="E19" s="27">
        <v>767.91767712000001</v>
      </c>
      <c r="F19" s="27">
        <v>764.61763115999997</v>
      </c>
      <c r="G19" s="27">
        <v>1058.7272880999999</v>
      </c>
      <c r="H19" s="27">
        <v>61766.844678000001</v>
      </c>
      <c r="I19" s="27">
        <v>65.178430814999999</v>
      </c>
      <c r="J19" s="27">
        <v>1353.4330462</v>
      </c>
      <c r="K19" s="27">
        <v>4.0563407000000003E-2</v>
      </c>
      <c r="L19" s="27">
        <v>499.23380141000001</v>
      </c>
      <c r="M19" s="27">
        <v>38.522422573</v>
      </c>
      <c r="N19" s="67">
        <v>46.055483156999998</v>
      </c>
      <c r="O19" s="67">
        <v>8.5654228022000005</v>
      </c>
      <c r="P19" s="67">
        <v>1.382053953</v>
      </c>
      <c r="R19" s="29" t="s">
        <v>18</v>
      </c>
      <c r="S19" s="27">
        <v>0</v>
      </c>
      <c r="T19" s="27">
        <v>46.055370950496801</v>
      </c>
      <c r="U19" s="27">
        <v>65.177961588484195</v>
      </c>
      <c r="V19" s="27">
        <v>65.177961588484195</v>
      </c>
      <c r="W19" s="27">
        <v>0.24432969975532001</v>
      </c>
      <c r="X19" s="27">
        <v>1356.36376076946</v>
      </c>
      <c r="Y19" s="27">
        <v>8.5653673611130206</v>
      </c>
      <c r="Z19" s="27">
        <v>131309.487010996</v>
      </c>
      <c r="AA19" s="27">
        <v>4.0563722805656899E-2</v>
      </c>
      <c r="AB19" s="27">
        <v>39634.541728092903</v>
      </c>
      <c r="AC19" s="27">
        <v>163.388109121078</v>
      </c>
      <c r="AD19" s="27">
        <v>21726.724889671099</v>
      </c>
      <c r="AE19" s="27">
        <v>230.499916973643</v>
      </c>
      <c r="AF19" s="27">
        <v>0</v>
      </c>
      <c r="AG19" s="27">
        <v>499.23189504867202</v>
      </c>
      <c r="AH19" s="27">
        <v>499.23189504867202</v>
      </c>
      <c r="AI19" s="27">
        <v>0</v>
      </c>
      <c r="AJ19" s="27">
        <v>20.011233500216601</v>
      </c>
      <c r="AK19" s="27">
        <v>0</v>
      </c>
      <c r="AL19" s="27">
        <v>0</v>
      </c>
      <c r="AM19" s="27">
        <v>38.522489940155801</v>
      </c>
      <c r="AN19" s="27">
        <v>1.38205280173469</v>
      </c>
      <c r="AO19" s="27">
        <v>0</v>
      </c>
      <c r="AP19" s="27">
        <v>0</v>
      </c>
      <c r="AQ19" s="27">
        <v>26290.037167060698</v>
      </c>
      <c r="AR19" s="27">
        <v>2921.1199043392398</v>
      </c>
      <c r="AS19" s="27">
        <v>29211.157071399899</v>
      </c>
      <c r="AT19" s="27">
        <v>0</v>
      </c>
      <c r="AU19" s="27">
        <v>106.912693169778</v>
      </c>
      <c r="AV19" s="27">
        <v>0</v>
      </c>
      <c r="AW19" s="27">
        <v>38553.1952315546</v>
      </c>
      <c r="AX19" s="27">
        <v>0</v>
      </c>
      <c r="AY19" s="27">
        <v>0</v>
      </c>
      <c r="AZ19" s="27">
        <v>0</v>
      </c>
      <c r="BA19" s="27">
        <v>0</v>
      </c>
      <c r="BB19" s="27">
        <v>43.1242797207845</v>
      </c>
      <c r="BC19" s="27">
        <v>0</v>
      </c>
      <c r="BD19" s="27">
        <v>767.9538409255</v>
      </c>
      <c r="BE19" s="27">
        <v>764.65379943396294</v>
      </c>
      <c r="BF19" s="27">
        <v>3.30004149153699</v>
      </c>
      <c r="BG19" s="27">
        <v>0</v>
      </c>
      <c r="BH19" s="27">
        <v>0</v>
      </c>
      <c r="BI19" s="27">
        <v>502.27634489657601</v>
      </c>
      <c r="BJ19" s="27">
        <v>0</v>
      </c>
      <c r="BK19" s="27">
        <v>10.704559231578999</v>
      </c>
      <c r="BL19" s="27">
        <v>0</v>
      </c>
      <c r="BM19" s="27">
        <v>2.1026982572463102</v>
      </c>
      <c r="BN19" s="27">
        <v>26.7615067720475</v>
      </c>
      <c r="BO19" s="27">
        <v>19351.669003895699</v>
      </c>
      <c r="BP19" s="27">
        <v>0</v>
      </c>
      <c r="BQ19" s="27">
        <v>179.68441055572899</v>
      </c>
      <c r="BR19" s="27">
        <v>0</v>
      </c>
      <c r="BS19" s="27">
        <v>1058.7228451969499</v>
      </c>
      <c r="BT19" s="27">
        <v>24730.025116250501</v>
      </c>
      <c r="BU19" s="27">
        <v>0</v>
      </c>
      <c r="BV19" s="27">
        <v>0</v>
      </c>
      <c r="BW19" s="27">
        <v>349.42155911573099</v>
      </c>
      <c r="BX19" s="27">
        <v>1274.67415687474</v>
      </c>
      <c r="BY19" s="27">
        <v>61766.180287372401</v>
      </c>
      <c r="BZ19" s="27">
        <v>207.09822382028401</v>
      </c>
      <c r="CB19" s="24">
        <f t="shared" si="0"/>
        <v>-5.319596904921209E-6</v>
      </c>
      <c r="CC19" s="24" t="str">
        <f t="shared" si="14"/>
        <v/>
      </c>
      <c r="CD19" s="24">
        <f t="shared" si="1"/>
        <v>-5.7916096872990059E-6</v>
      </c>
      <c r="CE19" s="24">
        <f t="shared" si="2"/>
        <v>4.709333640504874E-5</v>
      </c>
      <c r="CF19" s="24">
        <f t="shared" si="3"/>
        <v>4.7302432600331983E-5</v>
      </c>
      <c r="CG19" s="24">
        <f t="shared" si="4"/>
        <v>-4.1964565378511425E-6</v>
      </c>
      <c r="CH19" s="24">
        <f t="shared" si="5"/>
        <v>-1.0756428162454127E-5</v>
      </c>
      <c r="CI19" s="24">
        <f t="shared" si="6"/>
        <v>-7.19910728038239E-6</v>
      </c>
      <c r="CJ19" s="24">
        <f t="shared" si="7"/>
        <v>2.1653930925422909E-3</v>
      </c>
      <c r="CK19" s="24">
        <f t="shared" si="8"/>
        <v>7.7854815522792594E-6</v>
      </c>
      <c r="CL19" s="24">
        <f t="shared" si="9"/>
        <v>-3.8185742283728176E-6</v>
      </c>
      <c r="CM19" s="24">
        <f t="shared" si="10"/>
        <v>1.7487777585329092E-6</v>
      </c>
      <c r="CN19" s="24">
        <f t="shared" si="11"/>
        <v>-2.4363332117031154E-6</v>
      </c>
      <c r="CO19" s="24">
        <f t="shared" si="12"/>
        <v>-6.4726620343514543E-6</v>
      </c>
      <c r="CP19" s="24">
        <f t="shared" si="13"/>
        <v>-8.3301039548723476E-7</v>
      </c>
    </row>
    <row r="20" spans="1:94" x14ac:dyDescent="0.25">
      <c r="A20" s="2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67"/>
      <c r="O20" s="67"/>
      <c r="P20" s="67"/>
      <c r="CB20" s="24" t="str">
        <f t="shared" si="0"/>
        <v/>
      </c>
      <c r="CC20" s="24" t="str">
        <f t="shared" si="14"/>
        <v/>
      </c>
      <c r="CD20" s="24" t="str">
        <f t="shared" si="1"/>
        <v/>
      </c>
      <c r="CE20" s="24" t="str">
        <f t="shared" si="2"/>
        <v/>
      </c>
      <c r="CF20" s="24" t="str">
        <f t="shared" si="3"/>
        <v/>
      </c>
      <c r="CG20" s="24" t="str">
        <f t="shared" si="4"/>
        <v/>
      </c>
      <c r="CH20" s="24" t="str">
        <f t="shared" si="5"/>
        <v/>
      </c>
      <c r="CI20" s="24" t="str">
        <f t="shared" si="6"/>
        <v/>
      </c>
      <c r="CJ20" s="24" t="str">
        <f t="shared" si="7"/>
        <v/>
      </c>
      <c r="CK20" s="24" t="str">
        <f t="shared" si="8"/>
        <v/>
      </c>
      <c r="CL20" s="24" t="str">
        <f t="shared" si="9"/>
        <v/>
      </c>
      <c r="CM20" s="24" t="str">
        <f t="shared" si="10"/>
        <v/>
      </c>
      <c r="CN20" s="24" t="str">
        <f t="shared" si="11"/>
        <v/>
      </c>
      <c r="CO20" s="24" t="str">
        <f t="shared" si="12"/>
        <v/>
      </c>
      <c r="CP20" s="24" t="str">
        <f t="shared" si="13"/>
        <v/>
      </c>
    </row>
    <row r="21" spans="1:94" x14ac:dyDescent="0.25">
      <c r="A21" s="29" t="s">
        <v>20</v>
      </c>
      <c r="B21" s="27">
        <v>5.0049376299999997</v>
      </c>
      <c r="C21" s="27"/>
      <c r="D21" s="27">
        <v>3.5237244200000002</v>
      </c>
      <c r="E21" s="27">
        <v>7.2302218000000001E-2</v>
      </c>
      <c r="F21" s="27">
        <v>7.2302218000000001E-2</v>
      </c>
      <c r="G21" s="27">
        <v>4.1236705E-3</v>
      </c>
      <c r="H21" s="27">
        <v>7.1991788120000004</v>
      </c>
      <c r="I21" s="27">
        <v>6.7404027999999998E-3</v>
      </c>
      <c r="J21" s="27">
        <v>6.38142295E-2</v>
      </c>
      <c r="K21" s="27"/>
      <c r="L21" s="27">
        <v>4.5483918599999999E-2</v>
      </c>
      <c r="M21" s="27">
        <v>4.4992768000000002E-3</v>
      </c>
      <c r="N21" s="67">
        <v>2.7958591E-3</v>
      </c>
      <c r="O21" s="67">
        <v>4.558268E-4</v>
      </c>
      <c r="P21" s="67">
        <v>1.494736E-4</v>
      </c>
      <c r="R21" s="29" t="s">
        <v>20</v>
      </c>
      <c r="S21" s="27">
        <v>0</v>
      </c>
      <c r="T21" s="27">
        <v>2.7959035949393098E-3</v>
      </c>
      <c r="U21" s="27">
        <v>6.7405428657881603E-3</v>
      </c>
      <c r="V21" s="27">
        <v>6.7405428657881603E-3</v>
      </c>
      <c r="W21" s="27">
        <v>3.3454414507514801E-5</v>
      </c>
      <c r="X21" s="27">
        <v>6.4631221410737294E-2</v>
      </c>
      <c r="Y21" s="27">
        <v>4.5575910341550898E-4</v>
      </c>
      <c r="Z21" s="27">
        <v>25.5510120548728</v>
      </c>
      <c r="AA21" s="27">
        <v>0</v>
      </c>
      <c r="AB21" s="27">
        <v>5.0049762727557798</v>
      </c>
      <c r="AC21" s="27">
        <v>1.7405594145075099E-3</v>
      </c>
      <c r="AD21" s="27">
        <v>4.10935045106564</v>
      </c>
      <c r="AE21" s="27">
        <v>8.8415904363498303E-4</v>
      </c>
      <c r="AF21" s="27">
        <v>0</v>
      </c>
      <c r="AG21" s="27">
        <v>4.5484085219662802E-2</v>
      </c>
      <c r="AH21" s="27">
        <v>4.5484085219662802E-2</v>
      </c>
      <c r="AI21" s="27">
        <v>0</v>
      </c>
      <c r="AJ21" s="27">
        <v>8.6238389082712202E-4</v>
      </c>
      <c r="AK21" s="27">
        <v>0</v>
      </c>
      <c r="AL21" s="27">
        <v>0</v>
      </c>
      <c r="AM21" s="27">
        <v>4.4992699063586697E-3</v>
      </c>
      <c r="AN21" s="27">
        <v>1.49456027416127E-4</v>
      </c>
      <c r="AO21" s="27">
        <v>0</v>
      </c>
      <c r="AP21" s="27">
        <v>0</v>
      </c>
      <c r="AQ21" s="27">
        <v>3.17125628179478</v>
      </c>
      <c r="AR21" s="27">
        <v>0.35237743789855502</v>
      </c>
      <c r="AS21" s="27">
        <v>3.5236337196933398</v>
      </c>
      <c r="AT21" s="27">
        <v>0</v>
      </c>
      <c r="AU21" s="27">
        <v>3.3441143206733E-3</v>
      </c>
      <c r="AV21" s="27">
        <v>0</v>
      </c>
      <c r="AW21" s="27">
        <v>3.8718992873559301</v>
      </c>
      <c r="AX21" s="27">
        <v>0</v>
      </c>
      <c r="AY21" s="27">
        <v>0</v>
      </c>
      <c r="AZ21" s="27">
        <v>0</v>
      </c>
      <c r="BA21" s="27">
        <v>0</v>
      </c>
      <c r="BB21" s="27">
        <v>4.0778319747350701E-3</v>
      </c>
      <c r="BC21" s="27">
        <v>0</v>
      </c>
      <c r="BD21" s="27">
        <v>7.2305876971070104E-2</v>
      </c>
      <c r="BE21" s="27">
        <v>7.2305876971070104E-2</v>
      </c>
      <c r="BF21" s="27">
        <v>0</v>
      </c>
      <c r="BG21" s="27">
        <v>0</v>
      </c>
      <c r="BH21" s="27">
        <v>0</v>
      </c>
      <c r="BI21" s="27">
        <v>4.7495444699813302E-2</v>
      </c>
      <c r="BJ21" s="27">
        <v>0</v>
      </c>
      <c r="BK21" s="27">
        <v>1.0122158104465999E-3</v>
      </c>
      <c r="BL21" s="27">
        <v>0</v>
      </c>
      <c r="BM21" s="27">
        <v>1.98838164211269E-4</v>
      </c>
      <c r="BN21" s="27">
        <v>2.5305797604678001E-3</v>
      </c>
      <c r="BO21" s="27">
        <v>3.1257751586280702</v>
      </c>
      <c r="BP21" s="27">
        <v>0</v>
      </c>
      <c r="BQ21" s="27">
        <v>1.6990966561395999E-2</v>
      </c>
      <c r="BR21" s="27">
        <v>0</v>
      </c>
      <c r="BS21" s="27">
        <v>4.1246325721875903E-3</v>
      </c>
      <c r="BT21" s="27">
        <v>2.10385888349674</v>
      </c>
      <c r="BU21" s="27">
        <v>0</v>
      </c>
      <c r="BV21" s="27">
        <v>0</v>
      </c>
      <c r="BW21" s="27">
        <v>3.6081327536279698E-2</v>
      </c>
      <c r="BX21" s="27">
        <v>4.08288267332464E-2</v>
      </c>
      <c r="BY21" s="27">
        <v>7.1991727155982197</v>
      </c>
      <c r="BZ21" s="27">
        <v>6.3269160391761598E-3</v>
      </c>
      <c r="CB21" s="24">
        <f t="shared" si="0"/>
        <v>7.7209265403250025E-6</v>
      </c>
      <c r="CC21" s="24" t="str">
        <f t="shared" si="14"/>
        <v/>
      </c>
      <c r="CD21" s="24">
        <f t="shared" si="1"/>
        <v>-2.5739897860787559E-5</v>
      </c>
      <c r="CE21" s="24">
        <f t="shared" si="2"/>
        <v>5.0606622747077196E-5</v>
      </c>
      <c r="CF21" s="24">
        <f t="shared" si="3"/>
        <v>5.0606622747077196E-5</v>
      </c>
      <c r="CG21" s="24">
        <f t="shared" si="4"/>
        <v>2.3330481608321805E-4</v>
      </c>
      <c r="CH21" s="24">
        <f t="shared" si="5"/>
        <v>-8.4681905255207136E-7</v>
      </c>
      <c r="CI21" s="24">
        <f t="shared" si="6"/>
        <v>2.0780032338801102E-5</v>
      </c>
      <c r="CJ21" s="24">
        <f t="shared" si="7"/>
        <v>1.28026604275978E-2</v>
      </c>
      <c r="CK21" s="24" t="str">
        <f t="shared" si="8"/>
        <v/>
      </c>
      <c r="CL21" s="24">
        <f t="shared" si="9"/>
        <v>3.6632653458989608E-6</v>
      </c>
      <c r="CM21" s="24">
        <f t="shared" si="10"/>
        <v>-1.5321665318562622E-6</v>
      </c>
      <c r="CN21" s="24">
        <f t="shared" si="11"/>
        <v>1.591458572066373E-5</v>
      </c>
      <c r="CO21" s="24">
        <f t="shared" si="12"/>
        <v>-1.4851383133026517E-4</v>
      </c>
      <c r="CP21" s="24">
        <f t="shared" si="13"/>
        <v>-1.1756312735492119E-4</v>
      </c>
    </row>
    <row r="22" spans="1:94" x14ac:dyDescent="0.25">
      <c r="A22" s="29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67"/>
      <c r="O22" s="67"/>
      <c r="P22" s="67"/>
      <c r="CB22" s="24" t="str">
        <f t="shared" si="0"/>
        <v/>
      </c>
      <c r="CC22" s="24" t="str">
        <f t="shared" si="14"/>
        <v/>
      </c>
      <c r="CD22" s="24" t="str">
        <f t="shared" si="1"/>
        <v/>
      </c>
      <c r="CE22" s="24" t="str">
        <f t="shared" si="2"/>
        <v/>
      </c>
      <c r="CF22" s="24" t="str">
        <f t="shared" si="3"/>
        <v/>
      </c>
      <c r="CG22" s="24" t="str">
        <f t="shared" si="4"/>
        <v/>
      </c>
      <c r="CH22" s="24" t="str">
        <f t="shared" si="5"/>
        <v/>
      </c>
      <c r="CI22" s="24" t="str">
        <f t="shared" si="6"/>
        <v/>
      </c>
      <c r="CJ22" s="24" t="str">
        <f t="shared" si="7"/>
        <v/>
      </c>
      <c r="CK22" s="24" t="str">
        <f t="shared" si="8"/>
        <v/>
      </c>
      <c r="CL22" s="24" t="str">
        <f t="shared" si="9"/>
        <v/>
      </c>
      <c r="CM22" s="24" t="str">
        <f t="shared" si="10"/>
        <v/>
      </c>
      <c r="CN22" s="24" t="str">
        <f t="shared" si="11"/>
        <v/>
      </c>
      <c r="CO22" s="24" t="str">
        <f t="shared" si="12"/>
        <v/>
      </c>
      <c r="CP22" s="24" t="str">
        <f t="shared" si="13"/>
        <v/>
      </c>
    </row>
    <row r="23" spans="1:94" x14ac:dyDescent="0.25">
      <c r="A23" s="29" t="s">
        <v>22</v>
      </c>
      <c r="B23" s="27">
        <v>16566.960461999999</v>
      </c>
      <c r="C23" s="27"/>
      <c r="D23" s="27">
        <v>9379.4837420000003</v>
      </c>
      <c r="E23" s="27">
        <v>269.50760998999999</v>
      </c>
      <c r="F23" s="27">
        <v>269.42556279000001</v>
      </c>
      <c r="G23" s="27">
        <v>142.83325034000001</v>
      </c>
      <c r="H23" s="27">
        <v>23154.678461</v>
      </c>
      <c r="I23" s="27">
        <v>8.4649586006999993</v>
      </c>
      <c r="J23" s="27">
        <v>190.37518632000001</v>
      </c>
      <c r="K23" s="27">
        <v>9.3026299999999997E-4</v>
      </c>
      <c r="L23" s="27">
        <v>64.775966591</v>
      </c>
      <c r="M23" s="27">
        <v>10.752998466999999</v>
      </c>
      <c r="N23" s="67">
        <v>10.379214229</v>
      </c>
      <c r="O23" s="67">
        <v>2.5248078557999998</v>
      </c>
      <c r="P23" s="67">
        <v>0.35740211049999998</v>
      </c>
      <c r="R23" s="29" t="s">
        <v>22</v>
      </c>
      <c r="S23" s="27">
        <v>0</v>
      </c>
      <c r="T23" s="27">
        <v>10.379198967651901</v>
      </c>
      <c r="U23" s="27">
        <v>4.1694731232628497</v>
      </c>
      <c r="V23" s="27">
        <v>4.1694731232628497</v>
      </c>
      <c r="W23" s="27">
        <v>1.4330399981621699E-2</v>
      </c>
      <c r="X23" s="27">
        <v>182.75431215472</v>
      </c>
      <c r="Y23" s="27">
        <v>2.5247921786781</v>
      </c>
      <c r="Z23" s="27">
        <v>70446.809256555702</v>
      </c>
      <c r="AA23" s="27">
        <v>9.3026070683488004E-4</v>
      </c>
      <c r="AB23" s="27">
        <v>16566.9281146623</v>
      </c>
      <c r="AC23" s="27">
        <v>6.4048233080125296</v>
      </c>
      <c r="AD23" s="27">
        <v>11424.9464444315</v>
      </c>
      <c r="AE23" s="27">
        <v>10.193345475623699</v>
      </c>
      <c r="AF23" s="27">
        <v>0</v>
      </c>
      <c r="AG23" s="27">
        <v>31.6691889149368</v>
      </c>
      <c r="AH23" s="27">
        <v>31.6691889149368</v>
      </c>
      <c r="AI23" s="27">
        <v>0</v>
      </c>
      <c r="AJ23" s="27">
        <v>0.70830449043032595</v>
      </c>
      <c r="AK23" s="27">
        <v>0</v>
      </c>
      <c r="AL23" s="27">
        <v>0</v>
      </c>
      <c r="AM23" s="27">
        <v>3.8318732187176701</v>
      </c>
      <c r="AN23" s="27">
        <v>0.13689775033334001</v>
      </c>
      <c r="AO23" s="27">
        <v>0</v>
      </c>
      <c r="AP23" s="27">
        <v>0</v>
      </c>
      <c r="AQ23" s="27">
        <v>8441.5022766359598</v>
      </c>
      <c r="AR23" s="27">
        <v>937.94373705473595</v>
      </c>
      <c r="AS23" s="27">
        <v>9379.4460136907001</v>
      </c>
      <c r="AT23" s="27">
        <v>0</v>
      </c>
      <c r="AU23" s="27">
        <v>4.7242985403269504</v>
      </c>
      <c r="AV23" s="27">
        <v>0</v>
      </c>
      <c r="AW23" s="27">
        <v>13474.773497051799</v>
      </c>
      <c r="AX23" s="27">
        <v>0</v>
      </c>
      <c r="AY23" s="27">
        <v>0</v>
      </c>
      <c r="AZ23" s="27">
        <v>0</v>
      </c>
      <c r="BA23" s="27">
        <v>0</v>
      </c>
      <c r="BB23" s="27">
        <v>15.195642252131501</v>
      </c>
      <c r="BC23" s="27">
        <v>0</v>
      </c>
      <c r="BD23" s="27">
        <v>269.52093702447598</v>
      </c>
      <c r="BE23" s="27">
        <v>269.43889000870701</v>
      </c>
      <c r="BF23" s="27">
        <v>8.2047015768558704E-2</v>
      </c>
      <c r="BG23" s="27">
        <v>0</v>
      </c>
      <c r="BH23" s="27">
        <v>0</v>
      </c>
      <c r="BI23" s="27">
        <v>176.98560570170301</v>
      </c>
      <c r="BJ23" s="27">
        <v>0</v>
      </c>
      <c r="BK23" s="27">
        <v>3.7719697922694801</v>
      </c>
      <c r="BL23" s="27">
        <v>0</v>
      </c>
      <c r="BM23" s="27">
        <v>0.74091930923681304</v>
      </c>
      <c r="BN23" s="27">
        <v>9.4299010642812409</v>
      </c>
      <c r="BO23" s="27">
        <v>9127.5351601935308</v>
      </c>
      <c r="BP23" s="27">
        <v>0</v>
      </c>
      <c r="BQ23" s="27">
        <v>63.314851889085503</v>
      </c>
      <c r="BR23" s="27">
        <v>0</v>
      </c>
      <c r="BS23" s="27">
        <v>142.83311622656899</v>
      </c>
      <c r="BT23" s="27">
        <v>8065.7858231586397</v>
      </c>
      <c r="BU23" s="27">
        <v>0</v>
      </c>
      <c r="BV23" s="27">
        <v>0</v>
      </c>
      <c r="BW23" s="27">
        <v>104.682652152565</v>
      </c>
      <c r="BX23" s="27">
        <v>256.565633552902</v>
      </c>
      <c r="BY23" s="27">
        <v>23154.636145879798</v>
      </c>
      <c r="BZ23" s="27">
        <v>45.079423290890603</v>
      </c>
      <c r="CB23" s="24">
        <f t="shared" si="0"/>
        <v>-1.9525209692819892E-6</v>
      </c>
      <c r="CC23" s="24" t="str">
        <f t="shared" si="14"/>
        <v/>
      </c>
      <c r="CD23" s="24">
        <f t="shared" si="1"/>
        <v>-4.022429201657396E-6</v>
      </c>
      <c r="CE23" s="24">
        <f t="shared" si="2"/>
        <v>4.9449566476013965E-5</v>
      </c>
      <c r="CF23" s="24">
        <f t="shared" si="3"/>
        <v>4.9465308966908686E-5</v>
      </c>
      <c r="CG23" s="24">
        <f t="shared" si="4"/>
        <v>-9.3895105444575896E-7</v>
      </c>
      <c r="CH23" s="24">
        <f t="shared" si="5"/>
        <v>-1.8274976382207226E-6</v>
      </c>
      <c r="CI23" s="24">
        <f t="shared" si="6"/>
        <v>-0.50744317604600453</v>
      </c>
      <c r="CJ23" s="24">
        <f t="shared" si="7"/>
        <v>-4.0030816581684926E-2</v>
      </c>
      <c r="CK23" s="24">
        <f t="shared" si="8"/>
        <v>-2.4650718344427801E-6</v>
      </c>
      <c r="CL23" s="24">
        <f t="shared" si="9"/>
        <v>-0.51109662145378276</v>
      </c>
      <c r="CM23" s="24">
        <f t="shared" si="10"/>
        <v>-0.64364607411808439</v>
      </c>
      <c r="CN23" s="24">
        <f t="shared" si="11"/>
        <v>-1.4703760576870551E-6</v>
      </c>
      <c r="CO23" s="24">
        <f t="shared" si="12"/>
        <v>-6.2092336506899834E-6</v>
      </c>
      <c r="CP23" s="24">
        <f t="shared" si="13"/>
        <v>-0.61696434824679069</v>
      </c>
    </row>
    <row r="24" spans="1:94" x14ac:dyDescent="0.25">
      <c r="A24" s="29" t="s">
        <v>23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67"/>
      <c r="O24" s="67"/>
      <c r="P24" s="67"/>
      <c r="R24" s="29"/>
      <c r="CB24" s="24" t="str">
        <f t="shared" si="0"/>
        <v/>
      </c>
      <c r="CC24" s="24" t="str">
        <f t="shared" si="14"/>
        <v/>
      </c>
      <c r="CD24" s="24" t="str">
        <f t="shared" si="1"/>
        <v/>
      </c>
      <c r="CE24" s="24" t="str">
        <f t="shared" si="2"/>
        <v/>
      </c>
      <c r="CF24" s="24" t="str">
        <f t="shared" si="3"/>
        <v/>
      </c>
      <c r="CG24" s="24" t="str">
        <f t="shared" si="4"/>
        <v/>
      </c>
      <c r="CH24" s="24" t="str">
        <f t="shared" si="5"/>
        <v/>
      </c>
      <c r="CI24" s="24" t="str">
        <f t="shared" si="6"/>
        <v/>
      </c>
      <c r="CJ24" s="24" t="str">
        <f t="shared" si="7"/>
        <v/>
      </c>
      <c r="CK24" s="24" t="str">
        <f t="shared" si="8"/>
        <v/>
      </c>
      <c r="CL24" s="24" t="str">
        <f t="shared" si="9"/>
        <v/>
      </c>
      <c r="CM24" s="24" t="str">
        <f t="shared" si="10"/>
        <v/>
      </c>
      <c r="CN24" s="24" t="str">
        <f t="shared" si="11"/>
        <v/>
      </c>
      <c r="CO24" s="24" t="str">
        <f t="shared" si="12"/>
        <v/>
      </c>
      <c r="CP24" s="24" t="str">
        <f t="shared" si="13"/>
        <v/>
      </c>
    </row>
    <row r="25" spans="1:94" x14ac:dyDescent="0.25">
      <c r="A25" s="29" t="s">
        <v>24</v>
      </c>
      <c r="B25" s="27">
        <v>2.1324962913999999</v>
      </c>
      <c r="C25" s="27"/>
      <c r="D25" s="27">
        <v>9.0207535522000004</v>
      </c>
      <c r="E25" s="27">
        <v>0.34075838000000003</v>
      </c>
      <c r="F25" s="27">
        <v>0.33131625999999997</v>
      </c>
      <c r="G25" s="27">
        <v>1.6117566999999999E-2</v>
      </c>
      <c r="H25" s="27">
        <v>11.586164201000001</v>
      </c>
      <c r="I25" s="27">
        <v>4.0729083700000002E-2</v>
      </c>
      <c r="J25" s="27">
        <v>2.8562209599999999E-2</v>
      </c>
      <c r="K25" s="27">
        <v>1.1722079999999999E-4</v>
      </c>
      <c r="L25" s="27">
        <v>4.6796472200000001E-2</v>
      </c>
      <c r="M25" s="27">
        <v>1.6511809999999999E-4</v>
      </c>
      <c r="N25" s="67">
        <v>0</v>
      </c>
      <c r="O25" s="67">
        <v>1.0523287E-3</v>
      </c>
      <c r="P25" s="67">
        <v>4.9535319999999999E-4</v>
      </c>
      <c r="R25" s="29" t="s">
        <v>24</v>
      </c>
      <c r="S25" s="27">
        <v>0</v>
      </c>
      <c r="T25" s="27">
        <v>0</v>
      </c>
      <c r="U25" s="27">
        <v>4.0727909096975899E-2</v>
      </c>
      <c r="V25" s="27">
        <v>4.0727909096975899E-2</v>
      </c>
      <c r="W25" s="27">
        <v>0</v>
      </c>
      <c r="X25" s="27">
        <v>2.8560431458355101E-2</v>
      </c>
      <c r="Y25" s="27">
        <v>1.05223725767071E-3</v>
      </c>
      <c r="Z25" s="27">
        <v>19.595182612277402</v>
      </c>
      <c r="AA25" s="27">
        <v>1.17231074139232E-4</v>
      </c>
      <c r="AB25" s="27">
        <v>2.1324767869839198</v>
      </c>
      <c r="AC25" s="27">
        <v>0.16859306124439799</v>
      </c>
      <c r="AD25" s="27">
        <v>3.2093449945022101</v>
      </c>
      <c r="AE25" s="27">
        <v>6.6386306580796597E-2</v>
      </c>
      <c r="AF25" s="27">
        <v>0</v>
      </c>
      <c r="AG25" s="27">
        <v>4.6796056442731902E-2</v>
      </c>
      <c r="AH25" s="27">
        <v>4.6796056442731902E-2</v>
      </c>
      <c r="AI25" s="27">
        <v>0</v>
      </c>
      <c r="AJ25" s="27">
        <v>4.2652784824484202E-2</v>
      </c>
      <c r="AK25" s="27">
        <v>0</v>
      </c>
      <c r="AL25" s="27">
        <v>0</v>
      </c>
      <c r="AM25" s="27">
        <v>1.65145121777807E-4</v>
      </c>
      <c r="AN25" s="27">
        <v>4.9536767626779602E-4</v>
      </c>
      <c r="AO25" s="27">
        <v>0</v>
      </c>
      <c r="AP25" s="27">
        <v>0</v>
      </c>
      <c r="AQ25" s="27">
        <v>8.1186322525174202</v>
      </c>
      <c r="AR25" s="27">
        <v>0.90207395184003902</v>
      </c>
      <c r="AS25" s="27">
        <v>9.0207062043574595</v>
      </c>
      <c r="AT25" s="27">
        <v>0</v>
      </c>
      <c r="AU25" s="27">
        <v>0.105586571619901</v>
      </c>
      <c r="AV25" s="27">
        <v>0</v>
      </c>
      <c r="AW25" s="27">
        <v>7.8835544572661496</v>
      </c>
      <c r="AX25" s="27">
        <v>0</v>
      </c>
      <c r="AY25" s="27">
        <v>0</v>
      </c>
      <c r="AZ25" s="27">
        <v>0</v>
      </c>
      <c r="BA25" s="27">
        <v>0</v>
      </c>
      <c r="BB25" s="27">
        <v>1.8686321422863E-2</v>
      </c>
      <c r="BC25" s="27">
        <v>0</v>
      </c>
      <c r="BD25" s="27">
        <v>0.34077455507972398</v>
      </c>
      <c r="BE25" s="27">
        <v>0.331332639152984</v>
      </c>
      <c r="BF25" s="27">
        <v>9.4419159267404192E-3</v>
      </c>
      <c r="BG25" s="27">
        <v>0</v>
      </c>
      <c r="BH25" s="27">
        <v>0</v>
      </c>
      <c r="BI25" s="27">
        <v>0.21764233204913999</v>
      </c>
      <c r="BJ25" s="27">
        <v>0</v>
      </c>
      <c r="BK25" s="27">
        <v>4.6384171916423102E-3</v>
      </c>
      <c r="BL25" s="27">
        <v>0</v>
      </c>
      <c r="BM25" s="27">
        <v>9.11086768409968E-4</v>
      </c>
      <c r="BN25" s="27">
        <v>1.1595861924524799E-2</v>
      </c>
      <c r="BO25" s="27">
        <v>3.0805337227577598</v>
      </c>
      <c r="BP25" s="27">
        <v>0</v>
      </c>
      <c r="BQ25" s="27">
        <v>7.7858619796403697E-2</v>
      </c>
      <c r="BR25" s="27">
        <v>0</v>
      </c>
      <c r="BS25" s="27">
        <v>1.61169155133736E-2</v>
      </c>
      <c r="BT25" s="27">
        <v>5.8223993520130497</v>
      </c>
      <c r="BU25" s="27">
        <v>0</v>
      </c>
      <c r="BV25" s="27">
        <v>0</v>
      </c>
      <c r="BW25" s="27">
        <v>1.8735747392207801E-2</v>
      </c>
      <c r="BX25" s="27">
        <v>0.25059995813422697</v>
      </c>
      <c r="BY25" s="27">
        <v>11.5861465357121</v>
      </c>
      <c r="BZ25" s="27">
        <v>3.5713843507663798E-3</v>
      </c>
      <c r="CB25" s="24">
        <f t="shared" si="0"/>
        <v>-9.1462837045322638E-6</v>
      </c>
      <c r="CC25" s="24" t="str">
        <f t="shared" si="14"/>
        <v/>
      </c>
      <c r="CD25" s="24">
        <f t="shared" si="1"/>
        <v>-5.2487679955910118E-6</v>
      </c>
      <c r="CE25" s="24">
        <f t="shared" si="2"/>
        <v>4.7467885379537309E-5</v>
      </c>
      <c r="CF25" s="24">
        <f t="shared" si="3"/>
        <v>4.9436610759837588E-5</v>
      </c>
      <c r="CG25" s="24">
        <f t="shared" si="4"/>
        <v>-4.0420903874618086E-5</v>
      </c>
      <c r="CH25" s="24">
        <f t="shared" si="5"/>
        <v>-1.5246882052129622E-6</v>
      </c>
      <c r="CI25" s="24">
        <f t="shared" si="6"/>
        <v>-2.8839416883382869E-5</v>
      </c>
      <c r="CJ25" s="24">
        <f t="shared" si="7"/>
        <v>-6.2255045033283776E-5</v>
      </c>
      <c r="CK25" s="24">
        <f t="shared" si="8"/>
        <v>8.7647748795499072E-5</v>
      </c>
      <c r="CL25" s="24">
        <f t="shared" si="9"/>
        <v>-8.8843720168089835E-6</v>
      </c>
      <c r="CM25" s="24">
        <f t="shared" si="10"/>
        <v>1.6365121574804251E-4</v>
      </c>
      <c r="CN25" s="24" t="str">
        <f t="shared" si="11"/>
        <v/>
      </c>
      <c r="CO25" s="24">
        <f t="shared" si="12"/>
        <v>-8.6895215620340526E-5</v>
      </c>
      <c r="CP25" s="24">
        <f t="shared" si="13"/>
        <v>2.9224132994473832E-5</v>
      </c>
    </row>
    <row r="26" spans="1:94" x14ac:dyDescent="0.25">
      <c r="A26" s="29" t="s">
        <v>25</v>
      </c>
      <c r="B26" s="27">
        <v>262.11267435000002</v>
      </c>
      <c r="C26" s="27"/>
      <c r="D26" s="27">
        <v>171.39196597</v>
      </c>
      <c r="E26" s="27">
        <v>5.1210230899999996</v>
      </c>
      <c r="F26" s="27">
        <v>5.1201704299999999</v>
      </c>
      <c r="G26" s="27">
        <v>0.53341813910000002</v>
      </c>
      <c r="H26" s="27">
        <v>396.14993562000001</v>
      </c>
      <c r="I26" s="27">
        <v>0.20016316100000001</v>
      </c>
      <c r="J26" s="27">
        <v>0.84345768409999999</v>
      </c>
      <c r="K26" s="27">
        <v>1.03249E-5</v>
      </c>
      <c r="L26" s="27">
        <v>1.4787189708999999</v>
      </c>
      <c r="M26" s="27">
        <v>0.20718102860000001</v>
      </c>
      <c r="N26" s="67">
        <v>0.26159433139999999</v>
      </c>
      <c r="O26" s="67">
        <v>6.17148909E-2</v>
      </c>
      <c r="P26" s="67">
        <v>6.7816717000000002E-3</v>
      </c>
      <c r="R26" s="29" t="s">
        <v>25</v>
      </c>
      <c r="S26" s="27">
        <v>0</v>
      </c>
      <c r="T26" s="27">
        <v>0.26159462017934598</v>
      </c>
      <c r="U26" s="27">
        <v>0.200162042171001</v>
      </c>
      <c r="V26" s="27">
        <v>0.200162042171001</v>
      </c>
      <c r="W26" s="27">
        <v>2.1132708791481299E-4</v>
      </c>
      <c r="X26" s="27">
        <v>0.84576545191972896</v>
      </c>
      <c r="Y26" s="27">
        <v>6.1715358262965002E-2</v>
      </c>
      <c r="Z26" s="27">
        <v>898.14857074345105</v>
      </c>
      <c r="AA26" s="27">
        <v>1.03267834168333E-5</v>
      </c>
      <c r="AB26" s="27">
        <v>262.11257100150402</v>
      </c>
      <c r="AC26" s="27">
        <v>4.9674962967310901E-2</v>
      </c>
      <c r="AD26" s="27">
        <v>145.811735929462</v>
      </c>
      <c r="AE26" s="27">
        <v>7.3327478864233894E-2</v>
      </c>
      <c r="AF26" s="27">
        <v>0</v>
      </c>
      <c r="AG26" s="27">
        <v>1.4787318260959901</v>
      </c>
      <c r="AH26" s="27">
        <v>1.4787318260959901</v>
      </c>
      <c r="AI26" s="27">
        <v>0</v>
      </c>
      <c r="AJ26" s="27">
        <v>7.5313655772526796E-3</v>
      </c>
      <c r="AK26" s="27">
        <v>0</v>
      </c>
      <c r="AL26" s="27">
        <v>0</v>
      </c>
      <c r="AM26" s="27">
        <v>0.207182170510184</v>
      </c>
      <c r="AN26" s="27">
        <v>6.78187536620812E-3</v>
      </c>
      <c r="AO26" s="27">
        <v>0</v>
      </c>
      <c r="AP26" s="27">
        <v>0</v>
      </c>
      <c r="AQ26" s="27">
        <v>154.25367040350099</v>
      </c>
      <c r="AR26" s="27">
        <v>17.139179289780898</v>
      </c>
      <c r="AS26" s="27">
        <v>171.39284969328199</v>
      </c>
      <c r="AT26" s="27">
        <v>0</v>
      </c>
      <c r="AU26" s="27">
        <v>3.9079190903729598E-2</v>
      </c>
      <c r="AV26" s="27">
        <v>0</v>
      </c>
      <c r="AW26" s="27">
        <v>260.51408718067398</v>
      </c>
      <c r="AX26" s="27">
        <v>0</v>
      </c>
      <c r="AY26" s="27">
        <v>0</v>
      </c>
      <c r="AZ26" s="27">
        <v>0</v>
      </c>
      <c r="BA26" s="27">
        <v>0</v>
      </c>
      <c r="BB26" s="27">
        <v>0.28877859642740999</v>
      </c>
      <c r="BC26" s="27">
        <v>0</v>
      </c>
      <c r="BD26" s="27">
        <v>5.1212841824986004</v>
      </c>
      <c r="BE26" s="27">
        <v>5.12043153612548</v>
      </c>
      <c r="BF26" s="27">
        <v>8.5264637312124699E-4</v>
      </c>
      <c r="BG26" s="27">
        <v>0</v>
      </c>
      <c r="BH26" s="27">
        <v>0</v>
      </c>
      <c r="BI26" s="27">
        <v>3.3634457194508198</v>
      </c>
      <c r="BJ26" s="27">
        <v>0</v>
      </c>
      <c r="BK26" s="27">
        <v>7.1682485931755704E-2</v>
      </c>
      <c r="BL26" s="27">
        <v>0</v>
      </c>
      <c r="BM26" s="27">
        <v>1.4080268743420599E-2</v>
      </c>
      <c r="BN26" s="27">
        <v>0.17920541014236199</v>
      </c>
      <c r="BO26" s="27">
        <v>127.998560670381</v>
      </c>
      <c r="BP26" s="27">
        <v>0</v>
      </c>
      <c r="BQ26" s="27">
        <v>1.2032390554297001</v>
      </c>
      <c r="BR26" s="27">
        <v>0</v>
      </c>
      <c r="BS26" s="27">
        <v>0.53342149352116996</v>
      </c>
      <c r="BT26" s="27">
        <v>181.26811084129</v>
      </c>
      <c r="BU26" s="27">
        <v>0</v>
      </c>
      <c r="BV26" s="27">
        <v>0</v>
      </c>
      <c r="BW26" s="27">
        <v>1.1624207817644601</v>
      </c>
      <c r="BX26" s="27">
        <v>7.12583671370228</v>
      </c>
      <c r="BY26" s="27">
        <v>396.15015900835999</v>
      </c>
      <c r="BZ26" s="27">
        <v>0.33664686451578202</v>
      </c>
      <c r="CB26" s="24">
        <f t="shared" si="0"/>
        <v>-3.9429034194499812E-7</v>
      </c>
      <c r="CC26" s="24" t="str">
        <f t="shared" si="14"/>
        <v/>
      </c>
      <c r="CD26" s="24">
        <f t="shared" si="1"/>
        <v>5.1561534812071843E-6</v>
      </c>
      <c r="CE26" s="24">
        <f t="shared" si="2"/>
        <v>5.0984440806504083E-5</v>
      </c>
      <c r="CF26" s="24">
        <f t="shared" si="3"/>
        <v>5.0995592636947873E-5</v>
      </c>
      <c r="CG26" s="24">
        <f t="shared" si="4"/>
        <v>6.2885397478288009E-6</v>
      </c>
      <c r="CH26" s="24">
        <f t="shared" si="5"/>
        <v>5.6389851391655171E-7</v>
      </c>
      <c r="CI26" s="24">
        <f t="shared" si="6"/>
        <v>-5.5895849836360744E-6</v>
      </c>
      <c r="CJ26" s="24">
        <f t="shared" si="7"/>
        <v>2.736080141579882E-3</v>
      </c>
      <c r="CK26" s="24">
        <f t="shared" si="8"/>
        <v>1.824150193512687E-4</v>
      </c>
      <c r="CL26" s="24">
        <f t="shared" si="9"/>
        <v>8.6934679564722963E-6</v>
      </c>
      <c r="CM26" s="24">
        <f t="shared" si="10"/>
        <v>5.5116541881759359E-6</v>
      </c>
      <c r="CN26" s="24">
        <f t="shared" si="11"/>
        <v>1.1039205033461422E-6</v>
      </c>
      <c r="CO26" s="24">
        <f t="shared" si="12"/>
        <v>7.5729367448711957E-6</v>
      </c>
      <c r="CP26" s="24">
        <f t="shared" si="13"/>
        <v>3.00318589765641E-5</v>
      </c>
    </row>
    <row r="27" spans="1:94" x14ac:dyDescent="0.25">
      <c r="A27" s="29" t="s">
        <v>26</v>
      </c>
      <c r="B27" s="27">
        <v>4082.1261911000001</v>
      </c>
      <c r="C27" s="27"/>
      <c r="D27" s="27">
        <v>4273.5115124000004</v>
      </c>
      <c r="E27" s="27">
        <v>139.26610625000001</v>
      </c>
      <c r="F27" s="27">
        <v>137.03292625</v>
      </c>
      <c r="G27" s="27">
        <v>181.9181002</v>
      </c>
      <c r="H27" s="27">
        <v>47870.519617999998</v>
      </c>
      <c r="I27" s="27">
        <v>14.678691409000001</v>
      </c>
      <c r="J27" s="27">
        <v>441.80288102999998</v>
      </c>
      <c r="K27" s="27">
        <v>2.8511025499999999E-2</v>
      </c>
      <c r="L27" s="27">
        <v>208.33928864000001</v>
      </c>
      <c r="M27" s="27">
        <v>2.9621967398</v>
      </c>
      <c r="N27" s="67">
        <v>3.8431508885999999</v>
      </c>
      <c r="O27" s="67">
        <v>0.81764884289999995</v>
      </c>
      <c r="P27" s="67">
        <v>0.2110799263</v>
      </c>
      <c r="R27" s="29" t="s">
        <v>26</v>
      </c>
      <c r="S27" s="27">
        <v>0</v>
      </c>
      <c r="T27" s="27">
        <v>3.8431128391048599</v>
      </c>
      <c r="U27" s="27">
        <v>14.6787063236611</v>
      </c>
      <c r="V27" s="27">
        <v>14.6787063236611</v>
      </c>
      <c r="W27" s="27">
        <v>3.0948257752208198E-2</v>
      </c>
      <c r="X27" s="27">
        <v>441.86203847530402</v>
      </c>
      <c r="Y27" s="27">
        <v>0.81764060198481603</v>
      </c>
      <c r="Z27" s="27">
        <v>171611.75854517499</v>
      </c>
      <c r="AA27" s="27">
        <v>2.85111488901932E-2</v>
      </c>
      <c r="AB27" s="27">
        <v>4082.0978186147199</v>
      </c>
      <c r="AC27" s="27">
        <v>177.90963243452899</v>
      </c>
      <c r="AD27" s="27">
        <v>12862.385376108499</v>
      </c>
      <c r="AE27" s="27">
        <v>293.79449935340199</v>
      </c>
      <c r="AF27" s="27">
        <v>0</v>
      </c>
      <c r="AG27" s="27">
        <v>208.340064970154</v>
      </c>
      <c r="AH27" s="27">
        <v>208.340064970154</v>
      </c>
      <c r="AI27" s="27">
        <v>0</v>
      </c>
      <c r="AJ27" s="27">
        <v>11.1546053483638</v>
      </c>
      <c r="AK27" s="27">
        <v>0</v>
      </c>
      <c r="AL27" s="27">
        <v>0</v>
      </c>
      <c r="AM27" s="27">
        <v>2.9621760774392101</v>
      </c>
      <c r="AN27" s="27">
        <v>0.21107711571938101</v>
      </c>
      <c r="AO27" s="27">
        <v>0</v>
      </c>
      <c r="AP27" s="27">
        <v>0</v>
      </c>
      <c r="AQ27" s="27">
        <v>3846.1384553316102</v>
      </c>
      <c r="AR27" s="27">
        <v>427.34771722085401</v>
      </c>
      <c r="AS27" s="27">
        <v>4273.4861725524597</v>
      </c>
      <c r="AT27" s="27">
        <v>0</v>
      </c>
      <c r="AU27" s="27">
        <v>38.661440694103597</v>
      </c>
      <c r="AV27" s="27">
        <v>0</v>
      </c>
      <c r="AW27" s="27">
        <v>33241.270813520001</v>
      </c>
      <c r="AX27" s="27">
        <v>0</v>
      </c>
      <c r="AY27" s="27">
        <v>0</v>
      </c>
      <c r="AZ27" s="27">
        <v>0</v>
      </c>
      <c r="BA27" s="27">
        <v>0</v>
      </c>
      <c r="BB27" s="27">
        <v>7.7286514680026404</v>
      </c>
      <c r="BC27" s="27">
        <v>0</v>
      </c>
      <c r="BD27" s="27">
        <v>139.27241144865701</v>
      </c>
      <c r="BE27" s="27">
        <v>137.039241599067</v>
      </c>
      <c r="BF27" s="27">
        <v>2.2331698495896499</v>
      </c>
      <c r="BG27" s="27">
        <v>0</v>
      </c>
      <c r="BH27" s="27">
        <v>0</v>
      </c>
      <c r="BI27" s="27">
        <v>90.016606304116706</v>
      </c>
      <c r="BJ27" s="27">
        <v>0</v>
      </c>
      <c r="BK27" s="27">
        <v>1.91844355671665</v>
      </c>
      <c r="BL27" s="27">
        <v>0</v>
      </c>
      <c r="BM27" s="27">
        <v>0.37683793994609799</v>
      </c>
      <c r="BN27" s="27">
        <v>4.7961320667780001</v>
      </c>
      <c r="BO27" s="27">
        <v>12682.4873454311</v>
      </c>
      <c r="BP27" s="27">
        <v>0</v>
      </c>
      <c r="BQ27" s="27">
        <v>32.202570263507297</v>
      </c>
      <c r="BR27" s="27">
        <v>0</v>
      </c>
      <c r="BS27" s="27">
        <v>181.919779363901</v>
      </c>
      <c r="BT27" s="27">
        <v>24537.793538301299</v>
      </c>
      <c r="BU27" s="27">
        <v>0</v>
      </c>
      <c r="BV27" s="27">
        <v>0</v>
      </c>
      <c r="BW27" s="27">
        <v>124.378745615348</v>
      </c>
      <c r="BX27" s="27">
        <v>1157.7734658826</v>
      </c>
      <c r="BY27" s="27">
        <v>47870.131119892802</v>
      </c>
      <c r="BZ27" s="27">
        <v>96.993807742542799</v>
      </c>
      <c r="CB27" s="24">
        <f t="shared" si="0"/>
        <v>-6.9504184711569943E-6</v>
      </c>
      <c r="CC27" s="24" t="str">
        <f t="shared" si="14"/>
        <v/>
      </c>
      <c r="CD27" s="24">
        <f t="shared" si="1"/>
        <v>-5.9295142804950203E-6</v>
      </c>
      <c r="CE27" s="24">
        <f t="shared" si="2"/>
        <v>4.5274466464111932E-5</v>
      </c>
      <c r="CF27" s="24">
        <f t="shared" si="3"/>
        <v>4.6086362159946305E-5</v>
      </c>
      <c r="CG27" s="24">
        <f t="shared" si="4"/>
        <v>9.2303289181024101E-6</v>
      </c>
      <c r="CH27" s="24">
        <f t="shared" si="5"/>
        <v>-8.1156024688492614E-6</v>
      </c>
      <c r="CI27" s="24">
        <f t="shared" si="6"/>
        <v>1.0160756625687152E-6</v>
      </c>
      <c r="CJ27" s="24">
        <f t="shared" si="7"/>
        <v>1.3390008948361971E-4</v>
      </c>
      <c r="CK27" s="24">
        <f t="shared" si="8"/>
        <v>4.3278062096308814E-6</v>
      </c>
      <c r="CL27" s="24">
        <f t="shared" si="9"/>
        <v>3.7262782217623685E-6</v>
      </c>
      <c r="CM27" s="24">
        <f t="shared" si="10"/>
        <v>-6.9753505944705246E-6</v>
      </c>
      <c r="CN27" s="24">
        <f t="shared" si="11"/>
        <v>-9.9005988166730207E-6</v>
      </c>
      <c r="CO27" s="24">
        <f t="shared" si="12"/>
        <v>-1.0078795139846138E-5</v>
      </c>
      <c r="CP27" s="24">
        <f t="shared" si="13"/>
        <v>-1.331524351109891E-5</v>
      </c>
    </row>
    <row r="28" spans="1:94" x14ac:dyDescent="0.25">
      <c r="A28" s="29" t="s">
        <v>27</v>
      </c>
      <c r="B28" s="27">
        <v>3.1601685788</v>
      </c>
      <c r="C28" s="27"/>
      <c r="D28" s="27">
        <v>2.7365830125000001</v>
      </c>
      <c r="E28" s="27">
        <v>6.2100983999999998E-2</v>
      </c>
      <c r="F28" s="27">
        <v>6.1257583999999997E-2</v>
      </c>
      <c r="G28" s="27">
        <v>2.8503188E-3</v>
      </c>
      <c r="H28" s="27">
        <v>3.9674989997000001</v>
      </c>
      <c r="I28" s="27">
        <v>6.7317818999999999E-3</v>
      </c>
      <c r="J28" s="27">
        <v>5.2567830999999997E-3</v>
      </c>
      <c r="K28" s="27">
        <v>1.0212599999999999E-5</v>
      </c>
      <c r="L28" s="27">
        <v>4.3245309199999998E-2</v>
      </c>
      <c r="M28" s="27">
        <v>2.7640834000000002E-3</v>
      </c>
      <c r="N28" s="67">
        <v>2.9732869999999998E-3</v>
      </c>
      <c r="O28" s="67">
        <v>6.2221170000000003E-4</v>
      </c>
      <c r="P28" s="67">
        <v>1.2453719999999999E-4</v>
      </c>
      <c r="R28" s="29" t="s">
        <v>27</v>
      </c>
      <c r="S28" s="27">
        <v>0</v>
      </c>
      <c r="T28" s="27">
        <v>2.9729737298345698E-3</v>
      </c>
      <c r="U28" s="27">
        <v>6.7316807268638203E-3</v>
      </c>
      <c r="V28" s="27">
        <v>6.7316807268638203E-3</v>
      </c>
      <c r="W28" s="27">
        <v>1.6515581606838801E-5</v>
      </c>
      <c r="X28" s="27">
        <v>7.9364562814751294E-3</v>
      </c>
      <c r="Y28" s="27">
        <v>6.2211487585883696E-4</v>
      </c>
      <c r="Z28" s="27">
        <v>22.806603454642602</v>
      </c>
      <c r="AA28" s="27">
        <v>1.0213803909897E-5</v>
      </c>
      <c r="AB28" s="27">
        <v>3.16021999922835</v>
      </c>
      <c r="AC28" s="27">
        <v>2.5466728532217701E-2</v>
      </c>
      <c r="AD28" s="27">
        <v>1.9329323763289601</v>
      </c>
      <c r="AE28" s="27">
        <v>2.9883318576695999E-2</v>
      </c>
      <c r="AF28" s="27">
        <v>0</v>
      </c>
      <c r="AG28" s="27">
        <v>4.3245519219343102E-2</v>
      </c>
      <c r="AH28" s="27">
        <v>4.3245519219343102E-2</v>
      </c>
      <c r="AI28" s="27">
        <v>0</v>
      </c>
      <c r="AJ28" s="27">
        <v>3.6030489260734902E-3</v>
      </c>
      <c r="AK28" s="27">
        <v>0</v>
      </c>
      <c r="AL28" s="27">
        <v>0</v>
      </c>
      <c r="AM28" s="27">
        <v>2.76470724665421E-3</v>
      </c>
      <c r="AN28" s="27">
        <v>1.24532937894971E-4</v>
      </c>
      <c r="AO28" s="27">
        <v>0</v>
      </c>
      <c r="AP28" s="27">
        <v>0</v>
      </c>
      <c r="AQ28" s="27">
        <v>2.4629256987273802</v>
      </c>
      <c r="AR28" s="27">
        <v>0.27365635454730902</v>
      </c>
      <c r="AS28" s="27">
        <v>2.7365820532746898</v>
      </c>
      <c r="AT28" s="27">
        <v>0</v>
      </c>
      <c r="AU28" s="27">
        <v>9.68969917932949E-3</v>
      </c>
      <c r="AV28" s="27">
        <v>0</v>
      </c>
      <c r="AW28" s="27">
        <v>2.82389127961771</v>
      </c>
      <c r="AX28" s="27">
        <v>0</v>
      </c>
      <c r="AY28" s="27">
        <v>0</v>
      </c>
      <c r="AZ28" s="27">
        <v>0</v>
      </c>
      <c r="BA28" s="27">
        <v>0</v>
      </c>
      <c r="BB28" s="27">
        <v>3.4549237476369102E-3</v>
      </c>
      <c r="BC28" s="27">
        <v>0</v>
      </c>
      <c r="BD28" s="27">
        <v>6.2103813444886899E-2</v>
      </c>
      <c r="BE28" s="27">
        <v>6.1260420972568598E-2</v>
      </c>
      <c r="BF28" s="27">
        <v>8.4339247231821003E-4</v>
      </c>
      <c r="BG28" s="27">
        <v>0</v>
      </c>
      <c r="BH28" s="27">
        <v>0</v>
      </c>
      <c r="BI28" s="27">
        <v>4.0239984126721397E-2</v>
      </c>
      <c r="BJ28" s="27">
        <v>0</v>
      </c>
      <c r="BK28" s="27">
        <v>8.5759519833330101E-4</v>
      </c>
      <c r="BL28" s="27">
        <v>0</v>
      </c>
      <c r="BM28" s="27">
        <v>1.6846122896652799E-4</v>
      </c>
      <c r="BN28" s="27">
        <v>2.1440081130089201E-3</v>
      </c>
      <c r="BO28" s="27">
        <v>0.968361886759593</v>
      </c>
      <c r="BP28" s="27">
        <v>0</v>
      </c>
      <c r="BQ28" s="27">
        <v>1.4395448557901499E-2</v>
      </c>
      <c r="BR28" s="27">
        <v>0</v>
      </c>
      <c r="BS28" s="27">
        <v>2.85026582229644E-3</v>
      </c>
      <c r="BT28" s="27">
        <v>2.2317764680996599</v>
      </c>
      <c r="BU28" s="27">
        <v>0</v>
      </c>
      <c r="BV28" s="27">
        <v>0</v>
      </c>
      <c r="BW28" s="27">
        <v>3.6948791899116501E-3</v>
      </c>
      <c r="BX28" s="27">
        <v>0.106806129929396</v>
      </c>
      <c r="BY28" s="27">
        <v>3.9675093834223301</v>
      </c>
      <c r="BZ28" s="27">
        <v>8.2396847418111496E-4</v>
      </c>
      <c r="CB28" s="24">
        <f t="shared" si="0"/>
        <v>1.6271419409359809E-5</v>
      </c>
      <c r="CC28" s="24" t="str">
        <f t="shared" si="14"/>
        <v/>
      </c>
      <c r="CD28" s="24">
        <f t="shared" si="1"/>
        <v>-3.5051935421345874E-7</v>
      </c>
      <c r="CE28" s="24">
        <f t="shared" si="2"/>
        <v>4.5561997647266847E-5</v>
      </c>
      <c r="CF28" s="24">
        <f t="shared" si="3"/>
        <v>4.6312185093704632E-5</v>
      </c>
      <c r="CG28" s="24">
        <f t="shared" si="4"/>
        <v>-1.8586588826481695E-5</v>
      </c>
      <c r="CH28" s="24">
        <f t="shared" si="5"/>
        <v>2.6171959541165522E-6</v>
      </c>
      <c r="CI28" s="24">
        <f t="shared" si="6"/>
        <v>-1.5029176179878794E-5</v>
      </c>
      <c r="CJ28" s="24">
        <f t="shared" si="7"/>
        <v>0.50975532573811722</v>
      </c>
      <c r="CK28" s="24">
        <f t="shared" si="8"/>
        <v>1.1788475970868139E-4</v>
      </c>
      <c r="CL28" s="24">
        <f t="shared" si="9"/>
        <v>4.856465290436527E-6</v>
      </c>
      <c r="CM28" s="24">
        <f t="shared" si="10"/>
        <v>2.2569747866862168E-4</v>
      </c>
      <c r="CN28" s="24">
        <f t="shared" si="11"/>
        <v>-1.0536156295373014E-4</v>
      </c>
      <c r="CO28" s="24">
        <f t="shared" si="12"/>
        <v>-1.5561285839381768E-4</v>
      </c>
      <c r="CP28" s="24">
        <f t="shared" si="13"/>
        <v>-3.4223549501573395E-5</v>
      </c>
    </row>
    <row r="29" spans="1:94" x14ac:dyDescent="0.25">
      <c r="A29" s="29" t="s">
        <v>28</v>
      </c>
      <c r="B29" s="27">
        <v>5.9961471372000004</v>
      </c>
      <c r="C29" s="27"/>
      <c r="D29" s="27">
        <v>11.680663728000001</v>
      </c>
      <c r="E29" s="27">
        <v>0.57974311710000004</v>
      </c>
      <c r="F29" s="27">
        <v>0.56739491710000001</v>
      </c>
      <c r="G29" s="27">
        <v>2.9845138591999998</v>
      </c>
      <c r="H29" s="27">
        <v>200.47976206999999</v>
      </c>
      <c r="I29" s="27">
        <v>4.14873994E-2</v>
      </c>
      <c r="J29" s="27">
        <v>1.2048132267</v>
      </c>
      <c r="K29" s="27">
        <v>1.3568909999999999E-4</v>
      </c>
      <c r="L29" s="27">
        <v>0.20771721579999999</v>
      </c>
      <c r="M29" s="27">
        <v>2.780034E-4</v>
      </c>
      <c r="N29" s="67">
        <v>5.5364409999999998E-4</v>
      </c>
      <c r="O29" s="67">
        <v>1.025055E-3</v>
      </c>
      <c r="P29" s="67">
        <v>5.1595679999999998E-4</v>
      </c>
      <c r="R29" s="29" t="s">
        <v>28</v>
      </c>
      <c r="S29" s="27">
        <v>0</v>
      </c>
      <c r="T29" s="27">
        <v>5.5361372417356996E-4</v>
      </c>
      <c r="U29" s="27">
        <v>4.1487217160006001E-2</v>
      </c>
      <c r="V29" s="27">
        <v>4.1487217160006001E-2</v>
      </c>
      <c r="W29" s="27">
        <v>8.3130242191504801E-8</v>
      </c>
      <c r="X29" s="27">
        <v>1.20501950252429</v>
      </c>
      <c r="Y29" s="27">
        <v>1.0251424203221999E-3</v>
      </c>
      <c r="Z29" s="27">
        <v>288.91419456009299</v>
      </c>
      <c r="AA29" s="27">
        <v>1.35675263948368E-4</v>
      </c>
      <c r="AB29" s="27">
        <v>5.9960915799974401</v>
      </c>
      <c r="AC29" s="27">
        <v>0.30506235522578101</v>
      </c>
      <c r="AD29" s="27">
        <v>48.818846236545198</v>
      </c>
      <c r="AE29" s="27">
        <v>0.34017285896592298</v>
      </c>
      <c r="AF29" s="27">
        <v>0</v>
      </c>
      <c r="AG29" s="27">
        <v>0.20771911237289001</v>
      </c>
      <c r="AH29" s="27">
        <v>0.20771911237289001</v>
      </c>
      <c r="AI29" s="27">
        <v>0</v>
      </c>
      <c r="AJ29" s="27">
        <v>4.5430925180641103E-2</v>
      </c>
      <c r="AK29" s="27">
        <v>0</v>
      </c>
      <c r="AL29" s="27">
        <v>0</v>
      </c>
      <c r="AM29" s="27">
        <v>2.7806519372564401E-4</v>
      </c>
      <c r="AN29" s="27">
        <v>5.1593322168686396E-4</v>
      </c>
      <c r="AO29" s="27">
        <v>0</v>
      </c>
      <c r="AP29" s="27">
        <v>0</v>
      </c>
      <c r="AQ29" s="27">
        <v>10.512616390262099</v>
      </c>
      <c r="AR29" s="27">
        <v>1.16806622574226</v>
      </c>
      <c r="AS29" s="27">
        <v>11.6806826160044</v>
      </c>
      <c r="AT29" s="27">
        <v>0</v>
      </c>
      <c r="AU29" s="27">
        <v>0.18266362304822001</v>
      </c>
      <c r="AV29" s="27">
        <v>0</v>
      </c>
      <c r="AW29" s="27">
        <v>142.64717936804499</v>
      </c>
      <c r="AX29" s="27">
        <v>0</v>
      </c>
      <c r="AY29" s="27">
        <v>0</v>
      </c>
      <c r="AZ29" s="27">
        <v>0</v>
      </c>
      <c r="BA29" s="27">
        <v>0</v>
      </c>
      <c r="BB29" s="27">
        <v>3.2001196007429497E-2</v>
      </c>
      <c r="BC29" s="27">
        <v>0</v>
      </c>
      <c r="BD29" s="27">
        <v>0.57977249623836202</v>
      </c>
      <c r="BE29" s="27">
        <v>0.56742449335030698</v>
      </c>
      <c r="BF29" s="27">
        <v>1.23480028880548E-2</v>
      </c>
      <c r="BG29" s="27">
        <v>0</v>
      </c>
      <c r="BH29" s="27">
        <v>0</v>
      </c>
      <c r="BI29" s="27">
        <v>0.37272298373540003</v>
      </c>
      <c r="BJ29" s="27">
        <v>0</v>
      </c>
      <c r="BK29" s="27">
        <v>7.9433875119186894E-3</v>
      </c>
      <c r="BL29" s="27">
        <v>0</v>
      </c>
      <c r="BM29" s="27">
        <v>1.5603283784453999E-3</v>
      </c>
      <c r="BN29" s="27">
        <v>1.9858750420255901E-2</v>
      </c>
      <c r="BO29" s="27">
        <v>51.239208344934902</v>
      </c>
      <c r="BP29" s="27">
        <v>0</v>
      </c>
      <c r="BQ29" s="27">
        <v>0.13333784729685799</v>
      </c>
      <c r="BR29" s="27">
        <v>0</v>
      </c>
      <c r="BS29" s="27">
        <v>2.9844979182857099</v>
      </c>
      <c r="BT29" s="27">
        <v>105.3344983965</v>
      </c>
      <c r="BU29" s="27">
        <v>0</v>
      </c>
      <c r="BV29" s="27">
        <v>0</v>
      </c>
      <c r="BW29" s="27">
        <v>0.69102804281596497</v>
      </c>
      <c r="BX29" s="27">
        <v>5.39669259015528</v>
      </c>
      <c r="BY29" s="27">
        <v>200.47972574502501</v>
      </c>
      <c r="BZ29" s="27">
        <v>0.86487216577655301</v>
      </c>
      <c r="CB29" s="24">
        <f t="shared" si="0"/>
        <v>-9.2654835328429871E-6</v>
      </c>
      <c r="CC29" s="24" t="str">
        <f t="shared" si="14"/>
        <v/>
      </c>
      <c r="CD29" s="24">
        <f t="shared" si="1"/>
        <v>1.6170317748609704E-6</v>
      </c>
      <c r="CE29" s="24">
        <f t="shared" si="2"/>
        <v>5.0676131368226255E-5</v>
      </c>
      <c r="CF29" s="24">
        <f t="shared" si="3"/>
        <v>5.2126392774435679E-5</v>
      </c>
      <c r="CG29" s="24">
        <f t="shared" si="4"/>
        <v>-5.3412096716436729E-6</v>
      </c>
      <c r="CH29" s="24">
        <f t="shared" si="5"/>
        <v>-1.8119023391801451E-7</v>
      </c>
      <c r="CI29" s="24">
        <f t="shared" si="6"/>
        <v>-4.3926588948413465E-6</v>
      </c>
      <c r="CJ29" s="24">
        <f t="shared" si="7"/>
        <v>1.7120979394872303E-4</v>
      </c>
      <c r="CK29" s="24">
        <f t="shared" si="8"/>
        <v>-1.0196877738884452E-4</v>
      </c>
      <c r="CL29" s="24">
        <f t="shared" si="9"/>
        <v>9.1305522400249517E-6</v>
      </c>
      <c r="CM29" s="24">
        <f t="shared" si="10"/>
        <v>2.2227687015340789E-4</v>
      </c>
      <c r="CN29" s="24">
        <f t="shared" si="11"/>
        <v>-5.4865258078285173E-5</v>
      </c>
      <c r="CO29" s="24">
        <f t="shared" si="12"/>
        <v>8.528354302936513E-5</v>
      </c>
      <c r="CP29" s="24">
        <f t="shared" si="13"/>
        <v>-4.5698231200796235E-5</v>
      </c>
    </row>
    <row r="30" spans="1:94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67"/>
      <c r="O30" s="67"/>
      <c r="P30" s="67"/>
      <c r="CB30" s="24" t="str">
        <f t="shared" si="0"/>
        <v/>
      </c>
      <c r="CC30" s="24" t="str">
        <f t="shared" si="14"/>
        <v/>
      </c>
      <c r="CD30" s="24" t="str">
        <f t="shared" si="1"/>
        <v/>
      </c>
      <c r="CE30" s="24" t="str">
        <f t="shared" si="2"/>
        <v/>
      </c>
      <c r="CF30" s="24" t="str">
        <f t="shared" si="3"/>
        <v/>
      </c>
      <c r="CG30" s="24" t="str">
        <f t="shared" si="4"/>
        <v/>
      </c>
      <c r="CH30" s="24" t="str">
        <f t="shared" si="5"/>
        <v/>
      </c>
      <c r="CI30" s="24" t="str">
        <f t="shared" si="6"/>
        <v/>
      </c>
      <c r="CJ30" s="24" t="str">
        <f t="shared" si="7"/>
        <v/>
      </c>
      <c r="CK30" s="24" t="str">
        <f t="shared" si="8"/>
        <v/>
      </c>
      <c r="CL30" s="24" t="str">
        <f t="shared" si="9"/>
        <v/>
      </c>
      <c r="CM30" s="24" t="str">
        <f t="shared" si="10"/>
        <v/>
      </c>
      <c r="CN30" s="24" t="str">
        <f t="shared" si="11"/>
        <v/>
      </c>
      <c r="CO30" s="24" t="str">
        <f t="shared" si="12"/>
        <v/>
      </c>
      <c r="CP30" s="24" t="str">
        <f t="shared" si="13"/>
        <v/>
      </c>
    </row>
    <row r="31" spans="1:94" x14ac:dyDescent="0.25">
      <c r="A31" s="29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67"/>
      <c r="O31" s="67"/>
      <c r="P31" s="67"/>
      <c r="CB31" s="24" t="str">
        <f t="shared" si="0"/>
        <v/>
      </c>
      <c r="CC31" s="24" t="str">
        <f t="shared" si="14"/>
        <v/>
      </c>
      <c r="CD31" s="24" t="str">
        <f t="shared" si="1"/>
        <v/>
      </c>
      <c r="CE31" s="24" t="str">
        <f t="shared" si="2"/>
        <v/>
      </c>
      <c r="CF31" s="24" t="str">
        <f t="shared" si="3"/>
        <v/>
      </c>
      <c r="CG31" s="24" t="str">
        <f t="shared" si="4"/>
        <v/>
      </c>
      <c r="CH31" s="24" t="str">
        <f t="shared" si="5"/>
        <v/>
      </c>
      <c r="CI31" s="24" t="str">
        <f t="shared" si="6"/>
        <v/>
      </c>
      <c r="CJ31" s="24" t="str">
        <f t="shared" si="7"/>
        <v/>
      </c>
      <c r="CK31" s="24" t="str">
        <f t="shared" si="8"/>
        <v/>
      </c>
      <c r="CL31" s="24" t="str">
        <f t="shared" si="9"/>
        <v/>
      </c>
      <c r="CM31" s="24" t="str">
        <f t="shared" si="10"/>
        <v/>
      </c>
      <c r="CN31" s="24" t="str">
        <f t="shared" si="11"/>
        <v/>
      </c>
      <c r="CO31" s="24" t="str">
        <f t="shared" si="12"/>
        <v/>
      </c>
      <c r="CP31" s="24" t="str">
        <f t="shared" si="13"/>
        <v/>
      </c>
    </row>
    <row r="32" spans="1:94" x14ac:dyDescent="0.25">
      <c r="A32" s="29" t="s">
        <v>31</v>
      </c>
      <c r="B32" s="27">
        <v>51297.685173999998</v>
      </c>
      <c r="C32" s="27"/>
      <c r="D32" s="27">
        <v>38733.038259000001</v>
      </c>
      <c r="E32" s="27">
        <v>604.08814251000001</v>
      </c>
      <c r="F32" s="27">
        <v>598.74454691000005</v>
      </c>
      <c r="G32" s="27">
        <v>976.43871919000003</v>
      </c>
      <c r="H32" s="27">
        <v>192856.24729999999</v>
      </c>
      <c r="I32" s="27">
        <v>81.691156594999995</v>
      </c>
      <c r="J32" s="27">
        <v>1371.1843409999999</v>
      </c>
      <c r="K32" s="27">
        <v>6.7223393399999998E-2</v>
      </c>
      <c r="L32" s="27">
        <v>611.04671493000001</v>
      </c>
      <c r="M32" s="27">
        <v>47.612934782000004</v>
      </c>
      <c r="N32" s="67">
        <v>45.734829712</v>
      </c>
      <c r="O32" s="67">
        <v>10.037711485000001</v>
      </c>
      <c r="P32" s="67">
        <v>1.8205672568</v>
      </c>
      <c r="R32" s="29" t="s">
        <v>31</v>
      </c>
      <c r="S32" s="27">
        <v>0</v>
      </c>
      <c r="T32" s="27">
        <v>45.734915059539503</v>
      </c>
      <c r="U32" s="27">
        <v>81.689895641785995</v>
      </c>
      <c r="V32" s="27">
        <v>81.689895641785995</v>
      </c>
      <c r="W32" s="27">
        <v>0.18994548699029301</v>
      </c>
      <c r="X32" s="27">
        <v>1377.9855489787001</v>
      </c>
      <c r="Y32" s="27">
        <v>10.0376070244386</v>
      </c>
      <c r="Z32" s="27">
        <v>1277943.0447827701</v>
      </c>
      <c r="AA32" s="27">
        <v>6.7223197490539496E-2</v>
      </c>
      <c r="AB32" s="27">
        <v>51297.886444771502</v>
      </c>
      <c r="AC32" s="27">
        <v>272.82001863101198</v>
      </c>
      <c r="AD32" s="27">
        <v>124723.644168685</v>
      </c>
      <c r="AE32" s="27">
        <v>364.78113488409201</v>
      </c>
      <c r="AF32" s="27">
        <v>0</v>
      </c>
      <c r="AG32" s="27">
        <v>611.04348519732901</v>
      </c>
      <c r="AH32" s="27">
        <v>611.04348519732901</v>
      </c>
      <c r="AI32" s="27">
        <v>0</v>
      </c>
      <c r="AJ32" s="27">
        <v>32.138487098537702</v>
      </c>
      <c r="AK32" s="27">
        <v>9.6474399147455903E-4</v>
      </c>
      <c r="AL32" s="27">
        <v>0</v>
      </c>
      <c r="AM32" s="27">
        <v>47.613476568779802</v>
      </c>
      <c r="AN32" s="27">
        <v>1.8205950758362801</v>
      </c>
      <c r="AO32" s="27">
        <v>0</v>
      </c>
      <c r="AP32" s="27">
        <v>0</v>
      </c>
      <c r="AQ32" s="27">
        <v>34859.752794556902</v>
      </c>
      <c r="AR32" s="27">
        <v>3873.3041528563599</v>
      </c>
      <c r="AS32" s="27">
        <v>38733.056947413199</v>
      </c>
      <c r="AT32" s="27">
        <v>0</v>
      </c>
      <c r="AU32" s="27">
        <v>95.337582336452996</v>
      </c>
      <c r="AV32" s="27">
        <v>0</v>
      </c>
      <c r="AW32" s="27">
        <v>103774.279049366</v>
      </c>
      <c r="AX32" s="27">
        <v>0</v>
      </c>
      <c r="AY32" s="27">
        <v>0</v>
      </c>
      <c r="AZ32" s="27">
        <v>0</v>
      </c>
      <c r="BA32" s="27">
        <v>0</v>
      </c>
      <c r="BB32" s="27">
        <v>33.7692577214127</v>
      </c>
      <c r="BC32" s="27">
        <v>0</v>
      </c>
      <c r="BD32" s="27">
        <v>604.11761803546096</v>
      </c>
      <c r="BE32" s="27">
        <v>598.77399409602197</v>
      </c>
      <c r="BF32" s="27">
        <v>5.3436239394390004</v>
      </c>
      <c r="BG32" s="27">
        <v>0</v>
      </c>
      <c r="BH32" s="27">
        <v>0</v>
      </c>
      <c r="BI32" s="27">
        <v>393.31518384893798</v>
      </c>
      <c r="BJ32" s="27">
        <v>0</v>
      </c>
      <c r="BK32" s="27">
        <v>8.38241807459341</v>
      </c>
      <c r="BL32" s="27">
        <v>0</v>
      </c>
      <c r="BM32" s="27">
        <v>1.64654443746313</v>
      </c>
      <c r="BN32" s="27">
        <v>20.956019677904798</v>
      </c>
      <c r="BO32" s="27">
        <v>85323.826005294904</v>
      </c>
      <c r="BP32" s="27">
        <v>0</v>
      </c>
      <c r="BQ32" s="27">
        <v>140.70457033570901</v>
      </c>
      <c r="BR32" s="27">
        <v>0</v>
      </c>
      <c r="BS32" s="27">
        <v>976.41080414689998</v>
      </c>
      <c r="BT32" s="27">
        <v>46063.063518682298</v>
      </c>
      <c r="BU32" s="27">
        <v>0</v>
      </c>
      <c r="BV32" s="27">
        <v>0</v>
      </c>
      <c r="BW32" s="27">
        <v>63.035009691158699</v>
      </c>
      <c r="BX32" s="27">
        <v>808.81517117177395</v>
      </c>
      <c r="BY32" s="27">
        <v>192847.69654866401</v>
      </c>
      <c r="BZ32" s="27">
        <v>94.451404107012394</v>
      </c>
      <c r="CB32" s="24">
        <f t="shared" si="0"/>
        <v>3.9235838970357155E-6</v>
      </c>
      <c r="CC32" s="24" t="str">
        <f t="shared" si="14"/>
        <v/>
      </c>
      <c r="CD32" s="24">
        <f t="shared" si="1"/>
        <v>4.8249282881297223E-7</v>
      </c>
      <c r="CE32" s="24">
        <f t="shared" si="2"/>
        <v>4.8793418355277076E-5</v>
      </c>
      <c r="CF32" s="24">
        <f t="shared" si="3"/>
        <v>4.9181551922072392E-5</v>
      </c>
      <c r="CG32" s="24">
        <f t="shared" si="4"/>
        <v>-2.8588627787321309E-5</v>
      </c>
      <c r="CH32" s="24">
        <f t="shared" si="5"/>
        <v>-4.4337435036137986E-5</v>
      </c>
      <c r="CI32" s="24">
        <f t="shared" si="6"/>
        <v>-1.5435614655964066E-5</v>
      </c>
      <c r="CJ32" s="24">
        <f t="shared" si="7"/>
        <v>4.9600974685432009E-3</v>
      </c>
      <c r="CK32" s="24">
        <f t="shared" si="8"/>
        <v>-2.9143048363489623E-6</v>
      </c>
      <c r="CL32" s="24">
        <f t="shared" si="9"/>
        <v>-5.2855740683790915E-6</v>
      </c>
      <c r="CM32" s="24">
        <f t="shared" si="10"/>
        <v>1.1378983091031626E-5</v>
      </c>
      <c r="CN32" s="24">
        <f t="shared" si="11"/>
        <v>1.866138783958238E-6</v>
      </c>
      <c r="CO32" s="24">
        <f t="shared" si="12"/>
        <v>-1.0406810512236858E-5</v>
      </c>
      <c r="CP32" s="24">
        <f t="shared" si="13"/>
        <v>1.5280422174035689E-5</v>
      </c>
    </row>
    <row r="33" spans="1:94" x14ac:dyDescent="0.25">
      <c r="A33" s="29" t="s">
        <v>32</v>
      </c>
      <c r="B33" s="27">
        <v>772.53375530999995</v>
      </c>
      <c r="C33" s="27"/>
      <c r="D33" s="27">
        <v>541.34193646999995</v>
      </c>
      <c r="E33" s="27">
        <v>33.478049104</v>
      </c>
      <c r="F33" s="27">
        <v>33.465849673999998</v>
      </c>
      <c r="G33" s="27">
        <v>46.973024406</v>
      </c>
      <c r="H33" s="27">
        <v>5672.4460861999996</v>
      </c>
      <c r="I33" s="27">
        <v>0.86045432659999999</v>
      </c>
      <c r="J33" s="27">
        <v>37.775539012999999</v>
      </c>
      <c r="K33" s="27">
        <v>1.3533969999999999E-4</v>
      </c>
      <c r="L33" s="27">
        <v>6.3632223471999998</v>
      </c>
      <c r="M33" s="27">
        <v>0.5631537821</v>
      </c>
      <c r="N33" s="67">
        <v>0.78272452449999996</v>
      </c>
      <c r="O33" s="67">
        <v>0.12974161810000001</v>
      </c>
      <c r="P33" s="67">
        <v>2.0029233899999999E-2</v>
      </c>
      <c r="R33" s="29" t="s">
        <v>32</v>
      </c>
      <c r="S33" s="27">
        <v>0</v>
      </c>
      <c r="T33" s="27">
        <v>0.78273368161311396</v>
      </c>
      <c r="U33" s="27">
        <v>0.86044545107541204</v>
      </c>
      <c r="V33" s="27">
        <v>0.86044545107541204</v>
      </c>
      <c r="W33" s="27">
        <v>3.3410208456406301E-3</v>
      </c>
      <c r="X33" s="27">
        <v>38.3868432503726</v>
      </c>
      <c r="Y33" s="27">
        <v>0.12974057095281799</v>
      </c>
      <c r="Z33" s="27">
        <v>16843.196875461399</v>
      </c>
      <c r="AA33" s="27">
        <v>1.35331189995425E-4</v>
      </c>
      <c r="AB33" s="27">
        <v>772.53218324156205</v>
      </c>
      <c r="AC33" s="27">
        <v>1.13776175827189</v>
      </c>
      <c r="AD33" s="27">
        <v>2721.3127907714102</v>
      </c>
      <c r="AE33" s="27">
        <v>1.80291126031236</v>
      </c>
      <c r="AF33" s="27">
        <v>0</v>
      </c>
      <c r="AG33" s="27">
        <v>6.3632073340039703</v>
      </c>
      <c r="AH33" s="27">
        <v>6.3632073340039703</v>
      </c>
      <c r="AI33" s="27">
        <v>0</v>
      </c>
      <c r="AJ33" s="27">
        <v>0.124119933441469</v>
      </c>
      <c r="AK33" s="27">
        <v>0</v>
      </c>
      <c r="AL33" s="27">
        <v>0</v>
      </c>
      <c r="AM33" s="27">
        <v>0.56315207182930305</v>
      </c>
      <c r="AN33" s="27">
        <v>2.0032304754170699E-2</v>
      </c>
      <c r="AO33" s="27">
        <v>0</v>
      </c>
      <c r="AP33" s="27">
        <v>0</v>
      </c>
      <c r="AQ33" s="27">
        <v>487.207448133512</v>
      </c>
      <c r="AR33" s="27">
        <v>54.133783550213003</v>
      </c>
      <c r="AS33" s="27">
        <v>541.34123168372503</v>
      </c>
      <c r="AT33" s="27">
        <v>0</v>
      </c>
      <c r="AU33" s="27">
        <v>0.43651900118911702</v>
      </c>
      <c r="AV33" s="27">
        <v>0</v>
      </c>
      <c r="AW33" s="27">
        <v>3376.0521600902798</v>
      </c>
      <c r="AX33" s="27">
        <v>0</v>
      </c>
      <c r="AY33" s="27">
        <v>0</v>
      </c>
      <c r="AZ33" s="27">
        <v>0</v>
      </c>
      <c r="BA33" s="27">
        <v>0</v>
      </c>
      <c r="BB33" s="27">
        <v>1.88744492027535</v>
      </c>
      <c r="BC33" s="27">
        <v>0</v>
      </c>
      <c r="BD33" s="27">
        <v>33.4796329322023</v>
      </c>
      <c r="BE33" s="27">
        <v>33.467433498679902</v>
      </c>
      <c r="BF33" s="27">
        <v>1.21994335223796E-2</v>
      </c>
      <c r="BG33" s="27">
        <v>0</v>
      </c>
      <c r="BH33" s="27">
        <v>0</v>
      </c>
      <c r="BI33" s="27">
        <v>21.983653533182199</v>
      </c>
      <c r="BJ33" s="27">
        <v>0</v>
      </c>
      <c r="BK33" s="27">
        <v>0.46852074086322099</v>
      </c>
      <c r="BL33" s="27">
        <v>0</v>
      </c>
      <c r="BM33" s="27">
        <v>9.2031805750756701E-2</v>
      </c>
      <c r="BN33" s="27">
        <v>1.17130042383858</v>
      </c>
      <c r="BO33" s="27">
        <v>2187.60612876306</v>
      </c>
      <c r="BP33" s="27">
        <v>0</v>
      </c>
      <c r="BQ33" s="27">
        <v>7.8644820747697599</v>
      </c>
      <c r="BR33" s="27">
        <v>0</v>
      </c>
      <c r="BS33" s="27">
        <v>46.972797514950102</v>
      </c>
      <c r="BT33" s="27">
        <v>2098.89881245282</v>
      </c>
      <c r="BU33" s="27">
        <v>0</v>
      </c>
      <c r="BV33" s="27">
        <v>0</v>
      </c>
      <c r="BW33" s="27">
        <v>21.2488213082469</v>
      </c>
      <c r="BX33" s="27">
        <v>64.382470840655301</v>
      </c>
      <c r="BY33" s="27">
        <v>5672.4186560624303</v>
      </c>
      <c r="BZ33" s="27">
        <v>3.9603884531019</v>
      </c>
      <c r="CB33" s="24">
        <f t="shared" si="0"/>
        <v>-2.034951129435087E-6</v>
      </c>
      <c r="CC33" s="24" t="str">
        <f t="shared" si="14"/>
        <v/>
      </c>
      <c r="CD33" s="24">
        <f t="shared" si="1"/>
        <v>-1.301924398318374E-6</v>
      </c>
      <c r="CE33" s="24">
        <f t="shared" si="2"/>
        <v>4.7309453348955873E-5</v>
      </c>
      <c r="CF33" s="24">
        <f t="shared" si="3"/>
        <v>4.7326593985611938E-5</v>
      </c>
      <c r="CG33" s="24">
        <f t="shared" si="4"/>
        <v>-4.8302414581035279E-6</v>
      </c>
      <c r="CH33" s="24">
        <f t="shared" si="5"/>
        <v>-4.8356806133576783E-6</v>
      </c>
      <c r="CI33" s="24">
        <f t="shared" si="6"/>
        <v>-1.0314928188017477E-5</v>
      </c>
      <c r="CJ33" s="24">
        <f t="shared" si="7"/>
        <v>1.6182541754393692E-2</v>
      </c>
      <c r="CK33" s="24">
        <f t="shared" si="8"/>
        <v>-6.2878849110744028E-5</v>
      </c>
      <c r="CL33" s="24">
        <f t="shared" si="9"/>
        <v>-2.3593700188843516E-6</v>
      </c>
      <c r="CM33" s="24">
        <f t="shared" si="10"/>
        <v>-3.0369514532519972E-6</v>
      </c>
      <c r="CN33" s="24">
        <f t="shared" si="11"/>
        <v>1.1699024148821117E-5</v>
      </c>
      <c r="CO33" s="24">
        <f t="shared" si="12"/>
        <v>-8.0710199036787819E-6</v>
      </c>
      <c r="CP33" s="24">
        <f t="shared" si="13"/>
        <v>1.5331860349887368E-4</v>
      </c>
    </row>
    <row r="34" spans="1:94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67"/>
      <c r="O34" s="67"/>
      <c r="P34" s="67"/>
      <c r="CB34" s="24" t="str">
        <f t="shared" si="0"/>
        <v/>
      </c>
      <c r="CC34" s="24" t="str">
        <f t="shared" si="14"/>
        <v/>
      </c>
      <c r="CD34" s="24" t="str">
        <f t="shared" si="1"/>
        <v/>
      </c>
      <c r="CE34" s="24" t="str">
        <f t="shared" si="2"/>
        <v/>
      </c>
      <c r="CF34" s="24" t="str">
        <f t="shared" si="3"/>
        <v/>
      </c>
      <c r="CG34" s="24" t="str">
        <f t="shared" si="4"/>
        <v/>
      </c>
      <c r="CH34" s="24" t="str">
        <f t="shared" si="5"/>
        <v/>
      </c>
      <c r="CI34" s="24" t="str">
        <f t="shared" si="6"/>
        <v/>
      </c>
      <c r="CJ34" s="24" t="str">
        <f t="shared" si="7"/>
        <v/>
      </c>
      <c r="CK34" s="24" t="str">
        <f t="shared" si="8"/>
        <v/>
      </c>
      <c r="CL34" s="24" t="str">
        <f t="shared" si="9"/>
        <v/>
      </c>
      <c r="CM34" s="24" t="str">
        <f t="shared" si="10"/>
        <v/>
      </c>
      <c r="CN34" s="24" t="str">
        <f t="shared" si="11"/>
        <v/>
      </c>
      <c r="CO34" s="24" t="str">
        <f t="shared" si="12"/>
        <v/>
      </c>
      <c r="CP34" s="24" t="str">
        <f t="shared" si="13"/>
        <v/>
      </c>
    </row>
    <row r="35" spans="1:94" x14ac:dyDescent="0.25">
      <c r="A35" s="29" t="s">
        <v>34</v>
      </c>
      <c r="B35" s="27">
        <v>29922.330677000002</v>
      </c>
      <c r="C35" s="27"/>
      <c r="D35" s="27">
        <v>41114.325571000001</v>
      </c>
      <c r="E35" s="27">
        <v>1184.0967456000001</v>
      </c>
      <c r="F35" s="27">
        <v>1155.2817964000001</v>
      </c>
      <c r="G35" s="27">
        <v>2534.8411974999999</v>
      </c>
      <c r="H35" s="27">
        <v>517253.53318999999</v>
      </c>
      <c r="I35" s="27">
        <v>157.39907203999999</v>
      </c>
      <c r="J35" s="27">
        <v>5099.5723104999997</v>
      </c>
      <c r="K35" s="27">
        <v>0.36518667780000003</v>
      </c>
      <c r="L35" s="27">
        <v>2996.3055138</v>
      </c>
      <c r="M35" s="27">
        <v>8.8520378598999994</v>
      </c>
      <c r="N35" s="67">
        <v>6.7061244643000002</v>
      </c>
      <c r="O35" s="67">
        <v>5.0815384182000001</v>
      </c>
      <c r="P35" s="67">
        <v>2.0884004752999998</v>
      </c>
      <c r="R35" s="29" t="s">
        <v>34</v>
      </c>
      <c r="S35" s="27">
        <v>0</v>
      </c>
      <c r="T35" s="27">
        <v>6.7060723302113496</v>
      </c>
      <c r="U35" s="27">
        <v>157.397117269452</v>
      </c>
      <c r="V35" s="27">
        <v>157.397117269452</v>
      </c>
      <c r="W35" s="27">
        <v>6.66293777873311E-3</v>
      </c>
      <c r="X35" s="27">
        <v>5099.4984069019301</v>
      </c>
      <c r="Y35" s="27">
        <v>5.0815257538114098</v>
      </c>
      <c r="Z35" s="27">
        <v>496715.79547770799</v>
      </c>
      <c r="AA35" s="27">
        <v>0.36518514383945899</v>
      </c>
      <c r="AB35" s="27">
        <v>29922.122274949401</v>
      </c>
      <c r="AC35" s="27">
        <v>2927.3078692754202</v>
      </c>
      <c r="AD35" s="27">
        <v>83329.324244162606</v>
      </c>
      <c r="AE35" s="27">
        <v>4933.4697483790897</v>
      </c>
      <c r="AF35" s="27">
        <v>0</v>
      </c>
      <c r="AG35" s="27">
        <v>2996.3066623043001</v>
      </c>
      <c r="AH35" s="27">
        <v>2996.3066623043001</v>
      </c>
      <c r="AI35" s="27">
        <v>0</v>
      </c>
      <c r="AJ35" s="27">
        <v>158.110988873428</v>
      </c>
      <c r="AK35" s="27">
        <v>0</v>
      </c>
      <c r="AL35" s="27">
        <v>0</v>
      </c>
      <c r="AM35" s="27">
        <v>8.8519512786278298</v>
      </c>
      <c r="AN35" s="27">
        <v>2.0883947814653401</v>
      </c>
      <c r="AO35" s="27">
        <v>0</v>
      </c>
      <c r="AP35" s="27">
        <v>0</v>
      </c>
      <c r="AQ35" s="27">
        <v>37002.729370415</v>
      </c>
      <c r="AR35" s="27">
        <v>4111.4204923471998</v>
      </c>
      <c r="AS35" s="27">
        <v>41114.149862762199</v>
      </c>
      <c r="AT35" s="27">
        <v>0</v>
      </c>
      <c r="AU35" s="27">
        <v>447.84692145524298</v>
      </c>
      <c r="AV35" s="27">
        <v>0</v>
      </c>
      <c r="AW35" s="27">
        <v>388277.15503645799</v>
      </c>
      <c r="AX35" s="27">
        <v>0</v>
      </c>
      <c r="AY35" s="27">
        <v>0</v>
      </c>
      <c r="AZ35" s="27">
        <v>0</v>
      </c>
      <c r="BA35" s="27">
        <v>0</v>
      </c>
      <c r="BB35" s="27">
        <v>65.157761244950095</v>
      </c>
      <c r="BC35" s="27">
        <v>0</v>
      </c>
      <c r="BD35" s="27">
        <v>1184.1516448800401</v>
      </c>
      <c r="BE35" s="27">
        <v>1155.33675038773</v>
      </c>
      <c r="BF35" s="27">
        <v>28.8148944923031</v>
      </c>
      <c r="BG35" s="27">
        <v>0</v>
      </c>
      <c r="BH35" s="27">
        <v>0</v>
      </c>
      <c r="BI35" s="27">
        <v>758.90303025292303</v>
      </c>
      <c r="BJ35" s="27">
        <v>0</v>
      </c>
      <c r="BK35" s="27">
        <v>16.173929842314401</v>
      </c>
      <c r="BL35" s="27">
        <v>0</v>
      </c>
      <c r="BM35" s="27">
        <v>3.17698448662621</v>
      </c>
      <c r="BN35" s="27">
        <v>40.4347397113049</v>
      </c>
      <c r="BO35" s="27">
        <v>105431.72084991699</v>
      </c>
      <c r="BP35" s="27">
        <v>0</v>
      </c>
      <c r="BQ35" s="27">
        <v>271.49030484961702</v>
      </c>
      <c r="BR35" s="27">
        <v>0</v>
      </c>
      <c r="BS35" s="27">
        <v>2534.83341848905</v>
      </c>
      <c r="BT35" s="27">
        <v>310290.10741060303</v>
      </c>
      <c r="BU35" s="27">
        <v>0</v>
      </c>
      <c r="BV35" s="27">
        <v>0</v>
      </c>
      <c r="BW35" s="27">
        <v>481.02109662289598</v>
      </c>
      <c r="BX35" s="27">
        <v>15171.9386005589</v>
      </c>
      <c r="BY35" s="27">
        <v>517245.76805998699</v>
      </c>
      <c r="BZ35" s="27">
        <v>267.17597234649702</v>
      </c>
      <c r="CB35" s="24">
        <f t="shared" ref="CB35:CB63" si="15">IF(B35=0,"",(AB35-B35)/B35)</f>
        <v>-6.9647666436973919E-6</v>
      </c>
      <c r="CC35" s="24" t="str">
        <f t="shared" si="14"/>
        <v/>
      </c>
      <c r="CD35" s="24">
        <f t="shared" ref="CD35:CD63" si="16">IF(D35=0,"",(AS35-D35)/D35)</f>
        <v>-4.2736500079316794E-6</v>
      </c>
      <c r="CE35" s="24">
        <f t="shared" ref="CE35:CE63" si="17">IF(E35=0,"",(BD35-E35)/E35)</f>
        <v>4.6363846741401017E-5</v>
      </c>
      <c r="CF35" s="24">
        <f t="shared" ref="CF35:CF63" si="18">IF(F35=0,"",(BE35-F35)/F35)</f>
        <v>4.7567604632222877E-5</v>
      </c>
      <c r="CG35" s="24">
        <f t="shared" ref="CG35:CG63" si="19">IF(G35=0,"",(BS35-G35)/G35)</f>
        <v>-3.0688356168273134E-6</v>
      </c>
      <c r="CH35" s="24">
        <f t="shared" ref="CH35:CH63" si="20">IF(H35=0,"",(BY35-H35)/H35)</f>
        <v>-1.5012231941859561E-5</v>
      </c>
      <c r="CI35" s="24">
        <f t="shared" ref="CI35:CI63" si="21">IF(I35=0,"",(V35-I35)/I35)</f>
        <v>-1.2419199952460735E-5</v>
      </c>
      <c r="CJ35" s="24">
        <f t="shared" ref="CJ35:CJ55" si="22">IF(J35=0,"",(X35-J35)/J35)</f>
        <v>-1.449211690114178E-5</v>
      </c>
      <c r="CK35" s="24">
        <f t="shared" ref="CK35:CK63" si="23">IF(K35=0,"",(AA35-K35)/K35)</f>
        <v>-4.200483298773851E-6</v>
      </c>
      <c r="CL35" s="24">
        <f t="shared" ref="CL35:CL63" si="24">IF(L35=0,"",(AH35-L35)/L35)</f>
        <v>3.8330680726669782E-7</v>
      </c>
      <c r="CM35" s="24">
        <f t="shared" ref="CM35:CM63" si="25">IF(M35=0,"",(AM35-M35)/M35)</f>
        <v>-9.7809423705421485E-6</v>
      </c>
      <c r="CN35" s="24">
        <f t="shared" ref="CN35:CN55" si="26">IF(N35=0,"",(T35-N35)/N35)</f>
        <v>-7.7741009622030945E-6</v>
      </c>
      <c r="CO35" s="24">
        <f t="shared" ref="CO35:CO55" si="27">IF(O35=0,"",(Y35-O35)/O35)</f>
        <v>-2.4922351359005689E-6</v>
      </c>
      <c r="CP35" s="24">
        <f t="shared" ref="CP35:CP55" si="28">IF(P35=0,"",(AN35-P35)/P35)</f>
        <v>-2.7264093870411092E-6</v>
      </c>
    </row>
    <row r="36" spans="1:94" x14ac:dyDescent="0.25">
      <c r="A36" s="29" t="s">
        <v>35</v>
      </c>
      <c r="B36" s="27">
        <v>6644.6585192000002</v>
      </c>
      <c r="C36" s="27"/>
      <c r="D36" s="27">
        <v>9828.6955326999996</v>
      </c>
      <c r="E36" s="27">
        <v>161.25525517</v>
      </c>
      <c r="F36" s="27">
        <v>157.54274479</v>
      </c>
      <c r="G36" s="27">
        <v>951.79203007000001</v>
      </c>
      <c r="H36" s="27">
        <v>27370.804694999999</v>
      </c>
      <c r="I36" s="27">
        <v>36.108905587999999</v>
      </c>
      <c r="J36" s="27">
        <v>963.76901985999996</v>
      </c>
      <c r="K36" s="27">
        <v>4.6696417099999998E-2</v>
      </c>
      <c r="L36" s="27">
        <v>128.30215343</v>
      </c>
      <c r="M36" s="27">
        <v>5.3738316121</v>
      </c>
      <c r="N36" s="67">
        <v>3.0516384914999999</v>
      </c>
      <c r="O36" s="67">
        <v>0.9407152621</v>
      </c>
      <c r="P36" s="67">
        <v>0.51347521070000002</v>
      </c>
      <c r="R36" s="29" t="s">
        <v>35</v>
      </c>
      <c r="S36" s="27">
        <v>0</v>
      </c>
      <c r="T36" s="27">
        <v>3.0516274672023598</v>
      </c>
      <c r="U36" s="27">
        <v>36.1087824449518</v>
      </c>
      <c r="V36" s="27">
        <v>36.1087824449518</v>
      </c>
      <c r="W36" s="27">
        <v>3.7683434790263301E-2</v>
      </c>
      <c r="X36" s="27">
        <v>963.90555891876602</v>
      </c>
      <c r="Y36" s="27">
        <v>0.94071658898285504</v>
      </c>
      <c r="Z36" s="27">
        <v>41988.159594441197</v>
      </c>
      <c r="AA36" s="27">
        <v>4.66980706675484E-2</v>
      </c>
      <c r="AB36" s="27">
        <v>6644.6368819568297</v>
      </c>
      <c r="AC36" s="27">
        <v>163.44826355231501</v>
      </c>
      <c r="AD36" s="27">
        <v>6812.7854707799097</v>
      </c>
      <c r="AE36" s="27">
        <v>135.29340058989499</v>
      </c>
      <c r="AF36" s="27">
        <v>0</v>
      </c>
      <c r="AG36" s="27">
        <v>128.302009640112</v>
      </c>
      <c r="AH36" s="27">
        <v>128.302009640112</v>
      </c>
      <c r="AI36" s="27">
        <v>0</v>
      </c>
      <c r="AJ36" s="27">
        <v>30.933294073065099</v>
      </c>
      <c r="AK36" s="27">
        <v>0</v>
      </c>
      <c r="AL36" s="27">
        <v>0</v>
      </c>
      <c r="AM36" s="27">
        <v>5.3738591411928001</v>
      </c>
      <c r="AN36" s="27">
        <v>0.513475996688884</v>
      </c>
      <c r="AO36" s="27">
        <v>0</v>
      </c>
      <c r="AP36" s="27">
        <v>0</v>
      </c>
      <c r="AQ36" s="27">
        <v>8845.8060226161106</v>
      </c>
      <c r="AR36" s="27">
        <v>982.86823137706006</v>
      </c>
      <c r="AS36" s="27">
        <v>9828.6742539931693</v>
      </c>
      <c r="AT36" s="27">
        <v>0</v>
      </c>
      <c r="AU36" s="27">
        <v>78.753022351268996</v>
      </c>
      <c r="AV36" s="27">
        <v>0</v>
      </c>
      <c r="AW36" s="27">
        <v>18724.718747054601</v>
      </c>
      <c r="AX36" s="27">
        <v>0</v>
      </c>
      <c r="AY36" s="27">
        <v>0</v>
      </c>
      <c r="AZ36" s="27">
        <v>0</v>
      </c>
      <c r="BA36" s="27">
        <v>0</v>
      </c>
      <c r="BB36" s="27">
        <v>8.8853787184973001</v>
      </c>
      <c r="BC36" s="27">
        <v>0</v>
      </c>
      <c r="BD36" s="27">
        <v>161.26300731116899</v>
      </c>
      <c r="BE36" s="27">
        <v>157.55050203936699</v>
      </c>
      <c r="BF36" s="27">
        <v>3.7125052718023399</v>
      </c>
      <c r="BG36" s="27">
        <v>0</v>
      </c>
      <c r="BH36" s="27">
        <v>0</v>
      </c>
      <c r="BI36" s="27">
        <v>103.489910285663</v>
      </c>
      <c r="BJ36" s="27">
        <v>0</v>
      </c>
      <c r="BK36" s="27">
        <v>2.2055952324883998</v>
      </c>
      <c r="BL36" s="27">
        <v>0</v>
      </c>
      <c r="BM36" s="27">
        <v>0.43324209587790602</v>
      </c>
      <c r="BN36" s="27">
        <v>5.5140085450156198</v>
      </c>
      <c r="BO36" s="27">
        <v>6791.5743563646602</v>
      </c>
      <c r="BP36" s="27">
        <v>0</v>
      </c>
      <c r="BQ36" s="27">
        <v>37.022367161824697</v>
      </c>
      <c r="BR36" s="27">
        <v>0</v>
      </c>
      <c r="BS36" s="27">
        <v>951.78768285133401</v>
      </c>
      <c r="BT36" s="27">
        <v>14168.793407794999</v>
      </c>
      <c r="BU36" s="27">
        <v>0</v>
      </c>
      <c r="BV36" s="27">
        <v>0</v>
      </c>
      <c r="BW36" s="27">
        <v>40.946445104208003</v>
      </c>
      <c r="BX36" s="27">
        <v>634.34695558899796</v>
      </c>
      <c r="BY36" s="27">
        <v>27370.742710748</v>
      </c>
      <c r="BZ36" s="27">
        <v>13.7206058696416</v>
      </c>
      <c r="CB36" s="24">
        <f t="shared" si="15"/>
        <v>-3.2563363652165242E-6</v>
      </c>
      <c r="CC36" s="24" t="str">
        <f t="shared" si="14"/>
        <v/>
      </c>
      <c r="CD36" s="24">
        <f t="shared" si="16"/>
        <v>-2.1649573699327708E-6</v>
      </c>
      <c r="CE36" s="24">
        <f t="shared" si="17"/>
        <v>4.8073727338810679E-5</v>
      </c>
      <c r="CF36" s="24">
        <f t="shared" si="18"/>
        <v>4.9239013686915669E-5</v>
      </c>
      <c r="CG36" s="24">
        <f t="shared" si="19"/>
        <v>-4.5674039376843491E-6</v>
      </c>
      <c r="CH36" s="24">
        <f t="shared" si="20"/>
        <v>-2.264611972128667E-6</v>
      </c>
      <c r="CI36" s="24">
        <f t="shared" si="21"/>
        <v>-3.4103234699061343E-6</v>
      </c>
      <c r="CJ36" s="24">
        <f t="shared" si="22"/>
        <v>1.4167197321397133E-4</v>
      </c>
      <c r="CK36" s="24">
        <f t="shared" si="23"/>
        <v>3.5411015471707408E-5</v>
      </c>
      <c r="CL36" s="24">
        <f t="shared" si="24"/>
        <v>-1.1207129744579932E-6</v>
      </c>
      <c r="CM36" s="24">
        <f t="shared" si="25"/>
        <v>5.1228052509181876E-6</v>
      </c>
      <c r="CN36" s="24">
        <f t="shared" si="26"/>
        <v>-3.6125830994766684E-6</v>
      </c>
      <c r="CO36" s="24">
        <f t="shared" si="27"/>
        <v>1.4105042285302756E-6</v>
      </c>
      <c r="CP36" s="24">
        <f t="shared" si="28"/>
        <v>1.5307241081927669E-6</v>
      </c>
    </row>
    <row r="37" spans="1:94" x14ac:dyDescent="0.25">
      <c r="A37" s="29" t="s">
        <v>36</v>
      </c>
      <c r="B37" s="27">
        <v>90679.026475999999</v>
      </c>
      <c r="C37" s="27"/>
      <c r="D37" s="27">
        <v>79752.738196000006</v>
      </c>
      <c r="E37" s="27">
        <v>2309.4280640000002</v>
      </c>
      <c r="F37" s="27">
        <v>2283.3241177</v>
      </c>
      <c r="G37" s="27">
        <v>233.59636176000001</v>
      </c>
      <c r="H37" s="27">
        <v>199273.03013999999</v>
      </c>
      <c r="I37" s="27">
        <v>435.64796617000002</v>
      </c>
      <c r="J37" s="27">
        <v>1042.7665973000001</v>
      </c>
      <c r="K37" s="27">
        <v>0.244395793</v>
      </c>
      <c r="L37" s="27">
        <v>2691.2878737000001</v>
      </c>
      <c r="M37" s="27">
        <v>329.85733656999997</v>
      </c>
      <c r="N37" s="67">
        <v>277.24832731999999</v>
      </c>
      <c r="O37" s="67">
        <v>65.247401248000003</v>
      </c>
      <c r="P37" s="67">
        <v>11.626488180000001</v>
      </c>
      <c r="R37" s="29" t="s">
        <v>36</v>
      </c>
      <c r="S37" s="27">
        <v>0</v>
      </c>
      <c r="T37" s="27">
        <v>277.24601181101798</v>
      </c>
      <c r="U37" s="27">
        <v>435.79087105397298</v>
      </c>
      <c r="V37" s="27">
        <v>435.79087105397298</v>
      </c>
      <c r="W37" s="27">
        <v>0.74036851226870304</v>
      </c>
      <c r="X37" s="27">
        <v>1129.34063842929</v>
      </c>
      <c r="Y37" s="27">
        <v>65.2470582975848</v>
      </c>
      <c r="Z37" s="27">
        <v>416724.86170330702</v>
      </c>
      <c r="AA37" s="27">
        <v>0.24440306958987901</v>
      </c>
      <c r="AB37" s="27">
        <v>90678.415268286</v>
      </c>
      <c r="AC37" s="27">
        <v>584.49631317163096</v>
      </c>
      <c r="AD37" s="27">
        <v>62363.3415894723</v>
      </c>
      <c r="AE37" s="27">
        <v>499.01935500886299</v>
      </c>
      <c r="AF37" s="27">
        <v>0</v>
      </c>
      <c r="AG37" s="27">
        <v>2693.3372105226499</v>
      </c>
      <c r="AH37" s="27">
        <v>2693.3372105226499</v>
      </c>
      <c r="AI37" s="27">
        <v>0</v>
      </c>
      <c r="AJ37" s="27">
        <v>117.484953226584</v>
      </c>
      <c r="AK37" s="27">
        <v>0</v>
      </c>
      <c r="AL37" s="27">
        <v>0</v>
      </c>
      <c r="AM37" s="27">
        <v>329.86098909871203</v>
      </c>
      <c r="AN37" s="27">
        <v>11.6263996972614</v>
      </c>
      <c r="AO37" s="27">
        <v>0</v>
      </c>
      <c r="AP37" s="27">
        <v>0</v>
      </c>
      <c r="AQ37" s="27">
        <v>71777.147226177796</v>
      </c>
      <c r="AR37" s="27">
        <v>7975.2358915028299</v>
      </c>
      <c r="AS37" s="27">
        <v>79752.383117680598</v>
      </c>
      <c r="AT37" s="27">
        <v>0</v>
      </c>
      <c r="AU37" s="27">
        <v>375.721223572437</v>
      </c>
      <c r="AV37" s="27">
        <v>0</v>
      </c>
      <c r="AW37" s="27">
        <v>134479.57057583201</v>
      </c>
      <c r="AX37" s="27">
        <v>0</v>
      </c>
      <c r="AY37" s="27">
        <v>0</v>
      </c>
      <c r="AZ37" s="27">
        <v>0</v>
      </c>
      <c r="BA37" s="27">
        <v>0</v>
      </c>
      <c r="BB37" s="27">
        <v>128.779097540744</v>
      </c>
      <c r="BC37" s="27">
        <v>0</v>
      </c>
      <c r="BD37" s="27">
        <v>2309.53478917034</v>
      </c>
      <c r="BE37" s="27">
        <v>2283.4298305262901</v>
      </c>
      <c r="BF37" s="27">
        <v>26.104958644047201</v>
      </c>
      <c r="BG37" s="27">
        <v>0</v>
      </c>
      <c r="BH37" s="27">
        <v>0</v>
      </c>
      <c r="BI37" s="27">
        <v>1499.9102181528499</v>
      </c>
      <c r="BJ37" s="27">
        <v>0</v>
      </c>
      <c r="BK37" s="27">
        <v>31.966454369285099</v>
      </c>
      <c r="BL37" s="27">
        <v>0</v>
      </c>
      <c r="BM37" s="27">
        <v>6.2791144110627899</v>
      </c>
      <c r="BN37" s="27">
        <v>79.916168834912199</v>
      </c>
      <c r="BO37" s="27">
        <v>55718.552957337801</v>
      </c>
      <c r="BP37" s="27">
        <v>0</v>
      </c>
      <c r="BQ37" s="27">
        <v>536.57877721743603</v>
      </c>
      <c r="BR37" s="27">
        <v>0</v>
      </c>
      <c r="BS37" s="27">
        <v>233.59511007787901</v>
      </c>
      <c r="BT37" s="27">
        <v>96746.269106372507</v>
      </c>
      <c r="BU37" s="27">
        <v>0</v>
      </c>
      <c r="BV37" s="27">
        <v>0</v>
      </c>
      <c r="BW37" s="27">
        <v>588.56424587593006</v>
      </c>
      <c r="BX37" s="27">
        <v>4452.4555021046299</v>
      </c>
      <c r="BY37" s="27">
        <v>199271.680857267</v>
      </c>
      <c r="BZ37" s="27">
        <v>188.20334227330201</v>
      </c>
      <c r="CB37" s="24">
        <f t="shared" si="15"/>
        <v>-6.7403426983251304E-6</v>
      </c>
      <c r="CC37" s="24" t="str">
        <f t="shared" si="14"/>
        <v/>
      </c>
      <c r="CD37" s="24">
        <f t="shared" si="16"/>
        <v>-4.4522398533217463E-6</v>
      </c>
      <c r="CE37" s="24">
        <f t="shared" si="17"/>
        <v>4.621281433419621E-5</v>
      </c>
      <c r="CF37" s="24">
        <f t="shared" si="18"/>
        <v>4.6297775016084079E-5</v>
      </c>
      <c r="CG37" s="24">
        <f t="shared" si="19"/>
        <v>-5.3583117115507178E-6</v>
      </c>
      <c r="CH37" s="24">
        <f t="shared" si="20"/>
        <v>-6.7710253216010274E-6</v>
      </c>
      <c r="CI37" s="24">
        <f t="shared" si="21"/>
        <v>3.2802835103147359E-4</v>
      </c>
      <c r="CJ37" s="24">
        <f t="shared" si="22"/>
        <v>8.30234122894358E-2</v>
      </c>
      <c r="CK37" s="24">
        <f t="shared" si="23"/>
        <v>2.9773793524372392E-5</v>
      </c>
      <c r="CL37" s="24">
        <f t="shared" si="24"/>
        <v>7.6147068571760736E-4</v>
      </c>
      <c r="CM37" s="24">
        <f t="shared" si="25"/>
        <v>1.1073055855095277E-5</v>
      </c>
      <c r="CN37" s="24">
        <f t="shared" si="26"/>
        <v>-8.3517509533443677E-6</v>
      </c>
      <c r="CO37" s="24">
        <f t="shared" si="27"/>
        <v>-5.2561544006765069E-6</v>
      </c>
      <c r="CP37" s="24">
        <f t="shared" si="28"/>
        <v>-7.6104441195896015E-6</v>
      </c>
    </row>
    <row r="38" spans="1:94" x14ac:dyDescent="0.25">
      <c r="A38" s="29" t="s">
        <v>37</v>
      </c>
      <c r="B38" s="27">
        <v>33.761542822999999</v>
      </c>
      <c r="C38" s="27"/>
      <c r="D38" s="27">
        <v>24.272299555</v>
      </c>
      <c r="E38" s="27">
        <v>0.93402499999999999</v>
      </c>
      <c r="F38" s="27">
        <v>0.93402499999999999</v>
      </c>
      <c r="G38" s="27">
        <v>4.4755177299999997E-2</v>
      </c>
      <c r="H38" s="27">
        <v>32.481140048999997</v>
      </c>
      <c r="I38" s="27">
        <v>5.6790547400000002E-2</v>
      </c>
      <c r="J38" s="27">
        <v>0.77480032929999998</v>
      </c>
      <c r="K38" s="27"/>
      <c r="L38" s="27">
        <v>0.38211782970000002</v>
      </c>
      <c r="M38" s="27">
        <v>3.6083543599999997E-2</v>
      </c>
      <c r="N38" s="67">
        <v>5.8432132999999997E-2</v>
      </c>
      <c r="O38" s="67">
        <v>9.1345460000000003E-3</v>
      </c>
      <c r="P38" s="67">
        <v>1.1630449999999999E-3</v>
      </c>
      <c r="R38" s="29" t="s">
        <v>37</v>
      </c>
      <c r="S38" s="27">
        <v>0</v>
      </c>
      <c r="T38" s="27">
        <v>5.8433144515451903E-2</v>
      </c>
      <c r="U38" s="27">
        <v>5.6790358654408998E-2</v>
      </c>
      <c r="V38" s="27">
        <v>5.6790358654408998E-2</v>
      </c>
      <c r="W38" s="27">
        <v>3.1331133120587098E-4</v>
      </c>
      <c r="X38" s="27">
        <v>0.78201735101549896</v>
      </c>
      <c r="Y38" s="27">
        <v>9.1338981808562307E-3</v>
      </c>
      <c r="Z38" s="27">
        <v>113.38693236991401</v>
      </c>
      <c r="AA38" s="27">
        <v>0</v>
      </c>
      <c r="AB38" s="27">
        <v>33.761931689787701</v>
      </c>
      <c r="AC38" s="27">
        <v>1.6306245938259599E-2</v>
      </c>
      <c r="AD38" s="27">
        <v>18.263242090642901</v>
      </c>
      <c r="AE38" s="27">
        <v>8.2821817523438101E-3</v>
      </c>
      <c r="AF38" s="27">
        <v>0</v>
      </c>
      <c r="AG38" s="27">
        <v>0.38211463891047298</v>
      </c>
      <c r="AH38" s="27">
        <v>0.38211463891047298</v>
      </c>
      <c r="AI38" s="27">
        <v>0</v>
      </c>
      <c r="AJ38" s="27">
        <v>8.0775119407838093E-3</v>
      </c>
      <c r="AK38" s="27">
        <v>0</v>
      </c>
      <c r="AL38" s="27">
        <v>0</v>
      </c>
      <c r="AM38" s="27">
        <v>3.6083113297728703E-2</v>
      </c>
      <c r="AN38" s="27">
        <v>1.1628712367102499E-3</v>
      </c>
      <c r="AO38" s="27">
        <v>0</v>
      </c>
      <c r="AP38" s="27">
        <v>0</v>
      </c>
      <c r="AQ38" s="27">
        <v>21.8447582356408</v>
      </c>
      <c r="AR38" s="27">
        <v>2.4272981806357099</v>
      </c>
      <c r="AS38" s="27">
        <v>24.272056416276602</v>
      </c>
      <c r="AT38" s="27">
        <v>0</v>
      </c>
      <c r="AU38" s="27">
        <v>3.1331881479521997E-2</v>
      </c>
      <c r="AV38" s="27">
        <v>0</v>
      </c>
      <c r="AW38" s="27">
        <v>17.052264802658598</v>
      </c>
      <c r="AX38" s="27">
        <v>0</v>
      </c>
      <c r="AY38" s="27">
        <v>0</v>
      </c>
      <c r="AZ38" s="27">
        <v>0</v>
      </c>
      <c r="BA38" s="27">
        <v>0</v>
      </c>
      <c r="BB38" s="27">
        <v>5.2678836180051501E-2</v>
      </c>
      <c r="BC38" s="27">
        <v>0</v>
      </c>
      <c r="BD38" s="27">
        <v>0.93408271190550995</v>
      </c>
      <c r="BE38" s="27">
        <v>0.93408271190550995</v>
      </c>
      <c r="BF38" s="27">
        <v>0</v>
      </c>
      <c r="BG38" s="27">
        <v>0</v>
      </c>
      <c r="BH38" s="27">
        <v>0</v>
      </c>
      <c r="BI38" s="27">
        <v>0.61357385759244198</v>
      </c>
      <c r="BJ38" s="27">
        <v>0</v>
      </c>
      <c r="BK38" s="27">
        <v>1.30761641781995E-2</v>
      </c>
      <c r="BL38" s="27">
        <v>0</v>
      </c>
      <c r="BM38" s="27">
        <v>2.5685609881115801E-3</v>
      </c>
      <c r="BN38" s="27">
        <v>3.2690812789012202E-2</v>
      </c>
      <c r="BO38" s="27">
        <v>13.7833800444232</v>
      </c>
      <c r="BP38" s="27">
        <v>0</v>
      </c>
      <c r="BQ38" s="27">
        <v>0.21949448017769199</v>
      </c>
      <c r="BR38" s="27">
        <v>0</v>
      </c>
      <c r="BS38" s="27">
        <v>4.47560486560072E-2</v>
      </c>
      <c r="BT38" s="27">
        <v>9.2499384323814695</v>
      </c>
      <c r="BU38" s="27">
        <v>0</v>
      </c>
      <c r="BV38" s="27">
        <v>0</v>
      </c>
      <c r="BW38" s="27">
        <v>0.15839750980891301</v>
      </c>
      <c r="BX38" s="27">
        <v>0.17967842127019401</v>
      </c>
      <c r="BY38" s="27">
        <v>32.4811515842962</v>
      </c>
      <c r="BZ38" s="27">
        <v>2.9212651088256301E-2</v>
      </c>
      <c r="CB38" s="24">
        <f t="shared" si="15"/>
        <v>1.1518039615097168E-5</v>
      </c>
      <c r="CC38" s="24" t="str">
        <f t="shared" si="14"/>
        <v/>
      </c>
      <c r="CD38" s="24">
        <f t="shared" si="16"/>
        <v>-1.0017127666349671E-5</v>
      </c>
      <c r="CE38" s="24">
        <f t="shared" si="17"/>
        <v>6.1788394860909119E-5</v>
      </c>
      <c r="CF38" s="24">
        <f t="shared" si="18"/>
        <v>6.1788394860909119E-5</v>
      </c>
      <c r="CG38" s="24">
        <f t="shared" si="19"/>
        <v>1.9469390130254165E-5</v>
      </c>
      <c r="CH38" s="24">
        <f t="shared" si="20"/>
        <v>3.5513827979186325E-7</v>
      </c>
      <c r="CI38" s="24">
        <f t="shared" si="21"/>
        <v>-3.3235388571688889E-6</v>
      </c>
      <c r="CJ38" s="24">
        <f t="shared" si="22"/>
        <v>9.3146859165886831E-3</v>
      </c>
      <c r="CK38" s="24" t="str">
        <f t="shared" si="23"/>
        <v/>
      </c>
      <c r="CL38" s="24">
        <f t="shared" si="24"/>
        <v>-8.3502764829010655E-6</v>
      </c>
      <c r="CM38" s="24">
        <f t="shared" si="25"/>
        <v>-1.1925166665005175E-5</v>
      </c>
      <c r="CN38" s="24">
        <f t="shared" si="26"/>
        <v>1.7310945193555255E-5</v>
      </c>
      <c r="CO38" s="24">
        <f t="shared" si="27"/>
        <v>-7.0919687061582367E-5</v>
      </c>
      <c r="CP38" s="24">
        <f t="shared" si="28"/>
        <v>-1.4940375458386842E-4</v>
      </c>
    </row>
    <row r="39" spans="1:94" x14ac:dyDescent="0.25">
      <c r="A39" s="29" t="s">
        <v>130</v>
      </c>
      <c r="B39" s="27">
        <v>11174.465429</v>
      </c>
      <c r="C39" s="27"/>
      <c r="D39" s="27">
        <v>21537.774555</v>
      </c>
      <c r="E39" s="27">
        <v>1009.4152934</v>
      </c>
      <c r="F39" s="27">
        <v>971.87959131000002</v>
      </c>
      <c r="G39" s="27">
        <v>5414.9172941999996</v>
      </c>
      <c r="H39" s="27">
        <v>133649.67481999999</v>
      </c>
      <c r="I39" s="27">
        <v>176.12505662000001</v>
      </c>
      <c r="J39" s="27">
        <v>2606.9727619</v>
      </c>
      <c r="K39" s="27">
        <v>0.13642314</v>
      </c>
      <c r="L39" s="27">
        <v>662.21320041000001</v>
      </c>
      <c r="M39" s="27">
        <v>147.1863128</v>
      </c>
      <c r="N39" s="67">
        <v>112.71298993000001</v>
      </c>
      <c r="O39" s="67">
        <v>29.179615726000002</v>
      </c>
      <c r="P39" s="67">
        <v>5.1818593452000004</v>
      </c>
      <c r="R39" s="29" t="s">
        <v>130</v>
      </c>
      <c r="S39" s="27">
        <v>0</v>
      </c>
      <c r="T39" s="27">
        <v>112.712568783847</v>
      </c>
      <c r="U39" s="27">
        <v>173.996174656032</v>
      </c>
      <c r="V39" s="27">
        <v>173.996174656032</v>
      </c>
      <c r="W39" s="27">
        <v>0.997211467225812</v>
      </c>
      <c r="X39" s="27">
        <v>2608.63019676254</v>
      </c>
      <c r="Y39" s="27">
        <v>29.179604885477701</v>
      </c>
      <c r="Z39" s="27">
        <v>415298.74541274499</v>
      </c>
      <c r="AA39" s="27">
        <v>0.13641868051608</v>
      </c>
      <c r="AB39" s="27">
        <v>11174.4260496811</v>
      </c>
      <c r="AC39" s="27">
        <v>381.48703574520999</v>
      </c>
      <c r="AD39" s="27">
        <v>66714.984826206506</v>
      </c>
      <c r="AE39" s="27">
        <v>400.17804621009702</v>
      </c>
      <c r="AF39" s="27">
        <v>0</v>
      </c>
      <c r="AG39" s="27">
        <v>629.01527654890504</v>
      </c>
      <c r="AH39" s="27">
        <v>629.01527654890504</v>
      </c>
      <c r="AI39" s="27">
        <v>0</v>
      </c>
      <c r="AJ39" s="27">
        <v>71.968023645065401</v>
      </c>
      <c r="AK39" s="27">
        <v>0</v>
      </c>
      <c r="AL39" s="27">
        <v>0</v>
      </c>
      <c r="AM39" s="27">
        <v>142.723619985905</v>
      </c>
      <c r="AN39" s="27">
        <v>5.0362825972997696</v>
      </c>
      <c r="AO39" s="27">
        <v>0</v>
      </c>
      <c r="AP39" s="27">
        <v>0</v>
      </c>
      <c r="AQ39" s="27">
        <v>19383.939835204401</v>
      </c>
      <c r="AR39" s="27">
        <v>2153.7737145334199</v>
      </c>
      <c r="AS39" s="27">
        <v>21537.713549737899</v>
      </c>
      <c r="AT39" s="27">
        <v>0</v>
      </c>
      <c r="AU39" s="27">
        <v>243.60476645137399</v>
      </c>
      <c r="AV39" s="27">
        <v>0</v>
      </c>
      <c r="AW39" s="27">
        <v>75195.632982750496</v>
      </c>
      <c r="AX39" s="27">
        <v>0</v>
      </c>
      <c r="AY39" s="27">
        <v>0</v>
      </c>
      <c r="AZ39" s="27">
        <v>0</v>
      </c>
      <c r="BA39" s="27">
        <v>0</v>
      </c>
      <c r="BB39" s="27">
        <v>54.813882252241797</v>
      </c>
      <c r="BC39" s="27">
        <v>0</v>
      </c>
      <c r="BD39" s="27">
        <v>1009.46144754598</v>
      </c>
      <c r="BE39" s="27">
        <v>971.92577784465095</v>
      </c>
      <c r="BF39" s="27">
        <v>37.5356697013287</v>
      </c>
      <c r="BG39" s="27">
        <v>0</v>
      </c>
      <c r="BH39" s="27">
        <v>0</v>
      </c>
      <c r="BI39" s="27">
        <v>638.42645707325403</v>
      </c>
      <c r="BJ39" s="27">
        <v>0</v>
      </c>
      <c r="BK39" s="27">
        <v>13.606270063437901</v>
      </c>
      <c r="BL39" s="27">
        <v>0</v>
      </c>
      <c r="BM39" s="27">
        <v>2.67264689286087</v>
      </c>
      <c r="BN39" s="27">
        <v>34.015647336541001</v>
      </c>
      <c r="BO39" s="27">
        <v>52117.531308345002</v>
      </c>
      <c r="BP39" s="27">
        <v>0</v>
      </c>
      <c r="BQ39" s="27">
        <v>228.39087422631499</v>
      </c>
      <c r="BR39" s="27">
        <v>0</v>
      </c>
      <c r="BS39" s="27">
        <v>5414.8942070603198</v>
      </c>
      <c r="BT39" s="27">
        <v>43883.8344602289</v>
      </c>
      <c r="BU39" s="27">
        <v>0</v>
      </c>
      <c r="BV39" s="27">
        <v>0</v>
      </c>
      <c r="BW39" s="27">
        <v>612.593437038145</v>
      </c>
      <c r="BX39" s="27">
        <v>1399.7354934863999</v>
      </c>
      <c r="BY39" s="27">
        <v>133648.36776463999</v>
      </c>
      <c r="BZ39" s="27">
        <v>155.80023451988001</v>
      </c>
      <c r="CB39" s="24">
        <f t="shared" si="15"/>
        <v>-3.5240449889794413E-6</v>
      </c>
      <c r="CC39" s="24" t="str">
        <f t="shared" si="14"/>
        <v/>
      </c>
      <c r="CD39" s="24">
        <f t="shared" si="16"/>
        <v>-2.8324775127347987E-6</v>
      </c>
      <c r="CE39" s="24">
        <f t="shared" si="17"/>
        <v>4.5723644452205287E-5</v>
      </c>
      <c r="CF39" s="24">
        <f t="shared" si="18"/>
        <v>4.7522897963803809E-5</v>
      </c>
      <c r="CG39" s="24">
        <f t="shared" si="19"/>
        <v>-4.2636181543350284E-6</v>
      </c>
      <c r="CH39" s="24">
        <f t="shared" si="20"/>
        <v>-9.7797122346737409E-6</v>
      </c>
      <c r="CI39" s="24">
        <f t="shared" si="21"/>
        <v>-1.2087331608705731E-2</v>
      </c>
      <c r="CJ39" s="24">
        <f t="shared" si="22"/>
        <v>6.357699193343298E-4</v>
      </c>
      <c r="CK39" s="24">
        <f t="shared" si="23"/>
        <v>-3.2688618074614163E-5</v>
      </c>
      <c r="CL39" s="24">
        <f t="shared" si="24"/>
        <v>-5.013177605118857E-2</v>
      </c>
      <c r="CM39" s="24">
        <f t="shared" si="25"/>
        <v>-3.0320025885552267E-2</v>
      </c>
      <c r="CN39" s="24">
        <f t="shared" si="26"/>
        <v>-3.7364473541468391E-6</v>
      </c>
      <c r="CO39" s="24">
        <f t="shared" si="27"/>
        <v>-3.7151011178708864E-7</v>
      </c>
      <c r="CP39" s="24">
        <f t="shared" si="28"/>
        <v>-2.8093535196990583E-2</v>
      </c>
    </row>
    <row r="40" spans="1:94" x14ac:dyDescent="0.25">
      <c r="A40" s="29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67"/>
      <c r="O40" s="67"/>
      <c r="P40" s="67"/>
      <c r="CB40" s="24" t="str">
        <f t="shared" si="15"/>
        <v/>
      </c>
      <c r="CC40" s="24" t="str">
        <f t="shared" si="14"/>
        <v/>
      </c>
      <c r="CD40" s="24" t="str">
        <f t="shared" si="16"/>
        <v/>
      </c>
      <c r="CE40" s="24" t="str">
        <f t="shared" si="17"/>
        <v/>
      </c>
      <c r="CF40" s="24" t="str">
        <f t="shared" si="18"/>
        <v/>
      </c>
      <c r="CG40" s="24" t="str">
        <f t="shared" si="19"/>
        <v/>
      </c>
      <c r="CH40" s="24" t="str">
        <f t="shared" si="20"/>
        <v/>
      </c>
      <c r="CI40" s="24" t="str">
        <f t="shared" si="21"/>
        <v/>
      </c>
      <c r="CJ40" s="24" t="str">
        <f t="shared" si="22"/>
        <v/>
      </c>
      <c r="CK40" s="24" t="str">
        <f t="shared" si="23"/>
        <v/>
      </c>
      <c r="CL40" s="24" t="str">
        <f t="shared" si="24"/>
        <v/>
      </c>
      <c r="CM40" s="24" t="str">
        <f t="shared" si="25"/>
        <v/>
      </c>
      <c r="CN40" s="24" t="str">
        <f t="shared" si="26"/>
        <v/>
      </c>
      <c r="CO40" s="24" t="str">
        <f t="shared" si="27"/>
        <v/>
      </c>
      <c r="CP40" s="24" t="str">
        <f t="shared" si="28"/>
        <v/>
      </c>
    </row>
    <row r="41" spans="1:94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67"/>
      <c r="O41" s="67"/>
      <c r="P41" s="67"/>
      <c r="CB41" s="24" t="str">
        <f t="shared" si="15"/>
        <v/>
      </c>
      <c r="CC41" s="24" t="str">
        <f t="shared" si="14"/>
        <v/>
      </c>
      <c r="CD41" s="24" t="str">
        <f t="shared" si="16"/>
        <v/>
      </c>
      <c r="CE41" s="24" t="str">
        <f t="shared" si="17"/>
        <v/>
      </c>
      <c r="CF41" s="24" t="str">
        <f t="shared" si="18"/>
        <v/>
      </c>
      <c r="CG41" s="24" t="str">
        <f t="shared" si="19"/>
        <v/>
      </c>
      <c r="CH41" s="24" t="str">
        <f t="shared" si="20"/>
        <v/>
      </c>
      <c r="CI41" s="24" t="str">
        <f t="shared" si="21"/>
        <v/>
      </c>
      <c r="CJ41" s="24" t="str">
        <f t="shared" si="22"/>
        <v/>
      </c>
      <c r="CK41" s="24" t="str">
        <f t="shared" si="23"/>
        <v/>
      </c>
      <c r="CL41" s="24" t="str">
        <f t="shared" si="24"/>
        <v/>
      </c>
      <c r="CM41" s="24" t="str">
        <f t="shared" si="25"/>
        <v/>
      </c>
      <c r="CN41" s="24" t="str">
        <f t="shared" si="26"/>
        <v/>
      </c>
      <c r="CO41" s="24" t="str">
        <f t="shared" si="27"/>
        <v/>
      </c>
      <c r="CP41" s="24" t="str">
        <f t="shared" si="28"/>
        <v/>
      </c>
    </row>
    <row r="42" spans="1:94" x14ac:dyDescent="0.25">
      <c r="A42" s="29" t="s">
        <v>41</v>
      </c>
      <c r="B42" s="27">
        <v>209.09723195000001</v>
      </c>
      <c r="C42" s="27"/>
      <c r="D42" s="27">
        <v>203.72174122999999</v>
      </c>
      <c r="E42" s="27">
        <v>6.8865313099999996</v>
      </c>
      <c r="F42" s="27">
        <v>6.77181531</v>
      </c>
      <c r="G42" s="27">
        <v>11.738193401</v>
      </c>
      <c r="H42" s="27">
        <v>2698.2734249</v>
      </c>
      <c r="I42" s="27">
        <v>0.59811624200000002</v>
      </c>
      <c r="J42" s="27">
        <v>35.234426003999999</v>
      </c>
      <c r="K42" s="27">
        <v>1.4835839E-3</v>
      </c>
      <c r="L42" s="27">
        <v>12.148965596</v>
      </c>
      <c r="M42" s="27">
        <v>0.1090729206</v>
      </c>
      <c r="N42" s="67">
        <v>0.10984658429999999</v>
      </c>
      <c r="O42" s="67">
        <v>3.8438898899999997E-2</v>
      </c>
      <c r="P42" s="67">
        <v>9.4264662000000006E-3</v>
      </c>
      <c r="R42" s="29" t="s">
        <v>41</v>
      </c>
      <c r="S42" s="27">
        <v>0</v>
      </c>
      <c r="T42" s="27">
        <v>0.10984799581162499</v>
      </c>
      <c r="U42" s="27">
        <v>0.598113554680205</v>
      </c>
      <c r="V42" s="27">
        <v>0.598113554680205</v>
      </c>
      <c r="W42" s="27">
        <v>2.2740624650705E-4</v>
      </c>
      <c r="X42" s="27">
        <v>35.235508806547202</v>
      </c>
      <c r="Y42" s="27">
        <v>3.8438150852485503E-2</v>
      </c>
      <c r="Z42" s="27">
        <v>3958.7550598294401</v>
      </c>
      <c r="AA42" s="27">
        <v>1.4835692830018001E-3</v>
      </c>
      <c r="AB42" s="27">
        <v>209.097346031954</v>
      </c>
      <c r="AC42" s="27">
        <v>11.005939805284299</v>
      </c>
      <c r="AD42" s="27">
        <v>654.07362577311096</v>
      </c>
      <c r="AE42" s="27">
        <v>19.0603864928996</v>
      </c>
      <c r="AF42" s="27">
        <v>0</v>
      </c>
      <c r="AG42" s="27">
        <v>12.149377830878899</v>
      </c>
      <c r="AH42" s="27">
        <v>12.149377830878899</v>
      </c>
      <c r="AI42" s="27">
        <v>0</v>
      </c>
      <c r="AJ42" s="27">
        <v>0.52235279916961297</v>
      </c>
      <c r="AK42" s="27">
        <v>0</v>
      </c>
      <c r="AL42" s="27">
        <v>0</v>
      </c>
      <c r="AM42" s="27">
        <v>0.109073389556264</v>
      </c>
      <c r="AN42" s="27">
        <v>9.4245015408464493E-3</v>
      </c>
      <c r="AO42" s="27">
        <v>0</v>
      </c>
      <c r="AP42" s="27">
        <v>0</v>
      </c>
      <c r="AQ42" s="27">
        <v>183.349313359457</v>
      </c>
      <c r="AR42" s="27">
        <v>20.372564410787199</v>
      </c>
      <c r="AS42" s="27">
        <v>203.72187777024399</v>
      </c>
      <c r="AT42" s="27">
        <v>0</v>
      </c>
      <c r="AU42" s="27">
        <v>1.6489799235756799</v>
      </c>
      <c r="AV42" s="27">
        <v>0</v>
      </c>
      <c r="AW42" s="27">
        <v>1905.5892273301399</v>
      </c>
      <c r="AX42" s="27">
        <v>0</v>
      </c>
      <c r="AY42" s="27">
        <v>0</v>
      </c>
      <c r="AZ42" s="27">
        <v>0</v>
      </c>
      <c r="BA42" s="27">
        <v>0</v>
      </c>
      <c r="BB42" s="27">
        <v>0.38192924706647602</v>
      </c>
      <c r="BC42" s="27">
        <v>0</v>
      </c>
      <c r="BD42" s="27">
        <v>6.8868412638546399</v>
      </c>
      <c r="BE42" s="27">
        <v>6.7721250813780802</v>
      </c>
      <c r="BF42" s="27">
        <v>0.114716182476561</v>
      </c>
      <c r="BG42" s="27">
        <v>0</v>
      </c>
      <c r="BH42" s="27">
        <v>0</v>
      </c>
      <c r="BI42" s="27">
        <v>4.4484000066138298</v>
      </c>
      <c r="BJ42" s="27">
        <v>0</v>
      </c>
      <c r="BK42" s="27">
        <v>9.4806978179753601E-2</v>
      </c>
      <c r="BL42" s="27">
        <v>0</v>
      </c>
      <c r="BM42" s="27">
        <v>1.8622602280681199E-2</v>
      </c>
      <c r="BN42" s="27">
        <v>0.23701134994515899</v>
      </c>
      <c r="BO42" s="27">
        <v>675.474526033649</v>
      </c>
      <c r="BP42" s="27">
        <v>0</v>
      </c>
      <c r="BQ42" s="27">
        <v>1.5913548972921701</v>
      </c>
      <c r="BR42" s="27">
        <v>0</v>
      </c>
      <c r="BS42" s="27">
        <v>11.7383005406835</v>
      </c>
      <c r="BT42" s="27">
        <v>1442.2891832691701</v>
      </c>
      <c r="BU42" s="27">
        <v>0</v>
      </c>
      <c r="BV42" s="27">
        <v>0</v>
      </c>
      <c r="BW42" s="27">
        <v>5.1481018294439096</v>
      </c>
      <c r="BX42" s="27">
        <v>67.126312678087004</v>
      </c>
      <c r="BY42" s="27">
        <v>2698.28072113185</v>
      </c>
      <c r="BZ42" s="27">
        <v>2.8929951733529902</v>
      </c>
      <c r="CB42" s="24">
        <f t="shared" si="15"/>
        <v>5.4559284659883483E-7</v>
      </c>
      <c r="CC42" s="24" t="str">
        <f t="shared" si="14"/>
        <v/>
      </c>
      <c r="CD42" s="24">
        <f t="shared" si="16"/>
        <v>6.7022912319389382E-7</v>
      </c>
      <c r="CE42" s="24">
        <f t="shared" si="17"/>
        <v>4.5008704772777247E-5</v>
      </c>
      <c r="CF42" s="24">
        <f t="shared" si="18"/>
        <v>4.5744215383835165E-5</v>
      </c>
      <c r="CG42" s="24">
        <f t="shared" si="19"/>
        <v>9.1274423448374754E-6</v>
      </c>
      <c r="CH42" s="24">
        <f t="shared" si="20"/>
        <v>2.7040372493932983E-6</v>
      </c>
      <c r="CI42" s="24">
        <f t="shared" si="21"/>
        <v>-4.4929724463576955E-6</v>
      </c>
      <c r="CJ42" s="24">
        <f t="shared" si="22"/>
        <v>3.0731380357362761E-5</v>
      </c>
      <c r="CK42" s="24">
        <f t="shared" si="23"/>
        <v>-9.8524917936430694E-6</v>
      </c>
      <c r="CL42" s="24">
        <f t="shared" si="24"/>
        <v>3.393168542966528E-5</v>
      </c>
      <c r="CM42" s="24">
        <f t="shared" si="25"/>
        <v>4.2994747130848102E-6</v>
      </c>
      <c r="CN42" s="24">
        <f t="shared" si="26"/>
        <v>1.2849845391133245E-5</v>
      </c>
      <c r="CO42" s="24">
        <f t="shared" si="27"/>
        <v>-1.9460690495849334E-5</v>
      </c>
      <c r="CP42" s="24">
        <f t="shared" si="28"/>
        <v>-2.0841947680789625E-4</v>
      </c>
    </row>
    <row r="43" spans="1:94" x14ac:dyDescent="0.25">
      <c r="A43" s="29" t="s">
        <v>42</v>
      </c>
      <c r="B43" s="27">
        <v>1474.6469351999999</v>
      </c>
      <c r="C43" s="27"/>
      <c r="D43" s="27">
        <v>988.46122575000004</v>
      </c>
      <c r="E43" s="27">
        <v>30.011067747999999</v>
      </c>
      <c r="F43" s="27">
        <v>29.994290648</v>
      </c>
      <c r="G43" s="27">
        <v>356.37769077000002</v>
      </c>
      <c r="H43" s="27">
        <v>3450.9283267000001</v>
      </c>
      <c r="I43" s="27">
        <v>1.5656286981</v>
      </c>
      <c r="J43" s="27">
        <v>15.523173456</v>
      </c>
      <c r="K43" s="27">
        <v>1.8830569999999999E-4</v>
      </c>
      <c r="L43" s="27">
        <v>18.132493959000001</v>
      </c>
      <c r="M43" s="27">
        <v>1.2581007794000001</v>
      </c>
      <c r="N43" s="67">
        <v>1.5194190824</v>
      </c>
      <c r="O43" s="67">
        <v>0.3039427797</v>
      </c>
      <c r="P43" s="67">
        <v>4.1635405700000003E-2</v>
      </c>
      <c r="R43" s="29" t="s">
        <v>42</v>
      </c>
      <c r="S43" s="27">
        <v>0</v>
      </c>
      <c r="T43" s="27">
        <v>1.5194327372262599</v>
      </c>
      <c r="U43" s="27">
        <v>1.56563225445235</v>
      </c>
      <c r="V43" s="27">
        <v>1.56563225445235</v>
      </c>
      <c r="W43" s="27">
        <v>5.0385112553448397E-3</v>
      </c>
      <c r="X43" s="27">
        <v>15.631487530246501</v>
      </c>
      <c r="Y43" s="27">
        <v>0.30394144136191797</v>
      </c>
      <c r="Z43" s="27">
        <v>8234.6786203802694</v>
      </c>
      <c r="AA43" s="27">
        <v>1.8829347219144899E-4</v>
      </c>
      <c r="AB43" s="27">
        <v>1474.6437138180099</v>
      </c>
      <c r="AC43" s="27">
        <v>6.83038616829052</v>
      </c>
      <c r="AD43" s="27">
        <v>1335.001887594</v>
      </c>
      <c r="AE43" s="27">
        <v>13.102829863050101</v>
      </c>
      <c r="AF43" s="27">
        <v>0</v>
      </c>
      <c r="AG43" s="27">
        <v>18.132660044061499</v>
      </c>
      <c r="AH43" s="27">
        <v>18.132660044061499</v>
      </c>
      <c r="AI43" s="27">
        <v>0</v>
      </c>
      <c r="AJ43" s="27">
        <v>0.18835716438345401</v>
      </c>
      <c r="AK43" s="27">
        <v>0</v>
      </c>
      <c r="AL43" s="27">
        <v>0</v>
      </c>
      <c r="AM43" s="27">
        <v>1.2581055758090101</v>
      </c>
      <c r="AN43" s="27">
        <v>4.1635323151465002E-2</v>
      </c>
      <c r="AO43" s="27">
        <v>0</v>
      </c>
      <c r="AP43" s="27">
        <v>0</v>
      </c>
      <c r="AQ43" s="27">
        <v>889.61148302716697</v>
      </c>
      <c r="AR43" s="27">
        <v>98.846911004921395</v>
      </c>
      <c r="AS43" s="27">
        <v>988.45839403208902</v>
      </c>
      <c r="AT43" s="27">
        <v>0</v>
      </c>
      <c r="AU43" s="27">
        <v>0.64899763949056699</v>
      </c>
      <c r="AV43" s="27">
        <v>0</v>
      </c>
      <c r="AW43" s="27">
        <v>2211.1752644636999</v>
      </c>
      <c r="AX43" s="27">
        <v>0</v>
      </c>
      <c r="AY43" s="27">
        <v>0</v>
      </c>
      <c r="AZ43" s="27">
        <v>0</v>
      </c>
      <c r="BA43" s="27">
        <v>0</v>
      </c>
      <c r="BB43" s="27">
        <v>1.6916762347261001</v>
      </c>
      <c r="BC43" s="27">
        <v>0</v>
      </c>
      <c r="BD43" s="27">
        <v>30.0124348507746</v>
      </c>
      <c r="BE43" s="27">
        <v>29.995657729790501</v>
      </c>
      <c r="BF43" s="27">
        <v>1.67771209841432E-2</v>
      </c>
      <c r="BG43" s="27">
        <v>0</v>
      </c>
      <c r="BH43" s="27">
        <v>0</v>
      </c>
      <c r="BI43" s="27">
        <v>19.703184703230299</v>
      </c>
      <c r="BJ43" s="27">
        <v>0</v>
      </c>
      <c r="BK43" s="27">
        <v>0.41991530283238698</v>
      </c>
      <c r="BL43" s="27">
        <v>0</v>
      </c>
      <c r="BM43" s="27">
        <v>8.2484137855013004E-2</v>
      </c>
      <c r="BN43" s="27">
        <v>1.0498001262145999</v>
      </c>
      <c r="BO43" s="27">
        <v>1145.24284309215</v>
      </c>
      <c r="BP43" s="27">
        <v>0</v>
      </c>
      <c r="BQ43" s="27">
        <v>7.0485972249320499</v>
      </c>
      <c r="BR43" s="27">
        <v>0</v>
      </c>
      <c r="BS43" s="27">
        <v>356.374899278096</v>
      </c>
      <c r="BT43" s="27">
        <v>1515.0482384847101</v>
      </c>
      <c r="BU43" s="27">
        <v>0</v>
      </c>
      <c r="BV43" s="27">
        <v>0</v>
      </c>
      <c r="BW43" s="27">
        <v>9.8091164877748493</v>
      </c>
      <c r="BX43" s="27">
        <v>56.753615828832899</v>
      </c>
      <c r="BY43" s="27">
        <v>3450.9225621014498</v>
      </c>
      <c r="BZ43" s="27">
        <v>1.78473151955196</v>
      </c>
      <c r="CB43" s="24">
        <f t="shared" si="15"/>
        <v>-2.1845106873335086E-6</v>
      </c>
      <c r="CC43" s="24" t="str">
        <f t="shared" si="14"/>
        <v/>
      </c>
      <c r="CD43" s="24">
        <f t="shared" si="16"/>
        <v>-2.8647738902182923E-6</v>
      </c>
      <c r="CE43" s="24">
        <f t="shared" si="17"/>
        <v>4.5553286743438132E-5</v>
      </c>
      <c r="CF43" s="24">
        <f t="shared" si="18"/>
        <v>4.5578067057663753E-5</v>
      </c>
      <c r="CG43" s="24">
        <f t="shared" si="19"/>
        <v>-7.8329591787537832E-6</v>
      </c>
      <c r="CH43" s="24">
        <f t="shared" si="20"/>
        <v>-1.6704486458570882E-6</v>
      </c>
      <c r="CI43" s="24">
        <f t="shared" si="21"/>
        <v>2.2715170935858248E-6</v>
      </c>
      <c r="CJ43" s="24">
        <f t="shared" si="22"/>
        <v>6.9775728882701549E-3</v>
      </c>
      <c r="CK43" s="24">
        <f t="shared" si="23"/>
        <v>-6.493594485453073E-5</v>
      </c>
      <c r="CL43" s="24">
        <f t="shared" si="24"/>
        <v>9.1595266416772212E-6</v>
      </c>
      <c r="CM43" s="24">
        <f t="shared" si="25"/>
        <v>3.8124203470039916E-6</v>
      </c>
      <c r="CN43" s="24">
        <f t="shared" si="26"/>
        <v>8.9868729556528478E-6</v>
      </c>
      <c r="CO43" s="24">
        <f t="shared" si="27"/>
        <v>-4.4032567029399157E-6</v>
      </c>
      <c r="CP43" s="24">
        <f t="shared" si="28"/>
        <v>-1.9826523511121926E-6</v>
      </c>
    </row>
    <row r="44" spans="1:94" x14ac:dyDescent="0.25">
      <c r="A44" s="29" t="s">
        <v>43</v>
      </c>
      <c r="B44" s="27">
        <v>178303.4007</v>
      </c>
      <c r="C44" s="27">
        <v>0</v>
      </c>
      <c r="D44" s="27">
        <v>265573.91330999997</v>
      </c>
      <c r="E44" s="27">
        <v>4658.2487897999999</v>
      </c>
      <c r="F44" s="27">
        <v>4621.7382894000002</v>
      </c>
      <c r="G44" s="27">
        <v>23407.058044000001</v>
      </c>
      <c r="H44" s="27">
        <v>1152874.8043</v>
      </c>
      <c r="I44" s="27">
        <v>687.50294867000002</v>
      </c>
      <c r="J44" s="27">
        <v>8015.1796316</v>
      </c>
      <c r="K44" s="27">
        <v>0.78476831199999997</v>
      </c>
      <c r="L44" s="27">
        <v>5427.2735266999998</v>
      </c>
      <c r="M44" s="27">
        <v>305.34108191000001</v>
      </c>
      <c r="N44" s="67">
        <v>302.57535809000001</v>
      </c>
      <c r="O44" s="67">
        <v>70.870617487000004</v>
      </c>
      <c r="P44" s="67">
        <v>12.130565192000001</v>
      </c>
      <c r="R44" s="29" t="s">
        <v>43</v>
      </c>
      <c r="S44" s="27">
        <v>0</v>
      </c>
      <c r="T44" s="27">
        <v>302.57292454771198</v>
      </c>
      <c r="U44" s="27">
        <v>691.99291061724205</v>
      </c>
      <c r="V44" s="27">
        <v>691.99291061724205</v>
      </c>
      <c r="W44" s="27">
        <v>2.95190217996891</v>
      </c>
      <c r="X44" s="27">
        <v>8247.5508304768591</v>
      </c>
      <c r="Y44" s="27">
        <v>70.870423931852201</v>
      </c>
      <c r="Z44" s="27">
        <v>1332755.83274974</v>
      </c>
      <c r="AA44" s="27">
        <v>0.78477101953652095</v>
      </c>
      <c r="AB44" s="27">
        <v>178302.346630193</v>
      </c>
      <c r="AC44" s="27">
        <v>3293.1200514412499</v>
      </c>
      <c r="AD44" s="27">
        <v>251000.42504077099</v>
      </c>
      <c r="AE44" s="27">
        <v>3743.7864015897599</v>
      </c>
      <c r="AF44" s="27">
        <v>0</v>
      </c>
      <c r="AG44" s="27">
        <v>5548.1659492982699</v>
      </c>
      <c r="AH44" s="27">
        <v>5548.1659492982699</v>
      </c>
      <c r="AI44" s="27">
        <v>0</v>
      </c>
      <c r="AJ44" s="27">
        <v>546.05258099197999</v>
      </c>
      <c r="AK44" s="27">
        <v>0</v>
      </c>
      <c r="AL44" s="27">
        <v>0</v>
      </c>
      <c r="AM44" s="27">
        <v>305.33994348554501</v>
      </c>
      <c r="AN44" s="27">
        <v>12.130480236395</v>
      </c>
      <c r="AO44" s="27">
        <v>0</v>
      </c>
      <c r="AP44" s="27">
        <v>0</v>
      </c>
      <c r="AQ44" s="27">
        <v>239014.85891759099</v>
      </c>
      <c r="AR44" s="27">
        <v>26557.247707749801</v>
      </c>
      <c r="AS44" s="27">
        <v>265572.106625341</v>
      </c>
      <c r="AT44" s="27">
        <v>0</v>
      </c>
      <c r="AU44" s="27">
        <v>4108.8216647796398</v>
      </c>
      <c r="AV44" s="27">
        <v>0</v>
      </c>
      <c r="AW44" s="27">
        <v>791489.066596827</v>
      </c>
      <c r="AX44" s="27">
        <v>0</v>
      </c>
      <c r="AY44" s="27">
        <v>0</v>
      </c>
      <c r="AZ44" s="27">
        <v>0</v>
      </c>
      <c r="BA44" s="27">
        <v>0</v>
      </c>
      <c r="BB44" s="27">
        <v>260.66577020232899</v>
      </c>
      <c r="BC44" s="27">
        <v>0</v>
      </c>
      <c r="BD44" s="27">
        <v>4658.46510800134</v>
      </c>
      <c r="BE44" s="27">
        <v>4621.9546665836597</v>
      </c>
      <c r="BF44" s="27">
        <v>36.510441417682102</v>
      </c>
      <c r="BG44" s="27">
        <v>0</v>
      </c>
      <c r="BH44" s="27">
        <v>0</v>
      </c>
      <c r="BI44" s="27">
        <v>3036.0093780981802</v>
      </c>
      <c r="BJ44" s="27">
        <v>0</v>
      </c>
      <c r="BK44" s="27">
        <v>64.704167416238107</v>
      </c>
      <c r="BL44" s="27">
        <v>0</v>
      </c>
      <c r="BM44" s="27">
        <v>12.7097871494788</v>
      </c>
      <c r="BN44" s="27">
        <v>161.76047360130499</v>
      </c>
      <c r="BO44" s="27">
        <v>289819.14244943502</v>
      </c>
      <c r="BP44" s="27">
        <v>0</v>
      </c>
      <c r="BQ44" s="27">
        <v>1086.10509011612</v>
      </c>
      <c r="BR44" s="27">
        <v>0</v>
      </c>
      <c r="BS44" s="27">
        <v>23406.4989538386</v>
      </c>
      <c r="BT44" s="27">
        <v>467233.17214138701</v>
      </c>
      <c r="BU44" s="27">
        <v>0</v>
      </c>
      <c r="BV44" s="27">
        <v>0</v>
      </c>
      <c r="BW44" s="27">
        <v>10542.0753890453</v>
      </c>
      <c r="BX44" s="27">
        <v>36957.2138596105</v>
      </c>
      <c r="BY44" s="27">
        <v>1152859.6176579101</v>
      </c>
      <c r="BZ44" s="27">
        <v>6530.60832203257</v>
      </c>
      <c r="CB44" s="24">
        <f t="shared" si="15"/>
        <v>-5.911664067303834E-6</v>
      </c>
      <c r="CC44" s="24" t="str">
        <f t="shared" si="14"/>
        <v/>
      </c>
      <c r="CD44" s="24">
        <f t="shared" si="16"/>
        <v>-6.8029447488321377E-6</v>
      </c>
      <c r="CE44" s="24">
        <f t="shared" si="17"/>
        <v>4.6437665977338316E-5</v>
      </c>
      <c r="CF44" s="24">
        <f t="shared" si="18"/>
        <v>4.6817273093053247E-5</v>
      </c>
      <c r="CG44" s="24">
        <f t="shared" si="19"/>
        <v>-2.3885537445604502E-5</v>
      </c>
      <c r="CH44" s="24">
        <f t="shared" si="20"/>
        <v>-1.3172845857343239E-5</v>
      </c>
      <c r="CI44" s="24">
        <f t="shared" si="21"/>
        <v>6.5308257308976216E-3</v>
      </c>
      <c r="CJ44" s="24">
        <f t="shared" si="22"/>
        <v>2.8991390032075039E-2</v>
      </c>
      <c r="CK44" s="24">
        <f t="shared" si="23"/>
        <v>3.4501093884445576E-6</v>
      </c>
      <c r="CL44" s="24">
        <f t="shared" si="24"/>
        <v>2.2274982457310844E-2</v>
      </c>
      <c r="CM44" s="24">
        <f t="shared" si="25"/>
        <v>-3.7283697558351434E-6</v>
      </c>
      <c r="CN44" s="24">
        <f t="shared" si="26"/>
        <v>-8.0427642997531458E-6</v>
      </c>
      <c r="CO44" s="24">
        <f t="shared" si="27"/>
        <v>-2.7311057059469081E-6</v>
      </c>
      <c r="CP44" s="24">
        <f t="shared" si="28"/>
        <v>-7.003433364892661E-6</v>
      </c>
    </row>
    <row r="45" spans="1:94" x14ac:dyDescent="0.25">
      <c r="A45" s="29" t="s">
        <v>44</v>
      </c>
      <c r="B45" s="27">
        <v>12663.765321000001</v>
      </c>
      <c r="C45" s="27"/>
      <c r="D45" s="27">
        <v>14060.488171000001</v>
      </c>
      <c r="E45" s="27">
        <v>675.03428250000002</v>
      </c>
      <c r="F45" s="27">
        <v>655.51092935999998</v>
      </c>
      <c r="G45" s="27">
        <v>91.646629036999997</v>
      </c>
      <c r="H45" s="27">
        <v>102154.75651000001</v>
      </c>
      <c r="I45" s="27">
        <v>73.960402177000006</v>
      </c>
      <c r="J45" s="27">
        <v>979.22093731999996</v>
      </c>
      <c r="K45" s="27">
        <v>2.2649051900000002E-2</v>
      </c>
      <c r="L45" s="27">
        <v>140.23210950999999</v>
      </c>
      <c r="M45" s="27">
        <v>8.6328885686000003</v>
      </c>
      <c r="N45" s="67">
        <v>9.3970612711000001</v>
      </c>
      <c r="O45" s="67">
        <v>3.9215131864999999</v>
      </c>
      <c r="P45" s="67">
        <v>1.1014884062999999</v>
      </c>
      <c r="R45" s="29" t="s">
        <v>44</v>
      </c>
      <c r="S45" s="27">
        <v>0</v>
      </c>
      <c r="T45" s="27">
        <v>9.3969198757667503</v>
      </c>
      <c r="U45" s="27">
        <v>74.298589962939005</v>
      </c>
      <c r="V45" s="27">
        <v>74.298589962939005</v>
      </c>
      <c r="W45" s="27">
        <v>0.143321307281675</v>
      </c>
      <c r="X45" s="27">
        <v>1178.16067142921</v>
      </c>
      <c r="Y45" s="27">
        <v>3.9214723711567898</v>
      </c>
      <c r="Z45" s="27">
        <v>342187.30921192397</v>
      </c>
      <c r="AA45" s="27">
        <v>2.2648197204484102E-2</v>
      </c>
      <c r="AB45" s="27">
        <v>12663.689156456399</v>
      </c>
      <c r="AC45" s="27">
        <v>797.13145234496506</v>
      </c>
      <c r="AD45" s="27">
        <v>34680.590259865297</v>
      </c>
      <c r="AE45" s="27">
        <v>317.80450570243698</v>
      </c>
      <c r="AF45" s="27">
        <v>0</v>
      </c>
      <c r="AG45" s="27">
        <v>149.3699774767</v>
      </c>
      <c r="AH45" s="27">
        <v>149.3699774767</v>
      </c>
      <c r="AI45" s="27">
        <v>0</v>
      </c>
      <c r="AJ45" s="27">
        <v>205.92524987264301</v>
      </c>
      <c r="AK45" s="27">
        <v>0</v>
      </c>
      <c r="AL45" s="27">
        <v>0</v>
      </c>
      <c r="AM45" s="27">
        <v>8.6328495971601509</v>
      </c>
      <c r="AN45" s="27">
        <v>1.10146750992642</v>
      </c>
      <c r="AO45" s="27">
        <v>0</v>
      </c>
      <c r="AP45" s="27">
        <v>0</v>
      </c>
      <c r="AQ45" s="27">
        <v>12654.3564043716</v>
      </c>
      <c r="AR45" s="27">
        <v>1406.0328204611001</v>
      </c>
      <c r="AS45" s="27">
        <v>14060.389224832699</v>
      </c>
      <c r="AT45" s="27">
        <v>0</v>
      </c>
      <c r="AU45" s="27">
        <v>606.27288672346299</v>
      </c>
      <c r="AV45" s="27">
        <v>0</v>
      </c>
      <c r="AW45" s="27">
        <v>65586.566087466694</v>
      </c>
      <c r="AX45" s="27">
        <v>0</v>
      </c>
      <c r="AY45" s="27">
        <v>0</v>
      </c>
      <c r="AZ45" s="27">
        <v>0</v>
      </c>
      <c r="BA45" s="27">
        <v>0</v>
      </c>
      <c r="BB45" s="27">
        <v>36.970680754201098</v>
      </c>
      <c r="BC45" s="27">
        <v>0</v>
      </c>
      <c r="BD45" s="27">
        <v>675.06638414049803</v>
      </c>
      <c r="BE45" s="27">
        <v>655.543048194687</v>
      </c>
      <c r="BF45" s="27">
        <v>19.523335945810398</v>
      </c>
      <c r="BG45" s="27">
        <v>0</v>
      </c>
      <c r="BH45" s="27">
        <v>0</v>
      </c>
      <c r="BI45" s="27">
        <v>430.60539696974598</v>
      </c>
      <c r="BJ45" s="27">
        <v>0</v>
      </c>
      <c r="BK45" s="27">
        <v>9.17711901541578</v>
      </c>
      <c r="BL45" s="27">
        <v>0</v>
      </c>
      <c r="BM45" s="27">
        <v>1.80264720261028</v>
      </c>
      <c r="BN45" s="27">
        <v>22.942810011188399</v>
      </c>
      <c r="BO45" s="27">
        <v>29514.989274017698</v>
      </c>
      <c r="BP45" s="27">
        <v>0</v>
      </c>
      <c r="BQ45" s="27">
        <v>154.04439424152599</v>
      </c>
      <c r="BR45" s="27">
        <v>0</v>
      </c>
      <c r="BS45" s="27">
        <v>91.646038983448705</v>
      </c>
      <c r="BT45" s="27">
        <v>40772.737359824998</v>
      </c>
      <c r="BU45" s="27">
        <v>0</v>
      </c>
      <c r="BV45" s="27">
        <v>0</v>
      </c>
      <c r="BW45" s="27">
        <v>978.82356567120701</v>
      </c>
      <c r="BX45" s="27">
        <v>2173.5026075226101</v>
      </c>
      <c r="BY45" s="27">
        <v>102153.82657561501</v>
      </c>
      <c r="BZ45" s="27">
        <v>1173.41391627914</v>
      </c>
      <c r="CB45" s="24">
        <f t="shared" si="15"/>
        <v>-6.0143678969718475E-6</v>
      </c>
      <c r="CC45" s="24" t="str">
        <f t="shared" si="14"/>
        <v/>
      </c>
      <c r="CD45" s="24">
        <f t="shared" si="16"/>
        <v>-7.0371786596782319E-6</v>
      </c>
      <c r="CE45" s="24">
        <f t="shared" si="17"/>
        <v>4.7555570628389207E-5</v>
      </c>
      <c r="CF45" s="24">
        <f t="shared" si="18"/>
        <v>4.8998168067746238E-5</v>
      </c>
      <c r="CG45" s="24">
        <f t="shared" si="19"/>
        <v>-6.438355207303247E-6</v>
      </c>
      <c r="CH45" s="24">
        <f t="shared" si="20"/>
        <v>-9.1031922229560083E-6</v>
      </c>
      <c r="CI45" s="24">
        <f t="shared" si="21"/>
        <v>4.572552014112323E-3</v>
      </c>
      <c r="CJ45" s="24">
        <f t="shared" si="22"/>
        <v>0.20316123412728707</v>
      </c>
      <c r="CK45" s="24">
        <f t="shared" si="23"/>
        <v>-3.7736480965009708E-5</v>
      </c>
      <c r="CL45" s="24">
        <f t="shared" si="24"/>
        <v>6.5162451015174885E-2</v>
      </c>
      <c r="CM45" s="24">
        <f t="shared" si="25"/>
        <v>-4.5142989556453204E-6</v>
      </c>
      <c r="CN45" s="24">
        <f t="shared" si="26"/>
        <v>-1.5046760808585141E-5</v>
      </c>
      <c r="CO45" s="24">
        <f t="shared" si="27"/>
        <v>-1.0408059661920209E-5</v>
      </c>
      <c r="CP45" s="24">
        <f t="shared" si="28"/>
        <v>-1.8971033612718686E-5</v>
      </c>
    </row>
    <row r="46" spans="1:94" x14ac:dyDescent="0.25">
      <c r="A46" s="29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67"/>
      <c r="O46" s="67"/>
      <c r="P46" s="67"/>
      <c r="CB46" s="24" t="str">
        <f t="shared" si="15"/>
        <v/>
      </c>
      <c r="CC46" s="24" t="str">
        <f t="shared" si="14"/>
        <v/>
      </c>
      <c r="CD46" s="24" t="str">
        <f t="shared" si="16"/>
        <v/>
      </c>
      <c r="CE46" s="24" t="str">
        <f t="shared" si="17"/>
        <v/>
      </c>
      <c r="CF46" s="24" t="str">
        <f t="shared" si="18"/>
        <v/>
      </c>
      <c r="CG46" s="24" t="str">
        <f t="shared" si="19"/>
        <v/>
      </c>
      <c r="CH46" s="24" t="str">
        <f t="shared" si="20"/>
        <v/>
      </c>
      <c r="CI46" s="24" t="str">
        <f t="shared" si="21"/>
        <v/>
      </c>
      <c r="CJ46" s="24" t="str">
        <f t="shared" si="22"/>
        <v/>
      </c>
      <c r="CK46" s="24" t="str">
        <f t="shared" si="23"/>
        <v/>
      </c>
      <c r="CL46" s="24" t="str">
        <f t="shared" si="24"/>
        <v/>
      </c>
      <c r="CM46" s="24" t="str">
        <f t="shared" si="25"/>
        <v/>
      </c>
      <c r="CN46" s="24" t="str">
        <f t="shared" si="26"/>
        <v/>
      </c>
      <c r="CO46" s="24" t="str">
        <f t="shared" si="27"/>
        <v/>
      </c>
      <c r="CP46" s="24" t="str">
        <f t="shared" si="28"/>
        <v/>
      </c>
    </row>
    <row r="47" spans="1:94" x14ac:dyDescent="0.25">
      <c r="A47" s="29" t="s">
        <v>46</v>
      </c>
      <c r="B47" s="27">
        <v>13669.16785</v>
      </c>
      <c r="C47" s="27"/>
      <c r="D47" s="27">
        <v>9863.4520219000005</v>
      </c>
      <c r="E47" s="27">
        <v>250.11494403</v>
      </c>
      <c r="F47" s="27">
        <v>249.96945941999999</v>
      </c>
      <c r="G47" s="27">
        <v>297.27551387</v>
      </c>
      <c r="H47" s="27">
        <v>12018.630741000001</v>
      </c>
      <c r="I47" s="27">
        <v>23.624287682999999</v>
      </c>
      <c r="J47" s="27">
        <v>168.71908579000001</v>
      </c>
      <c r="K47" s="27">
        <v>1.6064344E-3</v>
      </c>
      <c r="L47" s="27">
        <v>164.53943086000001</v>
      </c>
      <c r="M47" s="27">
        <v>15.015652696</v>
      </c>
      <c r="N47" s="67">
        <v>17.880695914</v>
      </c>
      <c r="O47" s="67">
        <v>2.8618324664000001</v>
      </c>
      <c r="P47" s="67">
        <v>0.48523314049999999</v>
      </c>
      <c r="R47" s="29" t="s">
        <v>46</v>
      </c>
      <c r="S47" s="27">
        <v>0</v>
      </c>
      <c r="T47" s="27">
        <v>17.8808986176685</v>
      </c>
      <c r="U47" s="27">
        <v>23.624287603171101</v>
      </c>
      <c r="V47" s="27">
        <v>23.624287603171101</v>
      </c>
      <c r="W47" s="27">
        <v>0.12665368204335301</v>
      </c>
      <c r="X47" s="27">
        <v>176.55017060204099</v>
      </c>
      <c r="Y47" s="27">
        <v>2.8618133043447598</v>
      </c>
      <c r="Z47" s="27">
        <v>305870.77739976702</v>
      </c>
      <c r="AA47" s="27">
        <v>1.6063317881523599E-3</v>
      </c>
      <c r="AB47" s="27">
        <v>13669.160579154201</v>
      </c>
      <c r="AC47" s="27">
        <v>14.377837938474499</v>
      </c>
      <c r="AD47" s="27">
        <v>23873.324737451399</v>
      </c>
      <c r="AE47" s="27">
        <v>16.517008616762801</v>
      </c>
      <c r="AF47" s="27">
        <v>0</v>
      </c>
      <c r="AG47" s="27">
        <v>164.53930769005601</v>
      </c>
      <c r="AH47" s="27">
        <v>164.53930769005601</v>
      </c>
      <c r="AI47" s="27">
        <v>0</v>
      </c>
      <c r="AJ47" s="27">
        <v>3.67770744099494</v>
      </c>
      <c r="AK47" s="27">
        <v>0</v>
      </c>
      <c r="AL47" s="27">
        <v>0</v>
      </c>
      <c r="AM47" s="27">
        <v>15.015786034136299</v>
      </c>
      <c r="AN47" s="27">
        <v>0.485235535349055</v>
      </c>
      <c r="AO47" s="27">
        <v>0</v>
      </c>
      <c r="AP47" s="27">
        <v>0</v>
      </c>
      <c r="AQ47" s="27">
        <v>8877.1013955257495</v>
      </c>
      <c r="AR47" s="27">
        <v>986.34211945744198</v>
      </c>
      <c r="AS47" s="27">
        <v>9863.4435149832007</v>
      </c>
      <c r="AT47" s="27">
        <v>0</v>
      </c>
      <c r="AU47" s="27">
        <v>13.7586230232532</v>
      </c>
      <c r="AV47" s="27">
        <v>0</v>
      </c>
      <c r="AW47" s="27">
        <v>4810.7904500405002</v>
      </c>
      <c r="AX47" s="27">
        <v>0</v>
      </c>
      <c r="AY47" s="27">
        <v>0</v>
      </c>
      <c r="AZ47" s="27">
        <v>0</v>
      </c>
      <c r="BA47" s="27">
        <v>0</v>
      </c>
      <c r="BB47" s="27">
        <v>14.098315459360499</v>
      </c>
      <c r="BC47" s="27">
        <v>0</v>
      </c>
      <c r="BD47" s="27">
        <v>250.12760668882299</v>
      </c>
      <c r="BE47" s="27">
        <v>249.982123660003</v>
      </c>
      <c r="BF47" s="27">
        <v>0.14548302881992001</v>
      </c>
      <c r="BG47" s="27">
        <v>0</v>
      </c>
      <c r="BH47" s="27">
        <v>0</v>
      </c>
      <c r="BI47" s="27">
        <v>164.205017995227</v>
      </c>
      <c r="BJ47" s="27">
        <v>0</v>
      </c>
      <c r="BK47" s="27">
        <v>3.4995738190115402</v>
      </c>
      <c r="BL47" s="27">
        <v>0</v>
      </c>
      <c r="BM47" s="27">
        <v>0.68741294498917205</v>
      </c>
      <c r="BN47" s="27">
        <v>8.7489142291814694</v>
      </c>
      <c r="BO47" s="27">
        <v>6684.0605731849701</v>
      </c>
      <c r="BP47" s="27">
        <v>0</v>
      </c>
      <c r="BQ47" s="27">
        <v>58.742889212233699</v>
      </c>
      <c r="BR47" s="27">
        <v>0</v>
      </c>
      <c r="BS47" s="27">
        <v>297.27559766971399</v>
      </c>
      <c r="BT47" s="27">
        <v>2220.14011818164</v>
      </c>
      <c r="BU47" s="27">
        <v>0</v>
      </c>
      <c r="BV47" s="27">
        <v>0</v>
      </c>
      <c r="BW47" s="27">
        <v>50.945907703061401</v>
      </c>
      <c r="BX47" s="27">
        <v>33.9702991187023</v>
      </c>
      <c r="BY47" s="27">
        <v>12018.5581452515</v>
      </c>
      <c r="BZ47" s="27">
        <v>9.6858156219376408</v>
      </c>
      <c r="CB47" s="24">
        <f t="shared" si="15"/>
        <v>-5.3191575953997168E-7</v>
      </c>
      <c r="CC47" s="24" t="str">
        <f t="shared" si="14"/>
        <v/>
      </c>
      <c r="CD47" s="24">
        <f t="shared" si="16"/>
        <v>-8.6246851315341432E-7</v>
      </c>
      <c r="CE47" s="24">
        <f t="shared" si="17"/>
        <v>5.0627358041712409E-5</v>
      </c>
      <c r="CF47" s="24">
        <f t="shared" si="18"/>
        <v>5.0663149139857567E-5</v>
      </c>
      <c r="CG47" s="24">
        <f t="shared" si="19"/>
        <v>2.8189241993112826E-7</v>
      </c>
      <c r="CH47" s="24">
        <f t="shared" si="20"/>
        <v>-6.0402678196437982E-6</v>
      </c>
      <c r="CI47" s="24">
        <f t="shared" si="21"/>
        <v>-3.3791028259346149E-9</v>
      </c>
      <c r="CJ47" s="24">
        <f t="shared" si="22"/>
        <v>4.6414931513961137E-2</v>
      </c>
      <c r="CK47" s="24">
        <f t="shared" si="23"/>
        <v>-6.3875529333866609E-5</v>
      </c>
      <c r="CL47" s="24">
        <f t="shared" si="24"/>
        <v>-7.485740248419603E-7</v>
      </c>
      <c r="CM47" s="24">
        <f t="shared" si="25"/>
        <v>8.8799427503316792E-6</v>
      </c>
      <c r="CN47" s="24">
        <f t="shared" si="26"/>
        <v>1.1336452981148898E-5</v>
      </c>
      <c r="CO47" s="24">
        <f t="shared" si="27"/>
        <v>-6.6957292103244424E-6</v>
      </c>
      <c r="CP47" s="24">
        <f t="shared" si="28"/>
        <v>4.9354606170178523E-6</v>
      </c>
    </row>
    <row r="48" spans="1:94" x14ac:dyDescent="0.25">
      <c r="A48" s="29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67"/>
      <c r="O48" s="67"/>
      <c r="P48" s="67"/>
      <c r="CB48" s="24" t="str">
        <f t="shared" si="15"/>
        <v/>
      </c>
      <c r="CC48" s="24" t="str">
        <f t="shared" si="14"/>
        <v/>
      </c>
      <c r="CD48" s="24" t="str">
        <f t="shared" si="16"/>
        <v/>
      </c>
      <c r="CE48" s="24" t="str">
        <f t="shared" si="17"/>
        <v/>
      </c>
      <c r="CF48" s="24" t="str">
        <f t="shared" si="18"/>
        <v/>
      </c>
      <c r="CG48" s="24" t="str">
        <f t="shared" si="19"/>
        <v/>
      </c>
      <c r="CH48" s="24" t="str">
        <f t="shared" si="20"/>
        <v/>
      </c>
      <c r="CI48" s="24" t="str">
        <f t="shared" si="21"/>
        <v/>
      </c>
      <c r="CJ48" s="24" t="str">
        <f t="shared" si="22"/>
        <v/>
      </c>
      <c r="CK48" s="24" t="str">
        <f t="shared" si="23"/>
        <v/>
      </c>
      <c r="CL48" s="24" t="str">
        <f t="shared" si="24"/>
        <v/>
      </c>
      <c r="CM48" s="24" t="str">
        <f t="shared" si="25"/>
        <v/>
      </c>
      <c r="CN48" s="24" t="str">
        <f t="shared" si="26"/>
        <v/>
      </c>
      <c r="CO48" s="24" t="str">
        <f t="shared" si="27"/>
        <v/>
      </c>
      <c r="CP48" s="24" t="str">
        <f t="shared" si="28"/>
        <v/>
      </c>
    </row>
    <row r="49" spans="1:94" x14ac:dyDescent="0.25">
      <c r="A49" s="29" t="s">
        <v>48</v>
      </c>
      <c r="B49" s="27">
        <v>44669.119666999999</v>
      </c>
      <c r="C49" s="27"/>
      <c r="D49" s="27">
        <v>31222.155255999998</v>
      </c>
      <c r="E49" s="27">
        <v>487.39335967</v>
      </c>
      <c r="F49" s="27">
        <v>486.80050352000001</v>
      </c>
      <c r="G49" s="27">
        <v>106.19659626000001</v>
      </c>
      <c r="H49" s="27">
        <v>122893.05719000001</v>
      </c>
      <c r="I49" s="27">
        <v>67.75885787</v>
      </c>
      <c r="J49" s="27">
        <v>1647.1165593999999</v>
      </c>
      <c r="K49" s="27">
        <v>7.3884466999999997E-3</v>
      </c>
      <c r="L49" s="27">
        <v>592.49274499000001</v>
      </c>
      <c r="M49" s="27">
        <v>46.653637557000003</v>
      </c>
      <c r="N49" s="67">
        <v>42.318142389999998</v>
      </c>
      <c r="O49" s="67">
        <v>7.5722363081999999</v>
      </c>
      <c r="P49" s="67">
        <v>1.5174879811999999</v>
      </c>
      <c r="R49" s="29" t="s">
        <v>48</v>
      </c>
      <c r="S49" s="27">
        <v>0</v>
      </c>
      <c r="T49" s="27">
        <v>42.318100036381097</v>
      </c>
      <c r="U49" s="27">
        <v>66.821163790455103</v>
      </c>
      <c r="V49" s="27">
        <v>66.821163790455103</v>
      </c>
      <c r="W49" s="27">
        <v>0.30202183177797198</v>
      </c>
      <c r="X49" s="27">
        <v>1656.4812557575899</v>
      </c>
      <c r="Y49" s="27">
        <v>7.5722329317859902</v>
      </c>
      <c r="Z49" s="27">
        <v>362331.205729988</v>
      </c>
      <c r="AA49" s="27">
        <v>7.3876281058267998E-3</v>
      </c>
      <c r="AB49" s="27">
        <v>44668.969481638203</v>
      </c>
      <c r="AC49" s="27">
        <v>150.433634552879</v>
      </c>
      <c r="AD49" s="27">
        <v>55731.325730039003</v>
      </c>
      <c r="AE49" s="27">
        <v>262.81316974520303</v>
      </c>
      <c r="AF49" s="27">
        <v>0</v>
      </c>
      <c r="AG49" s="27">
        <v>591.84679595405396</v>
      </c>
      <c r="AH49" s="27">
        <v>591.84679595405396</v>
      </c>
      <c r="AI49" s="27">
        <v>0</v>
      </c>
      <c r="AJ49" s="27">
        <v>14.3058538373374</v>
      </c>
      <c r="AK49" s="27">
        <v>0</v>
      </c>
      <c r="AL49" s="27">
        <v>0</v>
      </c>
      <c r="AM49" s="27">
        <v>46.251113915857303</v>
      </c>
      <c r="AN49" s="27">
        <v>1.50516199847165</v>
      </c>
      <c r="AO49" s="27">
        <v>0</v>
      </c>
      <c r="AP49" s="27">
        <v>0</v>
      </c>
      <c r="AQ49" s="27">
        <v>28099.8514933117</v>
      </c>
      <c r="AR49" s="27">
        <v>3122.19751326907</v>
      </c>
      <c r="AS49" s="27">
        <v>31222.049006580801</v>
      </c>
      <c r="AT49" s="27">
        <v>0</v>
      </c>
      <c r="AU49" s="27">
        <v>240.68022296805501</v>
      </c>
      <c r="AV49" s="27">
        <v>0</v>
      </c>
      <c r="AW49" s="27">
        <v>71256.568436890506</v>
      </c>
      <c r="AX49" s="27">
        <v>0</v>
      </c>
      <c r="AY49" s="27">
        <v>0</v>
      </c>
      <c r="AZ49" s="27">
        <v>0</v>
      </c>
      <c r="BA49" s="27">
        <v>0</v>
      </c>
      <c r="BB49" s="27">
        <v>27.4554350667173</v>
      </c>
      <c r="BC49" s="27">
        <v>0</v>
      </c>
      <c r="BD49" s="27">
        <v>487.41642567612899</v>
      </c>
      <c r="BE49" s="27">
        <v>486.82357440048003</v>
      </c>
      <c r="BF49" s="27">
        <v>0.59285127564939999</v>
      </c>
      <c r="BG49" s="27">
        <v>0</v>
      </c>
      <c r="BH49" s="27">
        <v>0</v>
      </c>
      <c r="BI49" s="27">
        <v>319.77841133285898</v>
      </c>
      <c r="BJ49" s="27">
        <v>0</v>
      </c>
      <c r="BK49" s="27">
        <v>6.8151838318534601</v>
      </c>
      <c r="BL49" s="27">
        <v>0</v>
      </c>
      <c r="BM49" s="27">
        <v>1.3386965690570201</v>
      </c>
      <c r="BN49" s="27">
        <v>17.037958674360802</v>
      </c>
      <c r="BO49" s="27">
        <v>45094.1104166121</v>
      </c>
      <c r="BP49" s="27">
        <v>0</v>
      </c>
      <c r="BQ49" s="27">
        <v>114.397888925632</v>
      </c>
      <c r="BR49" s="27">
        <v>0</v>
      </c>
      <c r="BS49" s="27">
        <v>106.196149031564</v>
      </c>
      <c r="BT49" s="27">
        <v>37537.557682350503</v>
      </c>
      <c r="BU49" s="27">
        <v>0</v>
      </c>
      <c r="BV49" s="27">
        <v>0</v>
      </c>
      <c r="BW49" s="27">
        <v>1052.03852545102</v>
      </c>
      <c r="BX49" s="27">
        <v>2329.11355711737</v>
      </c>
      <c r="BY49" s="27">
        <v>122892.513886913</v>
      </c>
      <c r="BZ49" s="27">
        <v>406.58456963825103</v>
      </c>
      <c r="CB49" s="24">
        <f t="shared" si="15"/>
        <v>-3.3621742025631367E-6</v>
      </c>
      <c r="CC49" s="24" t="str">
        <f t="shared" si="14"/>
        <v/>
      </c>
      <c r="CD49" s="24">
        <f t="shared" si="16"/>
        <v>-3.4030136076846574E-6</v>
      </c>
      <c r="CE49" s="24">
        <f t="shared" si="17"/>
        <v>4.7325236734076331E-5</v>
      </c>
      <c r="CF49" s="24">
        <f t="shared" si="18"/>
        <v>4.7392885408287774E-5</v>
      </c>
      <c r="CG49" s="24">
        <f t="shared" si="19"/>
        <v>-4.2113255203305555E-6</v>
      </c>
      <c r="CH49" s="24">
        <f t="shared" si="20"/>
        <v>-4.4209420729478752E-6</v>
      </c>
      <c r="CI49" s="24">
        <f t="shared" si="21"/>
        <v>-1.3838693700297127E-2</v>
      </c>
      <c r="CJ49" s="24">
        <f t="shared" si="22"/>
        <v>5.685509203429597E-3</v>
      </c>
      <c r="CK49" s="24">
        <f t="shared" si="23"/>
        <v>-1.1079381180348462E-4</v>
      </c>
      <c r="CL49" s="24">
        <f t="shared" si="24"/>
        <v>-1.0902226928651223E-3</v>
      </c>
      <c r="CM49" s="24">
        <f t="shared" si="25"/>
        <v>-8.6279154685614604E-3</v>
      </c>
      <c r="CN49" s="24">
        <f t="shared" si="26"/>
        <v>-1.0008383286649663E-6</v>
      </c>
      <c r="CO49" s="24">
        <f t="shared" si="27"/>
        <v>-4.45893904031818E-7</v>
      </c>
      <c r="CP49" s="24">
        <f t="shared" si="28"/>
        <v>-8.1226229670714103E-3</v>
      </c>
    </row>
    <row r="50" spans="1:94" x14ac:dyDescent="0.25">
      <c r="A50" s="29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67"/>
      <c r="O50" s="67"/>
      <c r="P50" s="67"/>
      <c r="CB50" s="24" t="str">
        <f t="shared" si="15"/>
        <v/>
      </c>
      <c r="CC50" s="24" t="str">
        <f t="shared" si="14"/>
        <v/>
      </c>
      <c r="CD50" s="24" t="str">
        <f t="shared" si="16"/>
        <v/>
      </c>
      <c r="CE50" s="24" t="str">
        <f t="shared" si="17"/>
        <v/>
      </c>
      <c r="CF50" s="24" t="str">
        <f t="shared" si="18"/>
        <v/>
      </c>
      <c r="CG50" s="24" t="str">
        <f t="shared" si="19"/>
        <v/>
      </c>
      <c r="CH50" s="24" t="str">
        <f t="shared" si="20"/>
        <v/>
      </c>
      <c r="CI50" s="24" t="str">
        <f t="shared" si="21"/>
        <v/>
      </c>
      <c r="CJ50" s="24" t="str">
        <f t="shared" si="22"/>
        <v/>
      </c>
      <c r="CK50" s="24" t="str">
        <f t="shared" si="23"/>
        <v/>
      </c>
      <c r="CL50" s="24" t="str">
        <f t="shared" si="24"/>
        <v/>
      </c>
      <c r="CM50" s="24" t="str">
        <f t="shared" si="25"/>
        <v/>
      </c>
      <c r="CN50" s="24" t="str">
        <f t="shared" si="26"/>
        <v/>
      </c>
      <c r="CO50" s="24" t="str">
        <f t="shared" si="27"/>
        <v/>
      </c>
      <c r="CP50" s="24" t="str">
        <f t="shared" si="28"/>
        <v/>
      </c>
    </row>
    <row r="51" spans="1:94" x14ac:dyDescent="0.25">
      <c r="A51" s="29" t="s">
        <v>50</v>
      </c>
      <c r="B51" s="27">
        <v>12730.516048</v>
      </c>
      <c r="C51" s="27"/>
      <c r="D51" s="27">
        <v>24113.681739</v>
      </c>
      <c r="E51" s="27">
        <v>919.52387810000005</v>
      </c>
      <c r="F51" s="27">
        <v>826.09351409999999</v>
      </c>
      <c r="G51" s="27">
        <v>2046.7200279000001</v>
      </c>
      <c r="H51" s="27">
        <v>214183.08966</v>
      </c>
      <c r="I51" s="27">
        <v>88.662604064000007</v>
      </c>
      <c r="J51" s="27">
        <v>1190.4396635999999</v>
      </c>
      <c r="K51" s="27">
        <v>9.8497380999999995E-2</v>
      </c>
      <c r="L51" s="27">
        <v>1910.7772711</v>
      </c>
      <c r="M51" s="27">
        <v>40.115668468000003</v>
      </c>
      <c r="N51" s="67">
        <v>33.447313645999998</v>
      </c>
      <c r="O51" s="67">
        <v>9.5302540980000003</v>
      </c>
      <c r="P51" s="67">
        <v>1.9216961615999999</v>
      </c>
      <c r="R51" s="29" t="s">
        <v>50</v>
      </c>
      <c r="S51" s="27">
        <v>0</v>
      </c>
      <c r="T51" s="27">
        <v>33.446488468075302</v>
      </c>
      <c r="U51" s="27">
        <v>94.449242221388005</v>
      </c>
      <c r="V51" s="27">
        <v>94.449242221388005</v>
      </c>
      <c r="W51" s="27">
        <v>0.59195193973738103</v>
      </c>
      <c r="X51" s="27">
        <v>1165.03476334316</v>
      </c>
      <c r="Y51" s="27">
        <v>9.5300132403604607</v>
      </c>
      <c r="Z51" s="27">
        <v>17310088.3668449</v>
      </c>
      <c r="AA51" s="27">
        <v>9.8496903595627794E-2</v>
      </c>
      <c r="AB51" s="27">
        <v>12730.267507752</v>
      </c>
      <c r="AC51" s="27">
        <v>6397.6992742900702</v>
      </c>
      <c r="AD51" s="27">
        <v>114737.474581171</v>
      </c>
      <c r="AE51" s="27">
        <v>12510.5549194657</v>
      </c>
      <c r="AF51" s="27">
        <v>0</v>
      </c>
      <c r="AG51" s="27">
        <v>1848.39503781551</v>
      </c>
      <c r="AH51" s="27">
        <v>1848.39503781551</v>
      </c>
      <c r="AI51" s="27">
        <v>0</v>
      </c>
      <c r="AJ51" s="27">
        <v>87.292115166882695</v>
      </c>
      <c r="AK51" s="27">
        <v>0</v>
      </c>
      <c r="AL51" s="27">
        <v>0</v>
      </c>
      <c r="AM51" s="27">
        <v>39.678157634196197</v>
      </c>
      <c r="AN51" s="27">
        <v>1.89430737953371</v>
      </c>
      <c r="AO51" s="27">
        <v>0</v>
      </c>
      <c r="AP51" s="27">
        <v>0</v>
      </c>
      <c r="AQ51" s="27">
        <v>21701.8930170692</v>
      </c>
      <c r="AR51" s="27">
        <v>2411.3182467534102</v>
      </c>
      <c r="AS51" s="27">
        <v>24113.211263822599</v>
      </c>
      <c r="AT51" s="27">
        <v>0</v>
      </c>
      <c r="AU51" s="27">
        <v>397.82386835411199</v>
      </c>
      <c r="AV51" s="27">
        <v>0</v>
      </c>
      <c r="AW51" s="27">
        <v>111645.01577244001</v>
      </c>
      <c r="AX51" s="27">
        <v>0</v>
      </c>
      <c r="AY51" s="27">
        <v>0</v>
      </c>
      <c r="AZ51" s="27">
        <v>0</v>
      </c>
      <c r="BA51" s="27">
        <v>0</v>
      </c>
      <c r="BB51" s="27">
        <v>46.590993420856897</v>
      </c>
      <c r="BC51" s="27">
        <v>0</v>
      </c>
      <c r="BD51" s="27">
        <v>919.55367757623799</v>
      </c>
      <c r="BE51" s="27">
        <v>826.12382910541896</v>
      </c>
      <c r="BF51" s="27">
        <v>93.429848470818996</v>
      </c>
      <c r="BG51" s="27">
        <v>0</v>
      </c>
      <c r="BH51" s="27">
        <v>0</v>
      </c>
      <c r="BI51" s="27">
        <v>542.65427531319403</v>
      </c>
      <c r="BJ51" s="27">
        <v>0</v>
      </c>
      <c r="BK51" s="27">
        <v>11.5651052977066</v>
      </c>
      <c r="BL51" s="27">
        <v>0</v>
      </c>
      <c r="BM51" s="27">
        <v>2.2717360444672199</v>
      </c>
      <c r="BN51" s="27">
        <v>28.912864534246101</v>
      </c>
      <c r="BO51" s="27">
        <v>75311.854979910902</v>
      </c>
      <c r="BP51" s="27">
        <v>0</v>
      </c>
      <c r="BQ51" s="27">
        <v>194.128854494948</v>
      </c>
      <c r="BR51" s="27">
        <v>0</v>
      </c>
      <c r="BS51" s="27">
        <v>2046.70017431064</v>
      </c>
      <c r="BT51" s="27">
        <v>64597.925954002603</v>
      </c>
      <c r="BU51" s="27">
        <v>0</v>
      </c>
      <c r="BV51" s="27">
        <v>0</v>
      </c>
      <c r="BW51" s="27">
        <v>1359.29447691003</v>
      </c>
      <c r="BX51" s="27">
        <v>3212.5018789747501</v>
      </c>
      <c r="BY51" s="27">
        <v>214177.78496888699</v>
      </c>
      <c r="BZ51" s="27">
        <v>879.68781519355002</v>
      </c>
      <c r="CB51" s="24">
        <f t="shared" si="15"/>
        <v>-1.9523187203298455E-5</v>
      </c>
      <c r="CC51" s="24" t="str">
        <f t="shared" si="14"/>
        <v/>
      </c>
      <c r="CD51" s="24">
        <f t="shared" si="16"/>
        <v>-1.9510715223538023E-5</v>
      </c>
      <c r="CE51" s="24">
        <f t="shared" si="17"/>
        <v>3.2407506697394949E-5</v>
      </c>
      <c r="CF51" s="24">
        <f t="shared" si="18"/>
        <v>3.6696820519160194E-5</v>
      </c>
      <c r="CG51" s="24">
        <f t="shared" si="19"/>
        <v>-9.7001979212820741E-6</v>
      </c>
      <c r="CH51" s="24">
        <f t="shared" si="20"/>
        <v>-2.4767086521296009E-5</v>
      </c>
      <c r="CI51" s="24">
        <f t="shared" si="21"/>
        <v>6.5265826765148749E-2</v>
      </c>
      <c r="CJ51" s="24">
        <f t="shared" si="22"/>
        <v>-2.1340771005573828E-2</v>
      </c>
      <c r="CK51" s="24">
        <f t="shared" si="23"/>
        <v>-4.8468737681575302E-6</v>
      </c>
      <c r="CL51" s="24">
        <f t="shared" si="24"/>
        <v>-3.2647569252578383E-2</v>
      </c>
      <c r="CM51" s="24">
        <f t="shared" si="25"/>
        <v>-1.0906233163054618E-2</v>
      </c>
      <c r="CN51" s="24">
        <f t="shared" si="26"/>
        <v>-2.4670977568772468E-5</v>
      </c>
      <c r="CO51" s="24">
        <f t="shared" si="27"/>
        <v>-2.5272950444225047E-5</v>
      </c>
      <c r="CP51" s="24">
        <f t="shared" si="28"/>
        <v>-1.4252399840090267E-2</v>
      </c>
    </row>
    <row r="52" spans="1:94" x14ac:dyDescent="0.25">
      <c r="A52" s="29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67"/>
      <c r="O52" s="67"/>
      <c r="P52" s="67"/>
      <c r="CB52" s="24" t="str">
        <f t="shared" si="15"/>
        <v/>
      </c>
      <c r="CD52" s="24" t="str">
        <f t="shared" si="16"/>
        <v/>
      </c>
      <c r="CE52" s="24" t="str">
        <f t="shared" si="17"/>
        <v/>
      </c>
      <c r="CF52" s="24" t="str">
        <f t="shared" si="18"/>
        <v/>
      </c>
      <c r="CG52" s="24" t="str">
        <f t="shared" si="19"/>
        <v/>
      </c>
      <c r="CH52" s="24" t="str">
        <f t="shared" si="20"/>
        <v/>
      </c>
      <c r="CI52" s="24" t="str">
        <f t="shared" si="21"/>
        <v/>
      </c>
      <c r="CJ52" s="24" t="str">
        <f t="shared" si="22"/>
        <v/>
      </c>
      <c r="CK52" s="24" t="str">
        <f t="shared" si="23"/>
        <v/>
      </c>
      <c r="CL52" s="24" t="str">
        <f t="shared" si="24"/>
        <v/>
      </c>
      <c r="CM52" s="24" t="str">
        <f t="shared" si="25"/>
        <v/>
      </c>
      <c r="CN52" s="24" t="str">
        <f t="shared" si="26"/>
        <v/>
      </c>
      <c r="CO52" s="24" t="str">
        <f t="shared" si="27"/>
        <v/>
      </c>
      <c r="CP52" s="24" t="str">
        <f t="shared" si="28"/>
        <v/>
      </c>
    </row>
    <row r="53" spans="1:94" x14ac:dyDescent="0.25">
      <c r="A53" s="29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67"/>
      <c r="O53" s="67"/>
      <c r="P53" s="67"/>
      <c r="CB53" s="24" t="str">
        <f t="shared" si="15"/>
        <v/>
      </c>
      <c r="CD53" s="24" t="str">
        <f t="shared" si="16"/>
        <v/>
      </c>
      <c r="CE53" s="24" t="str">
        <f t="shared" si="17"/>
        <v/>
      </c>
      <c r="CF53" s="24" t="str">
        <f t="shared" si="18"/>
        <v/>
      </c>
      <c r="CG53" s="24" t="str">
        <f t="shared" si="19"/>
        <v/>
      </c>
      <c r="CH53" s="24" t="str">
        <f t="shared" si="20"/>
        <v/>
      </c>
      <c r="CI53" s="24" t="str">
        <f t="shared" si="21"/>
        <v/>
      </c>
      <c r="CJ53" s="24" t="str">
        <f t="shared" si="22"/>
        <v/>
      </c>
      <c r="CK53" s="24" t="str">
        <f t="shared" si="23"/>
        <v/>
      </c>
      <c r="CL53" s="24" t="str">
        <f t="shared" si="24"/>
        <v/>
      </c>
      <c r="CM53" s="24" t="str">
        <f t="shared" si="25"/>
        <v/>
      </c>
      <c r="CN53" s="24" t="str">
        <f t="shared" si="26"/>
        <v/>
      </c>
      <c r="CO53" s="24" t="str">
        <f t="shared" si="27"/>
        <v/>
      </c>
      <c r="CP53" s="24" t="str">
        <f t="shared" si="28"/>
        <v/>
      </c>
    </row>
    <row r="54" spans="1:94" x14ac:dyDescent="0.25">
      <c r="A54" s="29" t="s">
        <v>51</v>
      </c>
      <c r="B54" s="27">
        <v>4.3721300000000003</v>
      </c>
      <c r="C54" s="27"/>
      <c r="D54" s="27">
        <v>5.8143500000000001</v>
      </c>
      <c r="E54" s="27">
        <v>0.44788299999999998</v>
      </c>
      <c r="F54" s="27">
        <v>0.44788299999999998</v>
      </c>
      <c r="G54" s="27">
        <v>3.53592E-2</v>
      </c>
      <c r="H54" s="27">
        <v>0.32412600000000003</v>
      </c>
      <c r="I54" s="27"/>
      <c r="J54" s="27">
        <v>1.23757E-4</v>
      </c>
      <c r="K54" s="27"/>
      <c r="L54" s="27">
        <v>4.4199E-3</v>
      </c>
      <c r="M54" s="27"/>
      <c r="N54" s="67"/>
      <c r="O54" s="67"/>
      <c r="P54" s="67"/>
      <c r="R54" t="s">
        <v>51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B54" s="24">
        <f t="shared" si="15"/>
        <v>-1</v>
      </c>
      <c r="CD54" s="24">
        <f t="shared" si="16"/>
        <v>-1</v>
      </c>
      <c r="CE54" s="24">
        <f t="shared" si="17"/>
        <v>-1</v>
      </c>
      <c r="CF54" s="24">
        <f t="shared" si="18"/>
        <v>-1</v>
      </c>
      <c r="CG54" s="24">
        <f t="shared" si="19"/>
        <v>-1</v>
      </c>
      <c r="CH54" s="24">
        <f t="shared" si="20"/>
        <v>-1</v>
      </c>
      <c r="CI54" s="24" t="str">
        <f t="shared" si="21"/>
        <v/>
      </c>
      <c r="CJ54" s="24">
        <f t="shared" si="22"/>
        <v>-1</v>
      </c>
      <c r="CK54" s="24" t="str">
        <f t="shared" si="23"/>
        <v/>
      </c>
      <c r="CL54" s="24">
        <f t="shared" si="24"/>
        <v>-1</v>
      </c>
      <c r="CM54" s="24" t="str">
        <f t="shared" si="25"/>
        <v/>
      </c>
      <c r="CN54" s="24" t="str">
        <f t="shared" si="26"/>
        <v/>
      </c>
      <c r="CO54" s="24" t="str">
        <f t="shared" si="27"/>
        <v/>
      </c>
      <c r="CP54" s="24" t="str">
        <f t="shared" si="28"/>
        <v/>
      </c>
    </row>
    <row r="55" spans="1:94" x14ac:dyDescent="0.25">
      <c r="A55" s="29" t="s">
        <v>1</v>
      </c>
      <c r="B55" s="27">
        <v>2899.6599516000001</v>
      </c>
      <c r="C55" s="27"/>
      <c r="D55" s="27">
        <v>2324.0811279</v>
      </c>
      <c r="E55" s="27">
        <v>51.208215029999998</v>
      </c>
      <c r="F55" s="27">
        <v>50.86834503</v>
      </c>
      <c r="G55" s="27">
        <v>62.210944867999999</v>
      </c>
      <c r="H55" s="27">
        <v>25406.589992000001</v>
      </c>
      <c r="I55" s="27">
        <v>5.0337291279</v>
      </c>
      <c r="J55" s="27">
        <v>3021.6762671000001</v>
      </c>
      <c r="K55" s="27">
        <v>3.7347999999999999E-3</v>
      </c>
      <c r="L55" s="27">
        <v>32.748477395000002</v>
      </c>
      <c r="M55" s="27">
        <v>2.9401961163000001</v>
      </c>
      <c r="N55" s="67">
        <v>3.223214215</v>
      </c>
      <c r="O55" s="67">
        <v>0.60851799250000005</v>
      </c>
      <c r="P55" s="67">
        <v>0.10524766100000001</v>
      </c>
      <c r="R55" s="29" t="s">
        <v>1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B55" s="24">
        <f t="shared" si="15"/>
        <v>-1</v>
      </c>
      <c r="CD55" s="24">
        <f t="shared" si="16"/>
        <v>-1</v>
      </c>
      <c r="CE55" s="24">
        <f t="shared" si="17"/>
        <v>-1</v>
      </c>
      <c r="CF55" s="24">
        <f t="shared" si="18"/>
        <v>-1</v>
      </c>
      <c r="CG55" s="24">
        <f t="shared" si="19"/>
        <v>-1</v>
      </c>
      <c r="CH55" s="24">
        <f t="shared" si="20"/>
        <v>-1</v>
      </c>
      <c r="CI55" s="24">
        <f t="shared" si="21"/>
        <v>-1</v>
      </c>
      <c r="CJ55" s="24">
        <f t="shared" si="22"/>
        <v>-1</v>
      </c>
      <c r="CK55" s="24">
        <f t="shared" si="23"/>
        <v>-1</v>
      </c>
      <c r="CL55" s="24">
        <f t="shared" si="24"/>
        <v>-1</v>
      </c>
      <c r="CM55" s="24">
        <f t="shared" si="25"/>
        <v>-1</v>
      </c>
      <c r="CN55" s="24">
        <f t="shared" si="26"/>
        <v>-1</v>
      </c>
      <c r="CO55" s="24">
        <f t="shared" si="27"/>
        <v>-1</v>
      </c>
      <c r="CP55" s="24">
        <f t="shared" si="28"/>
        <v>-1</v>
      </c>
    </row>
    <row r="56" spans="1:94" x14ac:dyDescent="0.25">
      <c r="A56" s="29" t="s">
        <v>11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CB56" s="24" t="str">
        <f t="shared" si="15"/>
        <v/>
      </c>
      <c r="CD56" s="24" t="str">
        <f t="shared" si="16"/>
        <v/>
      </c>
      <c r="CE56" s="24" t="str">
        <f t="shared" si="17"/>
        <v/>
      </c>
      <c r="CF56" s="24" t="str">
        <f t="shared" si="18"/>
        <v/>
      </c>
      <c r="CG56" s="24" t="str">
        <f t="shared" si="19"/>
        <v/>
      </c>
      <c r="CH56" s="24" t="str">
        <f t="shared" si="20"/>
        <v/>
      </c>
      <c r="CI56" s="24" t="str">
        <f t="shared" si="21"/>
        <v/>
      </c>
      <c r="CK56" s="24" t="str">
        <f t="shared" si="23"/>
        <v/>
      </c>
      <c r="CL56" s="24" t="str">
        <f t="shared" si="24"/>
        <v/>
      </c>
      <c r="CM56" s="24" t="str">
        <f t="shared" si="25"/>
        <v/>
      </c>
    </row>
    <row r="57" spans="1:94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R57" s="29"/>
      <c r="CB57" s="24" t="str">
        <f t="shared" si="15"/>
        <v/>
      </c>
      <c r="CD57" s="24" t="str">
        <f t="shared" si="16"/>
        <v/>
      </c>
      <c r="CE57" s="24" t="str">
        <f t="shared" si="17"/>
        <v/>
      </c>
      <c r="CF57" s="24" t="str">
        <f t="shared" si="18"/>
        <v/>
      </c>
      <c r="CG57" s="24" t="str">
        <f t="shared" si="19"/>
        <v/>
      </c>
      <c r="CH57" s="24" t="str">
        <f t="shared" si="20"/>
        <v/>
      </c>
      <c r="CI57" s="24" t="str">
        <f t="shared" si="21"/>
        <v/>
      </c>
      <c r="CK57" s="24" t="str">
        <f t="shared" si="23"/>
        <v/>
      </c>
      <c r="CL57" s="24" t="str">
        <f t="shared" si="24"/>
        <v/>
      </c>
      <c r="CM57" s="24" t="str">
        <f t="shared" si="25"/>
        <v/>
      </c>
    </row>
    <row r="58" spans="1:94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R58" s="29"/>
      <c r="CB58" s="24" t="str">
        <f t="shared" si="15"/>
        <v/>
      </c>
      <c r="CD58" s="24" t="str">
        <f t="shared" si="16"/>
        <v/>
      </c>
      <c r="CE58" s="24" t="str">
        <f t="shared" si="17"/>
        <v/>
      </c>
      <c r="CF58" s="24" t="str">
        <f t="shared" si="18"/>
        <v/>
      </c>
      <c r="CG58" s="24" t="str">
        <f t="shared" si="19"/>
        <v/>
      </c>
      <c r="CH58" s="24" t="str">
        <f t="shared" si="20"/>
        <v/>
      </c>
      <c r="CI58" s="24" t="str">
        <f t="shared" si="21"/>
        <v/>
      </c>
      <c r="CK58" s="24" t="str">
        <f t="shared" si="23"/>
        <v/>
      </c>
      <c r="CL58" s="24" t="str">
        <f t="shared" si="24"/>
        <v/>
      </c>
      <c r="CM58" s="24" t="str">
        <f t="shared" si="25"/>
        <v/>
      </c>
    </row>
    <row r="59" spans="1:94" x14ac:dyDescent="0.25">
      <c r="A59" s="29" t="s">
        <v>237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CB59" s="24" t="str">
        <f t="shared" si="15"/>
        <v/>
      </c>
      <c r="CD59" s="24" t="str">
        <f t="shared" si="16"/>
        <v/>
      </c>
      <c r="CE59" s="24" t="str">
        <f t="shared" si="17"/>
        <v/>
      </c>
      <c r="CF59" s="24" t="str">
        <f t="shared" si="18"/>
        <v/>
      </c>
      <c r="CG59" s="24" t="str">
        <f t="shared" si="19"/>
        <v/>
      </c>
      <c r="CH59" s="24" t="str">
        <f t="shared" si="20"/>
        <v/>
      </c>
      <c r="CI59" s="24" t="str">
        <f t="shared" si="21"/>
        <v/>
      </c>
      <c r="CK59" s="24" t="str">
        <f t="shared" si="23"/>
        <v/>
      </c>
      <c r="CL59" s="24" t="str">
        <f t="shared" si="24"/>
        <v/>
      </c>
      <c r="CM59" s="24" t="str">
        <f t="shared" si="25"/>
        <v/>
      </c>
    </row>
    <row r="60" spans="1:94" s="29" customFormat="1" x14ac:dyDescent="0.25"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B60" s="24" t="str">
        <f t="shared" si="15"/>
        <v/>
      </c>
      <c r="CD60" s="24" t="str">
        <f t="shared" si="16"/>
        <v/>
      </c>
      <c r="CE60" s="24" t="str">
        <f t="shared" si="17"/>
        <v/>
      </c>
      <c r="CF60" s="24" t="str">
        <f t="shared" si="18"/>
        <v/>
      </c>
      <c r="CG60" s="24" t="str">
        <f t="shared" si="19"/>
        <v/>
      </c>
      <c r="CH60" s="24" t="str">
        <f t="shared" si="20"/>
        <v/>
      </c>
      <c r="CI60" s="24" t="str">
        <f t="shared" si="21"/>
        <v/>
      </c>
      <c r="CK60" s="24" t="str">
        <f t="shared" si="23"/>
        <v/>
      </c>
      <c r="CL60" s="24" t="str">
        <f t="shared" si="24"/>
        <v/>
      </c>
      <c r="CM60" s="24" t="str">
        <f t="shared" si="25"/>
        <v/>
      </c>
    </row>
    <row r="61" spans="1:94" x14ac:dyDescent="0.25">
      <c r="A61" s="2" t="s">
        <v>55</v>
      </c>
      <c r="B61" s="1">
        <f t="shared" ref="B61:C61" si="29">SUM(B3:B55)</f>
        <v>689072.47270707542</v>
      </c>
      <c r="C61" s="1">
        <f t="shared" si="29"/>
        <v>15.1882</v>
      </c>
      <c r="D61" s="1">
        <f>SUM(D3:D55)</f>
        <v>722263.46116386878</v>
      </c>
      <c r="E61" s="1">
        <f t="shared" ref="E61:P61" si="30">SUM(E3:E55)</f>
        <v>17797.830982025102</v>
      </c>
      <c r="F61" s="1">
        <f t="shared" si="30"/>
        <v>17531.660668242101</v>
      </c>
      <c r="G61" s="1">
        <f t="shared" si="30"/>
        <v>39024.833606662411</v>
      </c>
      <c r="H61" s="1">
        <f t="shared" si="30"/>
        <v>3231818.3166265227</v>
      </c>
      <c r="I61" s="1">
        <f t="shared" si="30"/>
        <v>2364.8987771145007</v>
      </c>
      <c r="J61" s="1">
        <f t="shared" si="30"/>
        <v>30549.399684516498</v>
      </c>
      <c r="K61" s="1">
        <f t="shared" si="30"/>
        <v>2.2052765948000008</v>
      </c>
      <c r="L61" s="1">
        <f t="shared" si="30"/>
        <v>18946.574937171295</v>
      </c>
      <c r="M61" s="1">
        <f t="shared" si="30"/>
        <v>1289.0491585259001</v>
      </c>
      <c r="N61" s="1">
        <f t="shared" si="30"/>
        <v>1196.6183710867003</v>
      </c>
      <c r="O61" s="1">
        <f t="shared" si="30"/>
        <v>278.15203883460009</v>
      </c>
      <c r="P61" s="1">
        <f t="shared" si="30"/>
        <v>51.061454524000006</v>
      </c>
      <c r="S61" s="1">
        <f t="shared" ref="S61" si="31">SUM(S3:S54)</f>
        <v>0</v>
      </c>
      <c r="T61" s="1">
        <f t="shared" ref="T61:BW61" si="32">SUM(T3:T54)</f>
        <v>1193.3866994594659</v>
      </c>
      <c r="U61" s="1">
        <f t="shared" si="32"/>
        <v>2363.2544372010293</v>
      </c>
      <c r="V61" s="1">
        <f t="shared" si="32"/>
        <v>2363.2544372010293</v>
      </c>
      <c r="W61" s="1">
        <f t="shared" si="32"/>
        <v>7.2852060388947635</v>
      </c>
      <c r="X61" s="1">
        <f t="shared" ref="X61" si="33">SUM(X3:X54)</f>
        <v>28269.745019089394</v>
      </c>
      <c r="Y61" s="1">
        <f t="shared" si="32"/>
        <v>277.54210293587164</v>
      </c>
      <c r="Z61" s="1">
        <f t="shared" si="32"/>
        <v>24033593.815073542</v>
      </c>
      <c r="AA61" s="1">
        <f t="shared" si="32"/>
        <v>2.2015480628092838</v>
      </c>
      <c r="AB61" s="1">
        <f t="shared" si="32"/>
        <v>686165.4431905786</v>
      </c>
      <c r="AC61" s="1">
        <f t="shared" si="32"/>
        <v>16422.023742151545</v>
      </c>
      <c r="AD61" s="1">
        <f t="shared" si="32"/>
        <v>1054863.7488323739</v>
      </c>
      <c r="AE61" s="1">
        <f t="shared" si="32"/>
        <v>25023.722099213632</v>
      </c>
      <c r="AF61" s="1">
        <f t="shared" si="32"/>
        <v>0</v>
      </c>
      <c r="AG61" s="1">
        <f t="shared" si="32"/>
        <v>18916.684633477504</v>
      </c>
      <c r="AH61" s="1">
        <f t="shared" si="32"/>
        <v>18916.684633477504</v>
      </c>
      <c r="AI61" s="1">
        <f t="shared" si="32"/>
        <v>0</v>
      </c>
      <c r="AJ61" s="1">
        <f t="shared" si="32"/>
        <v>1456.4514980649908</v>
      </c>
      <c r="AK61" s="1">
        <f t="shared" ref="AK61" si="34">SUM(AK3:AK54)</f>
        <v>0.15858992784668255</v>
      </c>
      <c r="AL61" s="1">
        <f t="shared" si="32"/>
        <v>0</v>
      </c>
      <c r="AM61" s="1">
        <f t="shared" si="32"/>
        <v>1273.8882597055699</v>
      </c>
      <c r="AN61" s="1">
        <f t="shared" si="32"/>
        <v>50.488237351714581</v>
      </c>
      <c r="AO61" s="1">
        <f t="shared" ref="AO61:AP61" si="35">SUM(AO3:AO54)</f>
        <v>15.188137700689399</v>
      </c>
      <c r="AP61" s="1">
        <f t="shared" si="35"/>
        <v>0</v>
      </c>
      <c r="AQ61" s="1">
        <f t="shared" si="32"/>
        <v>647936.4274465749</v>
      </c>
      <c r="AR61" s="1">
        <f t="shared" si="32"/>
        <v>71993.004533336134</v>
      </c>
      <c r="AS61" s="1">
        <f t="shared" si="32"/>
        <v>719929.4319799114</v>
      </c>
      <c r="AT61" s="1">
        <f t="shared" si="32"/>
        <v>0</v>
      </c>
      <c r="AU61" s="1">
        <f t="shared" si="32"/>
        <v>7217.3676426342181</v>
      </c>
      <c r="AV61" s="1">
        <f t="shared" si="32"/>
        <v>0</v>
      </c>
      <c r="AW61" s="1">
        <f t="shared" si="32"/>
        <v>2107762.5512504252</v>
      </c>
      <c r="AX61" s="1">
        <f t="shared" si="32"/>
        <v>0</v>
      </c>
      <c r="AY61" s="1">
        <f t="shared" si="32"/>
        <v>0</v>
      </c>
      <c r="AZ61" s="1">
        <f t="shared" si="32"/>
        <v>0</v>
      </c>
      <c r="BA61" s="1">
        <f t="shared" si="32"/>
        <v>0</v>
      </c>
      <c r="BB61" s="1">
        <f t="shared" si="32"/>
        <v>985.8884308269412</v>
      </c>
      <c r="BC61" s="1">
        <f t="shared" si="32"/>
        <v>0</v>
      </c>
      <c r="BD61" s="1">
        <f t="shared" si="32"/>
        <v>17746.987422911247</v>
      </c>
      <c r="BE61" s="1">
        <f t="shared" si="32"/>
        <v>17481.156646788266</v>
      </c>
      <c r="BF61" s="1">
        <f t="shared" si="32"/>
        <v>265.83077612297893</v>
      </c>
      <c r="BG61" s="1">
        <f t="shared" si="32"/>
        <v>0</v>
      </c>
      <c r="BH61" s="1">
        <f t="shared" si="32"/>
        <v>0</v>
      </c>
      <c r="BI61" s="1">
        <f t="shared" si="32"/>
        <v>11482.799743721493</v>
      </c>
      <c r="BJ61" s="1">
        <f t="shared" si="32"/>
        <v>0</v>
      </c>
      <c r="BK61" s="1">
        <f t="shared" si="32"/>
        <v>244.72388743837772</v>
      </c>
      <c r="BL61" s="1">
        <f t="shared" si="32"/>
        <v>0</v>
      </c>
      <c r="BM61" s="1">
        <f t="shared" si="32"/>
        <v>48.07077931756902</v>
      </c>
      <c r="BN61" s="1">
        <f t="shared" si="32"/>
        <v>611.80982170914376</v>
      </c>
      <c r="BO61" s="1">
        <f t="shared" si="32"/>
        <v>920471.5682666928</v>
      </c>
      <c r="BP61" s="1">
        <f t="shared" ref="BP61" si="36">SUM(BP3:BP54)</f>
        <v>0</v>
      </c>
      <c r="BQ61" s="1">
        <f t="shared" si="32"/>
        <v>4107.8639837747396</v>
      </c>
      <c r="BR61" s="1">
        <f t="shared" si="32"/>
        <v>0</v>
      </c>
      <c r="BS61" s="1">
        <f t="shared" si="32"/>
        <v>38961.933676897839</v>
      </c>
      <c r="BT61" s="1">
        <f t="shared" ref="BT61" si="37">SUM(BT3:BT54)</f>
        <v>1360620.9765850038</v>
      </c>
      <c r="BU61" s="1">
        <f t="shared" si="32"/>
        <v>0</v>
      </c>
      <c r="BV61" s="1">
        <f t="shared" si="32"/>
        <v>0</v>
      </c>
      <c r="BW61" s="1">
        <f t="shared" si="32"/>
        <v>17626.711268830855</v>
      </c>
      <c r="BX61" s="1">
        <f t="shared" ref="BX61:BZ61" si="38">SUM(BX3:BX54)</f>
        <v>77063.624245222614</v>
      </c>
      <c r="BY61" s="1">
        <f t="shared" si="38"/>
        <v>3206365.0824445924</v>
      </c>
      <c r="BZ61" s="1">
        <f t="shared" si="38"/>
        <v>10594.000670167974</v>
      </c>
      <c r="CB61" s="24">
        <f t="shared" si="15"/>
        <v>-4.2187572884406742E-3</v>
      </c>
      <c r="CD61" s="24">
        <f t="shared" si="16"/>
        <v>-3.2315481946107011E-3</v>
      </c>
      <c r="CE61" s="24">
        <f t="shared" si="17"/>
        <v>-2.8567278319029102E-3</v>
      </c>
      <c r="CF61" s="24">
        <f t="shared" si="18"/>
        <v>-2.8807323167805133E-3</v>
      </c>
      <c r="CG61" s="24">
        <f t="shared" si="19"/>
        <v>-1.6117923883686464E-3</v>
      </c>
      <c r="CH61" s="24">
        <f t="shared" si="20"/>
        <v>-7.8758245941557836E-3</v>
      </c>
      <c r="CI61" s="24">
        <f t="shared" si="21"/>
        <v>-6.9531090691235921E-4</v>
      </c>
      <c r="CK61" s="24">
        <f t="shared" si="23"/>
        <v>-1.6907321283456205E-3</v>
      </c>
      <c r="CL61" s="24">
        <f t="shared" si="24"/>
        <v>-1.5776098737059852E-3</v>
      </c>
      <c r="CM61" s="24">
        <f t="shared" si="25"/>
        <v>-1.1761303841715035E-2</v>
      </c>
    </row>
    <row r="62" spans="1:94" x14ac:dyDescent="0.25">
      <c r="A62" s="2" t="s">
        <v>56</v>
      </c>
      <c r="B62" s="1">
        <f>SUM(B2:B51)</f>
        <v>686168.44062547537</v>
      </c>
      <c r="C62" s="1">
        <f t="shared" ref="C62:M62" si="39">SUM(C2:C51)</f>
        <v>15.1882</v>
      </c>
      <c r="D62" s="1">
        <f t="shared" si="39"/>
        <v>719933.56568596873</v>
      </c>
      <c r="E62" s="1">
        <f t="shared" si="39"/>
        <v>17746.1748839951</v>
      </c>
      <c r="F62" s="1">
        <f t="shared" si="39"/>
        <v>17480.344440212099</v>
      </c>
      <c r="G62" s="1">
        <f t="shared" si="39"/>
        <v>38962.587302594409</v>
      </c>
      <c r="H62" s="1">
        <f t="shared" si="39"/>
        <v>3206411.4025085228</v>
      </c>
      <c r="I62" s="1">
        <f t="shared" si="39"/>
        <v>2359.8650479866005</v>
      </c>
      <c r="J62" s="1">
        <f t="shared" si="39"/>
        <v>27527.723293659499</v>
      </c>
      <c r="K62" s="1">
        <f t="shared" si="39"/>
        <v>2.2015417948000007</v>
      </c>
      <c r="L62" s="1">
        <f t="shared" si="39"/>
        <v>18913.822039876297</v>
      </c>
      <c r="M62" s="1">
        <f t="shared" si="39"/>
        <v>1286.1089624096001</v>
      </c>
      <c r="N62" s="1">
        <f t="shared" ref="N62:P62" si="40">SUM(N2:N51)</f>
        <v>1193.3951568717002</v>
      </c>
      <c r="O62" s="1">
        <f t="shared" si="40"/>
        <v>277.54352084210007</v>
      </c>
      <c r="P62" s="1">
        <f t="shared" si="40"/>
        <v>50.956206863000006</v>
      </c>
      <c r="S62" s="1">
        <f t="shared" ref="S62" si="41">S61 - S55 - S56 - S57 - S58 - S54</f>
        <v>0</v>
      </c>
      <c r="T62" s="1">
        <f t="shared" ref="T62:BC62" si="42">T61 - T55 - T56 - T57 - T58 - T54</f>
        <v>1193.3866994594659</v>
      </c>
      <c r="U62" s="1">
        <f t="shared" si="42"/>
        <v>2363.2544372010293</v>
      </c>
      <c r="V62" s="1">
        <f t="shared" si="42"/>
        <v>2363.2544372010293</v>
      </c>
      <c r="W62" s="1">
        <f t="shared" si="42"/>
        <v>7.2852060388947635</v>
      </c>
      <c r="X62" s="1">
        <f t="shared" ref="X62" si="43">X61 - X55 - X56 - X57 - X58 - X54</f>
        <v>28269.745019089394</v>
      </c>
      <c r="Y62" s="1">
        <f t="shared" si="42"/>
        <v>277.54210293587164</v>
      </c>
      <c r="Z62" s="1">
        <f t="shared" si="42"/>
        <v>24033593.815073542</v>
      </c>
      <c r="AA62" s="1">
        <f t="shared" si="42"/>
        <v>2.2015480628092838</v>
      </c>
      <c r="AB62" s="1">
        <f t="shared" si="42"/>
        <v>686165.4431905786</v>
      </c>
      <c r="AC62" s="1">
        <f t="shared" si="42"/>
        <v>16422.023742151545</v>
      </c>
      <c r="AD62" s="1">
        <f t="shared" si="42"/>
        <v>1054863.7488323739</v>
      </c>
      <c r="AE62" s="1">
        <f t="shared" si="42"/>
        <v>25023.722099213632</v>
      </c>
      <c r="AF62" s="1">
        <f t="shared" si="42"/>
        <v>0</v>
      </c>
      <c r="AG62" s="1">
        <f t="shared" si="42"/>
        <v>18916.684633477504</v>
      </c>
      <c r="AH62" s="1">
        <f t="shared" si="42"/>
        <v>18916.684633477504</v>
      </c>
      <c r="AI62" s="1">
        <f t="shared" si="42"/>
        <v>0</v>
      </c>
      <c r="AJ62" s="1">
        <f t="shared" si="42"/>
        <v>1456.4514980649908</v>
      </c>
      <c r="AK62" s="1">
        <f t="shared" ref="AK62" si="44">AK61 - AK55 - AK56 - AK57 - AK58 - AK54</f>
        <v>0.15858992784668255</v>
      </c>
      <c r="AL62" s="1">
        <f t="shared" si="42"/>
        <v>0</v>
      </c>
      <c r="AM62" s="1">
        <f t="shared" si="42"/>
        <v>1273.8882597055699</v>
      </c>
      <c r="AN62" s="1">
        <f t="shared" si="42"/>
        <v>50.488237351714581</v>
      </c>
      <c r="AO62" s="1">
        <f t="shared" ref="AO62:AP62" si="45">AO61 - AO55 - AO56 - AO57 - AO58 - AO54</f>
        <v>15.188137700689399</v>
      </c>
      <c r="AP62" s="1">
        <f t="shared" si="45"/>
        <v>0</v>
      </c>
      <c r="AQ62" s="1">
        <f t="shared" si="42"/>
        <v>647936.4274465749</v>
      </c>
      <c r="AR62" s="1">
        <f t="shared" si="42"/>
        <v>71993.004533336134</v>
      </c>
      <c r="AS62" s="1">
        <f t="shared" si="42"/>
        <v>719929.4319799114</v>
      </c>
      <c r="AT62" s="1">
        <f t="shared" si="42"/>
        <v>0</v>
      </c>
      <c r="AU62" s="1">
        <f t="shared" si="42"/>
        <v>7217.3676426342181</v>
      </c>
      <c r="AV62" s="1">
        <f t="shared" si="42"/>
        <v>0</v>
      </c>
      <c r="AW62" s="1">
        <f t="shared" si="42"/>
        <v>2107762.5512504252</v>
      </c>
      <c r="AX62" s="1">
        <f t="shared" si="42"/>
        <v>0</v>
      </c>
      <c r="AY62" s="1">
        <f t="shared" si="42"/>
        <v>0</v>
      </c>
      <c r="AZ62" s="1">
        <f t="shared" si="42"/>
        <v>0</v>
      </c>
      <c r="BA62" s="1">
        <f t="shared" si="42"/>
        <v>0</v>
      </c>
      <c r="BB62" s="1">
        <f t="shared" si="42"/>
        <v>985.8884308269412</v>
      </c>
      <c r="BC62" s="1">
        <f t="shared" si="42"/>
        <v>0</v>
      </c>
      <c r="BD62" s="1">
        <f t="shared" ref="BD62:BW62" si="46">BD61 - BD55 - BD56 - BD57 - BD58 - BD54</f>
        <v>17746.987422911247</v>
      </c>
      <c r="BE62" s="1">
        <f t="shared" si="46"/>
        <v>17481.156646788266</v>
      </c>
      <c r="BF62" s="1">
        <f t="shared" si="46"/>
        <v>265.83077612297893</v>
      </c>
      <c r="BG62" s="1">
        <f t="shared" si="46"/>
        <v>0</v>
      </c>
      <c r="BH62" s="1">
        <f t="shared" si="46"/>
        <v>0</v>
      </c>
      <c r="BI62" s="1">
        <f t="shared" si="46"/>
        <v>11482.799743721493</v>
      </c>
      <c r="BJ62" s="1">
        <f t="shared" si="46"/>
        <v>0</v>
      </c>
      <c r="BK62" s="1">
        <f t="shared" si="46"/>
        <v>244.72388743837772</v>
      </c>
      <c r="BL62" s="1">
        <f t="shared" si="46"/>
        <v>0</v>
      </c>
      <c r="BM62" s="1">
        <f t="shared" si="46"/>
        <v>48.07077931756902</v>
      </c>
      <c r="BN62" s="1">
        <f t="shared" si="46"/>
        <v>611.80982170914376</v>
      </c>
      <c r="BO62" s="1">
        <f t="shared" si="46"/>
        <v>920471.5682666928</v>
      </c>
      <c r="BP62" s="1">
        <f t="shared" ref="BP62" si="47">BP61 - BP55 - BP56 - BP57 - BP58 - BP54</f>
        <v>0</v>
      </c>
      <c r="BQ62" s="1">
        <f t="shared" si="46"/>
        <v>4107.8639837747396</v>
      </c>
      <c r="BR62" s="1">
        <f t="shared" si="46"/>
        <v>0</v>
      </c>
      <c r="BS62" s="1">
        <f t="shared" si="46"/>
        <v>38961.933676897839</v>
      </c>
      <c r="BT62" s="1">
        <f t="shared" ref="BT62" si="48">BT61 - BT55 - BT56 - BT57 - BT58 - BT54</f>
        <v>1360620.9765850038</v>
      </c>
      <c r="BU62" s="1">
        <f t="shared" si="46"/>
        <v>0</v>
      </c>
      <c r="BV62" s="1">
        <f t="shared" si="46"/>
        <v>0</v>
      </c>
      <c r="BW62" s="1">
        <f t="shared" si="46"/>
        <v>17626.711268830855</v>
      </c>
      <c r="BX62" s="1">
        <f t="shared" ref="BX62:BZ62" si="49">BX61 - BX55 - BX56 - BX57 - BX58 - BX54</f>
        <v>77063.624245222614</v>
      </c>
      <c r="BY62" s="1">
        <f t="shared" si="49"/>
        <v>3206365.0824445924</v>
      </c>
      <c r="BZ62" s="1">
        <f t="shared" si="49"/>
        <v>10594.000670167974</v>
      </c>
      <c r="CB62" s="24">
        <f t="shared" si="15"/>
        <v>-4.3683660152511576E-6</v>
      </c>
      <c r="CD62" s="24">
        <f t="shared" si="16"/>
        <v>-5.7417882070675677E-6</v>
      </c>
      <c r="CE62" s="24">
        <f t="shared" si="17"/>
        <v>4.5786707358535568E-5</v>
      </c>
      <c r="CF62" s="24">
        <f t="shared" si="18"/>
        <v>4.6463991538908859E-5</v>
      </c>
      <c r="CG62" s="24">
        <f t="shared" si="19"/>
        <v>-1.6775726198413047E-5</v>
      </c>
      <c r="CH62" s="24">
        <f t="shared" si="20"/>
        <v>-1.444607635010036E-5</v>
      </c>
      <c r="CI62" s="24">
        <f t="shared" si="21"/>
        <v>1.4362640004861921E-3</v>
      </c>
      <c r="CK62" s="24">
        <f t="shared" si="23"/>
        <v>2.8470998361085893E-6</v>
      </c>
      <c r="CL62" s="24">
        <f t="shared" si="24"/>
        <v>1.5134929339884369E-4</v>
      </c>
      <c r="CM62" s="24">
        <f t="shared" si="25"/>
        <v>-9.5020741330765213E-3</v>
      </c>
    </row>
    <row r="63" spans="1:94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572237.90272292623</v>
      </c>
      <c r="C63" s="27">
        <f t="shared" ref="C63:M63" si="50">+C3+C5+C8+C9+C11+C12+C14+C15+C16+C17+C18+C19+C20+C21+C22+C23+C24+C25+C26+C28+C30+C31+C33+C34+C35+C36+C37+C39+C40+C41+C42+C43+C44+C46+C47+C49+C50</f>
        <v>0</v>
      </c>
      <c r="D63" s="27">
        <f t="shared" si="50"/>
        <v>599521.65593753266</v>
      </c>
      <c r="E63" s="27">
        <f t="shared" si="50"/>
        <v>14004.211090607001</v>
      </c>
      <c r="F63" s="27">
        <f t="shared" si="50"/>
        <v>13863.346792826998</v>
      </c>
      <c r="G63" s="27">
        <f t="shared" si="50"/>
        <v>35224.872095890401</v>
      </c>
      <c r="H63" s="27">
        <f t="shared" si="50"/>
        <v>2454420.3590408331</v>
      </c>
      <c r="I63" s="27">
        <f t="shared" si="50"/>
        <v>1873.0545683012999</v>
      </c>
      <c r="J63" s="27">
        <f t="shared" si="50"/>
        <v>22393.443282973301</v>
      </c>
      <c r="K63" s="27">
        <f t="shared" si="50"/>
        <v>1.6764173063999999</v>
      </c>
      <c r="L63" s="27">
        <f t="shared" si="50"/>
        <v>14736.035112208499</v>
      </c>
      <c r="M63" s="27">
        <f t="shared" si="50"/>
        <v>1054.3110757257</v>
      </c>
      <c r="N63" s="27">
        <f t="shared" ref="N63:P63" si="51">+N3+N5+N8+N9+N11+N12+N14+N15+N16+N17+N18+N19+N20+N21+N22+N23+N24+N25+N26+N28+N30+N31+N33+N34+N35+N36+N37+N39+N40+N41+N42+N43+N44+N46+N47+N49+N50</f>
        <v>984.5845104202001</v>
      </c>
      <c r="O63" s="27">
        <f t="shared" si="51"/>
        <v>222.99802802349998</v>
      </c>
      <c r="P63" s="27">
        <f t="shared" si="51"/>
        <v>40.194479002999998</v>
      </c>
      <c r="CB63" s="24">
        <f t="shared" si="15"/>
        <v>-1</v>
      </c>
      <c r="CD63" s="24">
        <f t="shared" si="16"/>
        <v>-1</v>
      </c>
      <c r="CE63" s="24">
        <f t="shared" si="17"/>
        <v>-1</v>
      </c>
      <c r="CF63" s="24">
        <f t="shared" si="18"/>
        <v>-1</v>
      </c>
      <c r="CG63" s="24">
        <f t="shared" si="19"/>
        <v>-1</v>
      </c>
      <c r="CH63" s="24">
        <f t="shared" si="20"/>
        <v>-1</v>
      </c>
      <c r="CI63" s="24">
        <f t="shared" si="21"/>
        <v>-1</v>
      </c>
      <c r="CK63" s="24">
        <f t="shared" si="23"/>
        <v>-1</v>
      </c>
      <c r="CL63" s="24">
        <f t="shared" si="24"/>
        <v>-1</v>
      </c>
      <c r="CM63" s="24">
        <f t="shared" si="25"/>
        <v>-1</v>
      </c>
    </row>
    <row r="64" spans="1:94" x14ac:dyDescent="0.25">
      <c r="B64" s="27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9"/>
  <sheetViews>
    <sheetView zoomScale="85" zoomScaleNormal="85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5" x14ac:dyDescent="0.25"/>
  <cols>
    <col min="1" max="1" width="19.5703125" customWidth="1"/>
    <col min="2" max="2" width="9.28515625" customWidth="1"/>
    <col min="3" max="4" width="6.7109375" bestFit="1" customWidth="1"/>
    <col min="5" max="6" width="7.7109375" bestFit="1" customWidth="1"/>
    <col min="7" max="7" width="5.7109375" bestFit="1" customWidth="1"/>
    <col min="8" max="8" width="7.7109375" bestFit="1" customWidth="1"/>
    <col min="9" max="15" width="9" style="29" customWidth="1"/>
    <col min="17" max="17" width="15.42578125" bestFit="1" customWidth="1"/>
    <col min="18" max="18" width="6.7109375" style="29" bestFit="1" customWidth="1"/>
    <col min="19" max="19" width="9.85546875" style="27" bestFit="1" customWidth="1"/>
    <col min="20" max="20" width="5.7109375" style="27" bestFit="1" customWidth="1"/>
    <col min="21" max="21" width="14.5703125" style="27" bestFit="1" customWidth="1"/>
    <col min="22" max="23" width="6.7109375" style="27" bestFit="1" customWidth="1"/>
    <col min="24" max="24" width="13.42578125" style="27" bestFit="1" customWidth="1"/>
    <col min="25" max="25" width="7.7109375" style="27" bestFit="1" customWidth="1"/>
    <col min="26" max="26" width="4" style="27" bestFit="1" customWidth="1"/>
    <col min="27" max="27" width="9.28515625" style="27" bestFit="1" customWidth="1"/>
    <col min="28" max="30" width="6.7109375" style="27" bestFit="1" customWidth="1"/>
    <col min="31" max="31" width="5.85546875" style="27" bestFit="1" customWidth="1"/>
    <col min="32" max="32" width="6.7109375" style="27" bestFit="1" customWidth="1"/>
    <col min="33" max="33" width="15.42578125" style="27" bestFit="1" customWidth="1"/>
    <col min="34" max="34" width="6.5703125" style="27" bestFit="1" customWidth="1"/>
    <col min="35" max="37" width="5.7109375" style="27" bestFit="1" customWidth="1"/>
    <col min="38" max="38" width="6.5703125" style="27" bestFit="1" customWidth="1"/>
    <col min="39" max="39" width="6.140625" style="27" bestFit="1" customWidth="1"/>
    <col min="40" max="40" width="6.7109375" style="27" bestFit="1" customWidth="1"/>
    <col min="41" max="41" width="10" style="27" bestFit="1" customWidth="1"/>
    <col min="42" max="42" width="6.7109375" style="27" bestFit="1" customWidth="1"/>
    <col min="43" max="43" width="5.7109375" style="27" bestFit="1" customWidth="1"/>
    <col min="44" max="44" width="6.7109375" style="27" bestFit="1" customWidth="1"/>
    <col min="45" max="45" width="6" style="27" bestFit="1" customWidth="1"/>
    <col min="46" max="46" width="6.7109375" style="27" bestFit="1" customWidth="1"/>
    <col min="47" max="47" width="4.28515625" style="27" bestFit="1" customWidth="1"/>
    <col min="48" max="48" width="6.7109375" style="27" bestFit="1" customWidth="1"/>
    <col min="49" max="49" width="4.5703125" style="27" bestFit="1" customWidth="1"/>
    <col min="50" max="50" width="4.140625" style="27" bestFit="1" customWidth="1"/>
    <col min="51" max="51" width="6.7109375" style="27" bestFit="1" customWidth="1"/>
    <col min="52" max="52" width="4.140625" style="27" bestFit="1" customWidth="1"/>
    <col min="53" max="53" width="5.85546875" style="27" bestFit="1" customWidth="1"/>
    <col min="54" max="54" width="5.7109375" style="27" bestFit="1" customWidth="1"/>
    <col min="55" max="56" width="7.7109375" style="27" bestFit="1" customWidth="1"/>
    <col min="57" max="57" width="5" style="27" bestFit="1" customWidth="1"/>
    <col min="58" max="58" width="5.140625" style="27" bestFit="1" customWidth="1"/>
    <col min="59" max="59" width="5.28515625" style="27" bestFit="1" customWidth="1"/>
    <col min="60" max="60" width="8.7109375" style="27" bestFit="1" customWidth="1"/>
    <col min="61" max="61" width="4.85546875" style="27" bestFit="1" customWidth="1"/>
    <col min="62" max="62" width="7.85546875" style="27" bestFit="1" customWidth="1"/>
    <col min="63" max="63" width="5.85546875" style="27" bestFit="1" customWidth="1"/>
    <col min="64" max="64" width="6" style="27" bestFit="1" customWidth="1"/>
    <col min="65" max="65" width="7.7109375" style="27" bestFit="1" customWidth="1"/>
    <col min="66" max="66" width="5.7109375" style="27" bestFit="1" customWidth="1"/>
    <col min="67" max="67" width="4.140625" style="27" bestFit="1" customWidth="1"/>
    <col min="68" max="68" width="5.7109375" style="27" bestFit="1" customWidth="1"/>
    <col min="69" max="69" width="3.85546875" style="27" bestFit="1" customWidth="1"/>
    <col min="70" max="70" width="5.7109375" style="27" bestFit="1" customWidth="1"/>
    <col min="71" max="71" width="8" style="27" bestFit="1" customWidth="1"/>
    <col min="72" max="73" width="5.28515625" style="27" bestFit="1" customWidth="1"/>
    <col min="74" max="75" width="6.7109375" style="27" bestFit="1" customWidth="1"/>
    <col min="76" max="76" width="9.140625" style="27" bestFit="1" customWidth="1"/>
    <col min="77" max="77" width="7.140625" style="27" customWidth="1"/>
    <col min="79" max="89" width="9.140625" style="29"/>
  </cols>
  <sheetData>
    <row r="1" spans="1:92" x14ac:dyDescent="0.25">
      <c r="B1" s="29" t="s">
        <v>473</v>
      </c>
      <c r="Q1" s="29" t="s">
        <v>471</v>
      </c>
    </row>
    <row r="2" spans="1:92" x14ac:dyDescent="0.25">
      <c r="A2" s="14" t="s">
        <v>52</v>
      </c>
      <c r="B2" s="14" t="s">
        <v>59</v>
      </c>
      <c r="C2" s="14" t="s">
        <v>57</v>
      </c>
      <c r="D2" s="14" t="s">
        <v>60</v>
      </c>
      <c r="E2" s="14" t="s">
        <v>54</v>
      </c>
      <c r="F2" s="14" t="s">
        <v>53</v>
      </c>
      <c r="G2" s="14" t="s">
        <v>61</v>
      </c>
      <c r="H2" s="14" t="s">
        <v>62</v>
      </c>
      <c r="I2" s="29" t="s">
        <v>63</v>
      </c>
      <c r="J2" s="29" t="s">
        <v>64</v>
      </c>
      <c r="K2" s="29" t="s">
        <v>226</v>
      </c>
      <c r="L2" s="29" t="s">
        <v>65</v>
      </c>
      <c r="M2" s="29" t="s">
        <v>318</v>
      </c>
      <c r="N2" s="29" t="s">
        <v>321</v>
      </c>
      <c r="O2" s="29" t="s">
        <v>328</v>
      </c>
      <c r="Q2" s="27" t="s">
        <v>227</v>
      </c>
      <c r="R2" s="27" t="s">
        <v>392</v>
      </c>
      <c r="S2" s="27" t="s">
        <v>178</v>
      </c>
      <c r="T2" s="27" t="s">
        <v>131</v>
      </c>
      <c r="U2" s="27" t="s">
        <v>132</v>
      </c>
      <c r="V2" s="27" t="s">
        <v>133</v>
      </c>
      <c r="W2" s="27" t="s">
        <v>393</v>
      </c>
      <c r="X2" s="27" t="s">
        <v>179</v>
      </c>
      <c r="Y2" s="27" t="s">
        <v>134</v>
      </c>
      <c r="Z2" s="27" t="s">
        <v>135</v>
      </c>
      <c r="AA2" s="27" t="s">
        <v>59</v>
      </c>
      <c r="AB2" s="27" t="s">
        <v>136</v>
      </c>
      <c r="AC2" s="27" t="s">
        <v>137</v>
      </c>
      <c r="AD2" s="27" t="s">
        <v>394</v>
      </c>
      <c r="AE2" s="27" t="s">
        <v>138</v>
      </c>
      <c r="AF2" s="27" t="s">
        <v>139</v>
      </c>
      <c r="AG2" s="27" t="s">
        <v>140</v>
      </c>
      <c r="AH2" s="27" t="s">
        <v>141</v>
      </c>
      <c r="AI2" s="29" t="s">
        <v>142</v>
      </c>
      <c r="AJ2" s="29" t="s">
        <v>143</v>
      </c>
      <c r="AK2" s="29" t="s">
        <v>395</v>
      </c>
      <c r="AL2" s="29" t="s">
        <v>144</v>
      </c>
      <c r="AM2" s="29" t="s">
        <v>402</v>
      </c>
      <c r="AN2" s="29" t="s">
        <v>57</v>
      </c>
      <c r="AO2" s="29" t="s">
        <v>128</v>
      </c>
      <c r="AP2" s="29" t="s">
        <v>145</v>
      </c>
      <c r="AQ2" s="29" t="s">
        <v>146</v>
      </c>
      <c r="AR2" s="29" t="s">
        <v>60</v>
      </c>
      <c r="AS2" s="29" t="s">
        <v>147</v>
      </c>
      <c r="AT2" s="29" t="s">
        <v>148</v>
      </c>
      <c r="AU2" s="29" t="s">
        <v>149</v>
      </c>
      <c r="AV2" s="29" t="s">
        <v>150</v>
      </c>
      <c r="AW2" s="29" t="s">
        <v>151</v>
      </c>
      <c r="AX2" s="29" t="s">
        <v>152</v>
      </c>
      <c r="AY2" s="29" t="s">
        <v>153</v>
      </c>
      <c r="AZ2" s="29" t="s">
        <v>154</v>
      </c>
      <c r="BA2" s="29" t="s">
        <v>155</v>
      </c>
      <c r="BB2" s="29" t="s">
        <v>156</v>
      </c>
      <c r="BC2" s="29" t="s">
        <v>54</v>
      </c>
      <c r="BD2" s="29" t="s">
        <v>53</v>
      </c>
      <c r="BE2" s="29" t="s">
        <v>157</v>
      </c>
      <c r="BF2" s="29" t="s">
        <v>158</v>
      </c>
      <c r="BG2" s="29" t="s">
        <v>159</v>
      </c>
      <c r="BH2" s="29" t="s">
        <v>160</v>
      </c>
      <c r="BI2" s="29" t="s">
        <v>161</v>
      </c>
      <c r="BJ2" s="29" t="s">
        <v>162</v>
      </c>
      <c r="BK2" s="29" t="s">
        <v>163</v>
      </c>
      <c r="BL2" s="29" t="s">
        <v>164</v>
      </c>
      <c r="BM2" s="29" t="s">
        <v>165</v>
      </c>
      <c r="BN2" s="29" t="s">
        <v>396</v>
      </c>
      <c r="BO2" s="29" t="s">
        <v>166</v>
      </c>
      <c r="BP2" s="29" t="s">
        <v>167</v>
      </c>
      <c r="BQ2" s="29" t="s">
        <v>168</v>
      </c>
      <c r="BR2" s="29" t="s">
        <v>61</v>
      </c>
      <c r="BS2" s="27" t="s">
        <v>403</v>
      </c>
      <c r="BT2" s="27" t="s">
        <v>169</v>
      </c>
      <c r="BU2" s="27" t="s">
        <v>170</v>
      </c>
      <c r="BV2" s="27" t="s">
        <v>171</v>
      </c>
      <c r="BW2" s="27" t="s">
        <v>173</v>
      </c>
      <c r="BX2" s="27" t="s">
        <v>174</v>
      </c>
      <c r="BY2" s="27" t="s">
        <v>404</v>
      </c>
      <c r="CA2" s="29" t="s">
        <v>59</v>
      </c>
      <c r="CB2" s="29" t="s">
        <v>57</v>
      </c>
      <c r="CC2" s="29" t="s">
        <v>60</v>
      </c>
      <c r="CD2" s="29" t="s">
        <v>54</v>
      </c>
      <c r="CE2" s="29" t="s">
        <v>53</v>
      </c>
      <c r="CF2" s="29" t="s">
        <v>61</v>
      </c>
      <c r="CG2" s="29" t="s">
        <v>62</v>
      </c>
      <c r="CH2" s="29" t="s">
        <v>63</v>
      </c>
      <c r="CI2" s="29" t="s">
        <v>64</v>
      </c>
      <c r="CJ2" s="29" t="s">
        <v>66</v>
      </c>
      <c r="CK2" s="29" t="s">
        <v>65</v>
      </c>
      <c r="CL2" s="27" t="s">
        <v>318</v>
      </c>
      <c r="CM2" s="27" t="s">
        <v>321</v>
      </c>
      <c r="CN2" s="27" t="s">
        <v>328</v>
      </c>
    </row>
    <row r="3" spans="1:92" x14ac:dyDescent="0.25">
      <c r="A3" s="27" t="s">
        <v>0</v>
      </c>
      <c r="B3" s="27">
        <v>19485.971833</v>
      </c>
      <c r="C3" s="27">
        <v>144.65247442</v>
      </c>
      <c r="D3" s="27">
        <v>329.91191031</v>
      </c>
      <c r="E3" s="27">
        <v>2729.4593988000001</v>
      </c>
      <c r="F3" s="27">
        <v>2726.3144338000002</v>
      </c>
      <c r="G3" s="27">
        <v>51.702873846000003</v>
      </c>
      <c r="H3" s="27">
        <v>3108.5560756999998</v>
      </c>
      <c r="I3" s="27">
        <v>72.330340789999994</v>
      </c>
      <c r="J3" s="27">
        <v>151.20269525</v>
      </c>
      <c r="K3" s="27"/>
      <c r="L3" s="27">
        <v>173.20376067000001</v>
      </c>
      <c r="M3" s="27">
        <v>7.3724771225000003</v>
      </c>
      <c r="N3" s="27">
        <v>25.632727808999999</v>
      </c>
      <c r="O3" s="27">
        <v>20.462374459999999</v>
      </c>
      <c r="P3" s="27"/>
      <c r="Q3" s="27" t="s">
        <v>0</v>
      </c>
      <c r="R3" s="27">
        <v>179.529591784545</v>
      </c>
      <c r="S3" s="27">
        <v>7.3672592593891304</v>
      </c>
      <c r="T3" s="27">
        <v>72.277134937535195</v>
      </c>
      <c r="U3" s="27">
        <v>72.277134937535195</v>
      </c>
      <c r="V3" s="27">
        <v>535.77914408526897</v>
      </c>
      <c r="W3" s="27">
        <v>151.066787857489</v>
      </c>
      <c r="X3" s="27">
        <v>25.610000237703598</v>
      </c>
      <c r="Y3" s="27">
        <v>1220.0160366182499</v>
      </c>
      <c r="Z3" s="27">
        <v>0</v>
      </c>
      <c r="AA3" s="27">
        <v>19469.469075299901</v>
      </c>
      <c r="AB3" s="27">
        <v>367.38778206152801</v>
      </c>
      <c r="AC3" s="27">
        <v>134.115273201881</v>
      </c>
      <c r="AD3" s="27">
        <v>168.330773003225</v>
      </c>
      <c r="AE3" s="27">
        <v>99.567859182756493</v>
      </c>
      <c r="AF3" s="27">
        <v>173.06276470622501</v>
      </c>
      <c r="AG3" s="27">
        <v>173.06276470622501</v>
      </c>
      <c r="AH3" s="27">
        <v>0</v>
      </c>
      <c r="AI3" s="27">
        <v>65.296284680506204</v>
      </c>
      <c r="AJ3" s="27">
        <v>9.83159593076536</v>
      </c>
      <c r="AK3" s="27">
        <v>40.865287990666701</v>
      </c>
      <c r="AL3" s="27">
        <v>0</v>
      </c>
      <c r="AM3" s="27">
        <v>20.446659549627402</v>
      </c>
      <c r="AN3" s="27">
        <v>144.540643946714</v>
      </c>
      <c r="AO3" s="27">
        <v>0</v>
      </c>
      <c r="AP3" s="27">
        <v>296.66705356869801</v>
      </c>
      <c r="AQ3" s="27">
        <v>32.963010946164196</v>
      </c>
      <c r="AR3" s="27">
        <v>329.630064514862</v>
      </c>
      <c r="AS3" s="27">
        <v>52.637810505726797</v>
      </c>
      <c r="AT3" s="27">
        <v>143.789786031701</v>
      </c>
      <c r="AU3" s="27">
        <v>0.29964688084899899</v>
      </c>
      <c r="AV3" s="27">
        <v>403.666107305487</v>
      </c>
      <c r="AW3" s="27">
        <v>0.27240629041044501</v>
      </c>
      <c r="AX3" s="27">
        <v>8.0768429210139097</v>
      </c>
      <c r="AY3" s="27">
        <v>152.00266362252401</v>
      </c>
      <c r="AZ3" s="27">
        <v>0.245165628469385</v>
      </c>
      <c r="BA3" s="27">
        <v>0</v>
      </c>
      <c r="BB3" s="27">
        <v>26.343045052332201</v>
      </c>
      <c r="BC3" s="27">
        <v>2727.2817907087001</v>
      </c>
      <c r="BD3" s="27">
        <v>2724.1399710451301</v>
      </c>
      <c r="BE3" s="27">
        <v>3.1418196635647599</v>
      </c>
      <c r="BF3" s="27">
        <v>0.307819115076858</v>
      </c>
      <c r="BG3" s="27">
        <v>0</v>
      </c>
      <c r="BH3" s="27">
        <v>66.739519846117304</v>
      </c>
      <c r="BI3" s="27">
        <v>2.5606185493146301</v>
      </c>
      <c r="BJ3" s="27">
        <v>1007.08593156191</v>
      </c>
      <c r="BK3" s="27">
        <v>4.0860926062930902</v>
      </c>
      <c r="BL3" s="27">
        <v>5.1757194173955696</v>
      </c>
      <c r="BM3" s="27">
        <v>1438.84966371578</v>
      </c>
      <c r="BN3" s="27">
        <v>48.969008149624301</v>
      </c>
      <c r="BO3" s="27">
        <v>0.92618151134553495</v>
      </c>
      <c r="BP3" s="27">
        <v>11.168654326295</v>
      </c>
      <c r="BQ3" s="27">
        <v>0</v>
      </c>
      <c r="BR3" s="27">
        <v>51.6600882217408</v>
      </c>
      <c r="BS3" s="27">
        <v>15.3280602168253</v>
      </c>
      <c r="BT3" s="27">
        <v>0</v>
      </c>
      <c r="BU3" s="27">
        <v>0</v>
      </c>
      <c r="BV3" s="27">
        <v>302.52494377340702</v>
      </c>
      <c r="BW3" s="27">
        <v>342.94007018172903</v>
      </c>
      <c r="BX3" s="27">
        <v>3105.8493113510399</v>
      </c>
      <c r="BY3" s="27">
        <v>80.889093840003895</v>
      </c>
      <c r="CA3" s="24">
        <f t="shared" ref="CA3:CA34" si="0">+(AA3-B3)/B3</f>
        <v>-8.4690452400995727E-4</v>
      </c>
      <c r="CB3" s="24">
        <f t="shared" ref="CB3:CB34" si="1">+(AN3-C3)/C3</f>
        <v>-7.7309754799841448E-4</v>
      </c>
      <c r="CC3" s="24">
        <f t="shared" ref="CC3:CC34" si="2">+(AR3-D3)/D3</f>
        <v>-8.5430621426538364E-4</v>
      </c>
      <c r="CD3" s="24">
        <f t="shared" ref="CD3:CD34" si="3">+(BC3-E3)/E3</f>
        <v>-7.9781662707912931E-4</v>
      </c>
      <c r="CE3" s="24">
        <f t="shared" ref="CE3:CE34" si="4">+(BD3-F3)/F3</f>
        <v>-7.9758326035756465E-4</v>
      </c>
      <c r="CF3" s="24">
        <f t="shared" ref="CF3:CF34" si="5">+(BR3-G3)/G3</f>
        <v>-8.2752893749469907E-4</v>
      </c>
      <c r="CG3" s="24">
        <f t="shared" ref="CG3:CG34" si="6">+(BX3-H3)/H3</f>
        <v>-8.7074650836093672E-4</v>
      </c>
      <c r="CH3" s="24">
        <f t="shared" ref="CH3:CH34" si="7">+(U3-I3)/I3</f>
        <v>-7.3559521334586769E-4</v>
      </c>
      <c r="CI3" s="24">
        <f t="shared" ref="CI3:CI34" si="8">+(W3-J3)/J3</f>
        <v>-8.988423935584642E-4</v>
      </c>
      <c r="CJ3" s="24"/>
      <c r="CK3" s="24">
        <f t="shared" ref="CK3:CK34" si="9">+(AG3-L3)/L3</f>
        <v>-8.1404678067950977E-4</v>
      </c>
      <c r="CL3" s="24">
        <f t="shared" ref="CL3:CL34" si="10">+(S3-M3)/M3</f>
        <v>-7.0774897285819463E-4</v>
      </c>
      <c r="CM3" s="24">
        <f t="shared" ref="CM3:CM34" si="11">+(X3-N3)/N3</f>
        <v>-8.866622181514435E-4</v>
      </c>
      <c r="CN3" s="24">
        <f t="shared" ref="CN3:CN34" si="12">+(AM3-O3)/O3</f>
        <v>-7.6799055766071423E-4</v>
      </c>
    </row>
    <row r="4" spans="1:92" x14ac:dyDescent="0.25">
      <c r="A4" s="27" t="s">
        <v>2</v>
      </c>
      <c r="B4" s="27">
        <v>22371.18434</v>
      </c>
      <c r="C4" s="27">
        <v>178.64222380000001</v>
      </c>
      <c r="D4" s="27">
        <v>379.16779409999998</v>
      </c>
      <c r="E4" s="27">
        <v>3187.72595</v>
      </c>
      <c r="F4" s="27">
        <v>3183.7834499999999</v>
      </c>
      <c r="G4" s="27">
        <v>59.531027000000002</v>
      </c>
      <c r="H4" s="27">
        <v>3907.7298430000001</v>
      </c>
      <c r="I4" s="27">
        <v>85.115217349999995</v>
      </c>
      <c r="J4" s="27">
        <v>175.7909655</v>
      </c>
      <c r="K4" s="27"/>
      <c r="L4" s="27">
        <v>192.2514247</v>
      </c>
      <c r="M4" s="27">
        <v>9.5264130149999993</v>
      </c>
      <c r="N4" s="27">
        <v>30.581310729999998</v>
      </c>
      <c r="O4" s="27">
        <v>25.15435488</v>
      </c>
      <c r="P4" s="27"/>
      <c r="Q4" s="27" t="s">
        <v>2</v>
      </c>
      <c r="R4" s="27">
        <v>240.738160877025</v>
      </c>
      <c r="S4" s="27">
        <v>9.5279602726258705</v>
      </c>
      <c r="T4" s="27">
        <v>84.405712197426496</v>
      </c>
      <c r="U4" s="27">
        <v>84.405712197426496</v>
      </c>
      <c r="V4" s="27">
        <v>718.44645240132797</v>
      </c>
      <c r="W4" s="27">
        <v>175.57301170002</v>
      </c>
      <c r="X4" s="27">
        <v>30.583088742386899</v>
      </c>
      <c r="Y4" s="27">
        <v>1462.6566152356099</v>
      </c>
      <c r="Z4" s="27">
        <v>0</v>
      </c>
      <c r="AA4" s="27">
        <v>22373.0203727384</v>
      </c>
      <c r="AB4" s="27">
        <v>418.69116465504101</v>
      </c>
      <c r="AC4" s="27">
        <v>156.336248678901</v>
      </c>
      <c r="AD4" s="27">
        <v>225.72100045988</v>
      </c>
      <c r="AE4" s="27">
        <v>59.159254191390197</v>
      </c>
      <c r="AF4" s="27">
        <v>189.73049736796699</v>
      </c>
      <c r="AG4" s="27">
        <v>189.73049736796699</v>
      </c>
      <c r="AH4" s="27">
        <v>0</v>
      </c>
      <c r="AI4" s="27">
        <v>87.555913408047203</v>
      </c>
      <c r="AJ4" s="27">
        <v>13.183560934762699</v>
      </c>
      <c r="AK4" s="27">
        <v>54.7978240251838</v>
      </c>
      <c r="AL4" s="27">
        <v>0</v>
      </c>
      <c r="AM4" s="27">
        <v>21.720676227622</v>
      </c>
      <c r="AN4" s="27">
        <v>178.66504301448899</v>
      </c>
      <c r="AO4" s="27">
        <v>0</v>
      </c>
      <c r="AP4" s="27">
        <v>341.27993078750097</v>
      </c>
      <c r="AQ4" s="27">
        <v>37.920024010008902</v>
      </c>
      <c r="AR4" s="27">
        <v>379.19995479750997</v>
      </c>
      <c r="AS4" s="27">
        <v>70.584014938403499</v>
      </c>
      <c r="AT4" s="27">
        <v>185.71612058598399</v>
      </c>
      <c r="AU4" s="27">
        <v>0.35024887263237298</v>
      </c>
      <c r="AV4" s="27">
        <v>534.90398535871896</v>
      </c>
      <c r="AW4" s="27">
        <v>0.31840776247182201</v>
      </c>
      <c r="AX4" s="27">
        <v>9.4407983568952201</v>
      </c>
      <c r="AY4" s="27">
        <v>177.671618587278</v>
      </c>
      <c r="AZ4" s="27">
        <v>0.28656725607015099</v>
      </c>
      <c r="BA4" s="27">
        <v>0</v>
      </c>
      <c r="BB4" s="27">
        <v>30.791637734530401</v>
      </c>
      <c r="BC4" s="27">
        <v>3188.1121665262899</v>
      </c>
      <c r="BD4" s="27">
        <v>3184.1696674221398</v>
      </c>
      <c r="BE4" s="27">
        <v>3.94249910415185</v>
      </c>
      <c r="BF4" s="27">
        <v>0.35980104578669098</v>
      </c>
      <c r="BG4" s="27">
        <v>0</v>
      </c>
      <c r="BH4" s="27">
        <v>78.009918546382494</v>
      </c>
      <c r="BI4" s="27">
        <v>2.9930363989263502</v>
      </c>
      <c r="BJ4" s="27">
        <v>1177.15381493631</v>
      </c>
      <c r="BK4" s="27">
        <v>4.77611736953323</v>
      </c>
      <c r="BL4" s="27">
        <v>6.0497533479168997</v>
      </c>
      <c r="BM4" s="27">
        <v>1681.83063216102</v>
      </c>
      <c r="BN4" s="27">
        <v>59.4770925596154</v>
      </c>
      <c r="BO4" s="27">
        <v>1.08258651802002</v>
      </c>
      <c r="BP4" s="27">
        <v>13.0547285283597</v>
      </c>
      <c r="BQ4" s="27">
        <v>0</v>
      </c>
      <c r="BR4" s="27">
        <v>59.536024210629499</v>
      </c>
      <c r="BS4" s="27">
        <v>20.553993008468801</v>
      </c>
      <c r="BT4" s="27">
        <v>0</v>
      </c>
      <c r="BU4" s="27">
        <v>0</v>
      </c>
      <c r="BV4" s="27">
        <v>405.45942353015897</v>
      </c>
      <c r="BW4" s="27">
        <v>458.86241782794599</v>
      </c>
      <c r="BX4" s="27">
        <v>3907.9389307373899</v>
      </c>
      <c r="BY4" s="27">
        <v>108.288252639352</v>
      </c>
      <c r="CA4" s="24">
        <f t="shared" si="0"/>
        <v>8.2071324901514283E-5</v>
      </c>
      <c r="CB4" s="24">
        <f t="shared" si="1"/>
        <v>1.2773695940173388E-4</v>
      </c>
      <c r="CC4" s="24">
        <f t="shared" si="2"/>
        <v>8.4819169798772619E-5</v>
      </c>
      <c r="CD4" s="24">
        <f t="shared" si="3"/>
        <v>1.2115738063678271E-4</v>
      </c>
      <c r="CE4" s="24">
        <f t="shared" si="4"/>
        <v>1.2130769199767883E-4</v>
      </c>
      <c r="CF4" s="24">
        <f t="shared" si="5"/>
        <v>8.3942960189437309E-5</v>
      </c>
      <c r="CG4" s="24">
        <f t="shared" si="6"/>
        <v>5.3506190496863515E-5</v>
      </c>
      <c r="CH4" s="24">
        <f t="shared" si="7"/>
        <v>-8.335820252399307E-3</v>
      </c>
      <c r="CI4" s="24">
        <f t="shared" si="8"/>
        <v>-1.2398464241894999E-3</v>
      </c>
      <c r="CJ4" s="24"/>
      <c r="CK4" s="24">
        <f t="shared" si="9"/>
        <v>-1.3112658779859804E-2</v>
      </c>
      <c r="CL4" s="24">
        <f t="shared" si="10"/>
        <v>1.6241765115946612E-4</v>
      </c>
      <c r="CM4" s="24">
        <f t="shared" si="11"/>
        <v>5.8140489876256838E-5</v>
      </c>
      <c r="CN4" s="24">
        <f t="shared" si="12"/>
        <v>-0.13650434164416142</v>
      </c>
    </row>
    <row r="5" spans="1:92" x14ac:dyDescent="0.25">
      <c r="A5" s="27" t="s">
        <v>3</v>
      </c>
      <c r="B5" s="27">
        <v>8661.5192012000007</v>
      </c>
      <c r="C5" s="27">
        <v>64.214442701999999</v>
      </c>
      <c r="D5" s="27">
        <v>143.47101107</v>
      </c>
      <c r="E5" s="27">
        <v>1268.8452130999999</v>
      </c>
      <c r="F5" s="27">
        <v>1266.3893794999999</v>
      </c>
      <c r="G5" s="27">
        <v>26.066299608000001</v>
      </c>
      <c r="H5" s="27">
        <v>1405.6066281999999</v>
      </c>
      <c r="I5" s="27">
        <v>32.054028574999997</v>
      </c>
      <c r="J5" s="27">
        <v>66.850956934999999</v>
      </c>
      <c r="K5" s="27"/>
      <c r="L5" s="27">
        <v>70.727608154999999</v>
      </c>
      <c r="M5" s="27">
        <v>3.2723025665000001</v>
      </c>
      <c r="N5" s="27">
        <v>9.9259192149000004</v>
      </c>
      <c r="O5" s="27">
        <v>8.7979337950000005</v>
      </c>
      <c r="P5" s="27"/>
      <c r="Q5" s="27" t="s">
        <v>3</v>
      </c>
      <c r="R5" s="27">
        <v>83.875457830383496</v>
      </c>
      <c r="S5" s="27">
        <v>3.2700893206801598</v>
      </c>
      <c r="T5" s="27">
        <v>32.031436303195299</v>
      </c>
      <c r="U5" s="27">
        <v>32.031436303195299</v>
      </c>
      <c r="V5" s="27">
        <v>250.31358555768099</v>
      </c>
      <c r="W5" s="27">
        <v>66.789286086079301</v>
      </c>
      <c r="X5" s="27">
        <v>9.9163999033592596</v>
      </c>
      <c r="Y5" s="27">
        <v>539.08189130458402</v>
      </c>
      <c r="Z5" s="27">
        <v>0</v>
      </c>
      <c r="AA5" s="27">
        <v>8654.2326538908801</v>
      </c>
      <c r="AB5" s="27">
        <v>158.45478951947899</v>
      </c>
      <c r="AC5" s="27">
        <v>58.466851416877702</v>
      </c>
      <c r="AD5" s="27">
        <v>78.643375364826994</v>
      </c>
      <c r="AE5" s="27">
        <v>33.258550702714302</v>
      </c>
      <c r="AF5" s="27">
        <v>70.668974364541199</v>
      </c>
      <c r="AG5" s="27">
        <v>70.668974364541199</v>
      </c>
      <c r="AH5" s="27">
        <v>0</v>
      </c>
      <c r="AI5" s="27">
        <v>30.505776928102001</v>
      </c>
      <c r="AJ5" s="27">
        <v>4.5932785251133401</v>
      </c>
      <c r="AK5" s="27">
        <v>19.0920880160145</v>
      </c>
      <c r="AL5" s="27">
        <v>0</v>
      </c>
      <c r="AM5" s="27">
        <v>8.7912951733619202</v>
      </c>
      <c r="AN5" s="27">
        <v>64.166035432464099</v>
      </c>
      <c r="AO5" s="27">
        <v>0</v>
      </c>
      <c r="AP5" s="27">
        <v>129.00743248422299</v>
      </c>
      <c r="AQ5" s="27">
        <v>14.3341638866229</v>
      </c>
      <c r="AR5" s="27">
        <v>143.34159637084599</v>
      </c>
      <c r="AS5" s="27">
        <v>24.592156023448499</v>
      </c>
      <c r="AT5" s="27">
        <v>65.912495359857104</v>
      </c>
      <c r="AU5" s="27">
        <v>0.13919126766756501</v>
      </c>
      <c r="AV5" s="27">
        <v>187.45240683673001</v>
      </c>
      <c r="AW5" s="27">
        <v>0.126537519648142</v>
      </c>
      <c r="AX5" s="27">
        <v>3.7518382670568799</v>
      </c>
      <c r="AY5" s="27">
        <v>70.607936129234901</v>
      </c>
      <c r="AZ5" s="27">
        <v>0.113883781103082</v>
      </c>
      <c r="BA5" s="27">
        <v>0</v>
      </c>
      <c r="BB5" s="27">
        <v>12.2368099161692</v>
      </c>
      <c r="BC5" s="27">
        <v>1267.8642783302901</v>
      </c>
      <c r="BD5" s="27">
        <v>1265.4112524672801</v>
      </c>
      <c r="BE5" s="27">
        <v>2.4530258630036799</v>
      </c>
      <c r="BF5" s="27">
        <v>0.14298734974123201</v>
      </c>
      <c r="BG5" s="27">
        <v>0</v>
      </c>
      <c r="BH5" s="27">
        <v>31.001694752007602</v>
      </c>
      <c r="BI5" s="27">
        <v>1.1894524451572701</v>
      </c>
      <c r="BJ5" s="27">
        <v>467.80925284589102</v>
      </c>
      <c r="BK5" s="27">
        <v>1.8980624074802801</v>
      </c>
      <c r="BL5" s="27">
        <v>2.4042132308404498</v>
      </c>
      <c r="BM5" s="27">
        <v>668.37112782288</v>
      </c>
      <c r="BN5" s="27">
        <v>21.774796961510201</v>
      </c>
      <c r="BO5" s="27">
        <v>0.43022753095564797</v>
      </c>
      <c r="BP5" s="27">
        <v>5.1880372014528398</v>
      </c>
      <c r="BQ5" s="27">
        <v>0</v>
      </c>
      <c r="BR5" s="27">
        <v>26.046290787259402</v>
      </c>
      <c r="BS5" s="27">
        <v>7.1612050492489701</v>
      </c>
      <c r="BT5" s="27">
        <v>0</v>
      </c>
      <c r="BU5" s="27">
        <v>0</v>
      </c>
      <c r="BV5" s="27">
        <v>141.30181213781</v>
      </c>
      <c r="BW5" s="27">
        <v>160.04249272172399</v>
      </c>
      <c r="BX5" s="27">
        <v>1404.3857777553601</v>
      </c>
      <c r="BY5" s="27">
        <v>37.7592108330484</v>
      </c>
      <c r="CA5" s="24">
        <f t="shared" si="0"/>
        <v>-8.4125511239541812E-4</v>
      </c>
      <c r="CB5" s="24">
        <f t="shared" si="1"/>
        <v>-7.5383772713786515E-4</v>
      </c>
      <c r="CC5" s="24">
        <f t="shared" si="2"/>
        <v>-9.0202681495615746E-4</v>
      </c>
      <c r="CD5" s="24">
        <f t="shared" si="3"/>
        <v>-7.7309254082557526E-4</v>
      </c>
      <c r="CE5" s="24">
        <f t="shared" si="4"/>
        <v>-7.7237463338963516E-4</v>
      </c>
      <c r="CF5" s="24">
        <f t="shared" si="5"/>
        <v>-7.6761262785680667E-4</v>
      </c>
      <c r="CG5" s="24">
        <f t="shared" si="6"/>
        <v>-8.6855768900523779E-4</v>
      </c>
      <c r="CH5" s="24">
        <f t="shared" si="7"/>
        <v>-7.0481848332530118E-4</v>
      </c>
      <c r="CI5" s="24">
        <f t="shared" si="8"/>
        <v>-9.2251258244009638E-4</v>
      </c>
      <c r="CJ5" s="24"/>
      <c r="CK5" s="24">
        <f t="shared" si="9"/>
        <v>-8.2900852988415663E-4</v>
      </c>
      <c r="CL5" s="24">
        <f t="shared" si="10"/>
        <v>-6.7635732786394882E-4</v>
      </c>
      <c r="CM5" s="24">
        <f t="shared" si="11"/>
        <v>-9.5903576632491456E-4</v>
      </c>
      <c r="CN5" s="24">
        <f t="shared" si="12"/>
        <v>-7.5456599160283479E-4</v>
      </c>
    </row>
    <row r="6" spans="1:92" x14ac:dyDescent="0.25">
      <c r="A6" s="27" t="s">
        <v>4</v>
      </c>
      <c r="B6" s="27">
        <v>44607.445569000003</v>
      </c>
      <c r="C6" s="27">
        <v>346.19339000000002</v>
      </c>
      <c r="D6" s="27">
        <v>740.25458000000003</v>
      </c>
      <c r="E6" s="27">
        <v>7089.0121600000002</v>
      </c>
      <c r="F6" s="27">
        <v>6825.1855699999996</v>
      </c>
      <c r="G6" s="27">
        <v>169.04924299999999</v>
      </c>
      <c r="H6" s="27">
        <v>4960.0113600000004</v>
      </c>
      <c r="I6" s="27">
        <v>429.128536</v>
      </c>
      <c r="J6" s="27">
        <v>198.39310420000001</v>
      </c>
      <c r="K6" s="27">
        <v>61.352428549999999</v>
      </c>
      <c r="L6" s="27">
        <v>462.45272599999998</v>
      </c>
      <c r="M6" s="27">
        <v>92.282148399999997</v>
      </c>
      <c r="N6" s="27">
        <v>100.2057631</v>
      </c>
      <c r="O6" s="27">
        <v>76.638736108000003</v>
      </c>
      <c r="P6" s="27"/>
      <c r="Q6" s="27" t="s">
        <v>4</v>
      </c>
      <c r="R6" s="27">
        <v>276.56745387083703</v>
      </c>
      <c r="S6" s="27">
        <v>92.279081055435995</v>
      </c>
      <c r="T6" s="27">
        <v>429.11421684051197</v>
      </c>
      <c r="U6" s="27">
        <v>429.11421684051197</v>
      </c>
      <c r="V6" s="27">
        <v>825.37389039982304</v>
      </c>
      <c r="W6" s="27">
        <v>198.38633631751401</v>
      </c>
      <c r="X6" s="27">
        <v>100.20243432523</v>
      </c>
      <c r="Y6" s="27">
        <v>1521.93884472589</v>
      </c>
      <c r="Z6" s="27">
        <v>61.350309870859803</v>
      </c>
      <c r="AA6" s="27">
        <v>44605.889523219601</v>
      </c>
      <c r="AB6" s="27">
        <v>413.41157462532698</v>
      </c>
      <c r="AC6" s="27">
        <v>158.120967810423</v>
      </c>
      <c r="AD6" s="27">
        <v>259.31541704467202</v>
      </c>
      <c r="AE6" s="27">
        <v>0</v>
      </c>
      <c r="AF6" s="27">
        <v>462.43740943922501</v>
      </c>
      <c r="AG6" s="27">
        <v>462.43740943922501</v>
      </c>
      <c r="AH6" s="27">
        <v>0</v>
      </c>
      <c r="AI6" s="27">
        <v>100.585656741199</v>
      </c>
      <c r="AJ6" s="27">
        <v>15.145688197251699</v>
      </c>
      <c r="AK6" s="27">
        <v>62.953436567112597</v>
      </c>
      <c r="AL6" s="27">
        <v>0</v>
      </c>
      <c r="AM6" s="27">
        <v>76.636135042924593</v>
      </c>
      <c r="AN6" s="27">
        <v>346.18157995028503</v>
      </c>
      <c r="AO6" s="27">
        <v>0</v>
      </c>
      <c r="AP6" s="27">
        <v>666.20666752425302</v>
      </c>
      <c r="AQ6" s="27">
        <v>74.022954986207594</v>
      </c>
      <c r="AR6" s="27">
        <v>740.22962251046101</v>
      </c>
      <c r="AS6" s="27">
        <v>81.089161333186894</v>
      </c>
      <c r="AT6" s="27">
        <v>206.87071794874799</v>
      </c>
      <c r="AU6" s="27">
        <v>0.75074455393398198</v>
      </c>
      <c r="AV6" s="27">
        <v>608.68053598611004</v>
      </c>
      <c r="AW6" s="27">
        <v>0.68249519592872399</v>
      </c>
      <c r="AX6" s="27">
        <v>20.235981419115099</v>
      </c>
      <c r="AY6" s="27">
        <v>380.83225167667001</v>
      </c>
      <c r="AZ6" s="27">
        <v>0.61424574458440095</v>
      </c>
      <c r="BA6" s="27">
        <v>0</v>
      </c>
      <c r="BB6" s="27">
        <v>66.000689731344707</v>
      </c>
      <c r="BC6" s="27">
        <v>7088.9632160561096</v>
      </c>
      <c r="BD6" s="27">
        <v>6825.1456828084301</v>
      </c>
      <c r="BE6" s="27">
        <v>263.817533247683</v>
      </c>
      <c r="BF6" s="27">
        <v>0.771219407103512</v>
      </c>
      <c r="BG6" s="27">
        <v>0</v>
      </c>
      <c r="BH6" s="27">
        <v>167.21130059218299</v>
      </c>
      <c r="BI6" s="27">
        <v>6.4154525135049596</v>
      </c>
      <c r="BJ6" s="27">
        <v>2523.1845610656001</v>
      </c>
      <c r="BK6" s="27">
        <v>10.2374247413471</v>
      </c>
      <c r="BL6" s="27">
        <v>12.967409677499001</v>
      </c>
      <c r="BM6" s="27">
        <v>3604.9391198860199</v>
      </c>
      <c r="BN6" s="27">
        <v>62.673974873379201</v>
      </c>
      <c r="BO6" s="27">
        <v>2.3204834158104402</v>
      </c>
      <c r="BP6" s="27">
        <v>27.982303187784101</v>
      </c>
      <c r="BQ6" s="27">
        <v>0</v>
      </c>
      <c r="BR6" s="27">
        <v>169.04395426467499</v>
      </c>
      <c r="BS6" s="27">
        <v>23.613062613791101</v>
      </c>
      <c r="BT6" s="27">
        <v>0</v>
      </c>
      <c r="BU6" s="27">
        <v>0</v>
      </c>
      <c r="BV6" s="27">
        <v>465.620827990772</v>
      </c>
      <c r="BW6" s="27">
        <v>526.24868142134005</v>
      </c>
      <c r="BX6" s="27">
        <v>4959.8455016477301</v>
      </c>
      <c r="BY6" s="27">
        <v>124.242655083743</v>
      </c>
      <c r="CA6" s="24">
        <f t="shared" si="0"/>
        <v>-3.4883095423952646E-5</v>
      </c>
      <c r="CB6" s="24">
        <f t="shared" si="1"/>
        <v>-3.4114024288549612E-5</v>
      </c>
      <c r="CC6" s="24">
        <f t="shared" si="2"/>
        <v>-3.3714738433661104E-5</v>
      </c>
      <c r="CD6" s="24">
        <f t="shared" si="3"/>
        <v>-6.9041980442396248E-6</v>
      </c>
      <c r="CE6" s="24">
        <f t="shared" si="4"/>
        <v>-5.8441182529642744E-6</v>
      </c>
      <c r="CF6" s="24">
        <f t="shared" si="5"/>
        <v>-3.1285176030014766E-5</v>
      </c>
      <c r="CG6" s="24">
        <f t="shared" si="6"/>
        <v>-3.3439107339127918E-5</v>
      </c>
      <c r="CH6" s="24">
        <f t="shared" si="7"/>
        <v>-3.3367996501693792E-5</v>
      </c>
      <c r="CI6" s="24">
        <f t="shared" si="8"/>
        <v>-3.4113496602078283E-5</v>
      </c>
      <c r="CJ6" s="24">
        <f>+(Z6-K6)/K6</f>
        <v>-3.4532930321890617E-5</v>
      </c>
      <c r="CK6" s="24">
        <f t="shared" si="9"/>
        <v>-3.3120273519540257E-5</v>
      </c>
      <c r="CL6" s="24">
        <f t="shared" si="10"/>
        <v>-3.3238764129183711E-5</v>
      </c>
      <c r="CM6" s="24">
        <f t="shared" si="11"/>
        <v>-3.3219394444163131E-5</v>
      </c>
      <c r="CN6" s="24">
        <f t="shared" si="12"/>
        <v>-3.3939300248177403E-5</v>
      </c>
    </row>
    <row r="7" spans="1:92" x14ac:dyDescent="0.25">
      <c r="A7" s="27" t="s">
        <v>5</v>
      </c>
      <c r="B7" s="27">
        <v>21731.782987999999</v>
      </c>
      <c r="C7" s="27">
        <v>144.90110048</v>
      </c>
      <c r="D7" s="27">
        <v>447.21374156000002</v>
      </c>
      <c r="E7" s="27">
        <v>3157.1022572000002</v>
      </c>
      <c r="F7" s="27">
        <v>3142.0001738999999</v>
      </c>
      <c r="G7" s="27">
        <v>48.024963448000001</v>
      </c>
      <c r="H7" s="27">
        <v>3772.8550071999998</v>
      </c>
      <c r="I7" s="27">
        <v>72.352993803000004</v>
      </c>
      <c r="J7" s="27">
        <v>168.8662942</v>
      </c>
      <c r="K7" s="27"/>
      <c r="L7" s="27">
        <v>182.02416890000001</v>
      </c>
      <c r="M7" s="27">
        <v>7.3589034914999996</v>
      </c>
      <c r="N7" s="27">
        <v>27.809260464000001</v>
      </c>
      <c r="O7" s="27">
        <v>22.240488131999999</v>
      </c>
      <c r="P7" s="27"/>
      <c r="Q7" s="27" t="s">
        <v>5</v>
      </c>
      <c r="R7" s="27">
        <v>223.392363935421</v>
      </c>
      <c r="S7" s="27">
        <v>7.3581104756785498</v>
      </c>
      <c r="T7" s="27">
        <v>72.3413049503895</v>
      </c>
      <c r="U7" s="27">
        <v>72.3413049503895</v>
      </c>
      <c r="V7" s="27">
        <v>666.680856064247</v>
      </c>
      <c r="W7" s="27">
        <v>168.787986585727</v>
      </c>
      <c r="X7" s="27">
        <v>27.7976422025327</v>
      </c>
      <c r="Y7" s="27">
        <v>1497.5009519555599</v>
      </c>
      <c r="Z7" s="27">
        <v>0</v>
      </c>
      <c r="AA7" s="27">
        <v>21723.405556036701</v>
      </c>
      <c r="AB7" s="27">
        <v>448.36189063757701</v>
      </c>
      <c r="AC7" s="27">
        <v>164.09000071859001</v>
      </c>
      <c r="AD7" s="27">
        <v>209.457310737456</v>
      </c>
      <c r="AE7" s="27">
        <v>115.060429527072</v>
      </c>
      <c r="AF7" s="27">
        <v>181.96961120114901</v>
      </c>
      <c r="AG7" s="27">
        <v>181.96961120114901</v>
      </c>
      <c r="AH7" s="27">
        <v>0</v>
      </c>
      <c r="AI7" s="27">
        <v>81.249283068891202</v>
      </c>
      <c r="AJ7" s="27">
        <v>12.2336561638415</v>
      </c>
      <c r="AK7" s="27">
        <v>50.849516796689699</v>
      </c>
      <c r="AL7" s="27">
        <v>0</v>
      </c>
      <c r="AM7" s="27">
        <v>22.235076631923899</v>
      </c>
      <c r="AN7" s="27">
        <v>144.868163970094</v>
      </c>
      <c r="AO7" s="27">
        <v>0</v>
      </c>
      <c r="AP7" s="27">
        <v>402.32334659685199</v>
      </c>
      <c r="AQ7" s="27">
        <v>44.702606318847799</v>
      </c>
      <c r="AR7" s="27">
        <v>447.02595291569997</v>
      </c>
      <c r="AS7" s="27">
        <v>65.498305981943901</v>
      </c>
      <c r="AT7" s="27">
        <v>178.077307322123</v>
      </c>
      <c r="AU7" s="27">
        <v>0.34549255161461001</v>
      </c>
      <c r="AV7" s="27">
        <v>501.53120974240301</v>
      </c>
      <c r="AW7" s="27">
        <v>0.314084162149396</v>
      </c>
      <c r="AX7" s="27">
        <v>9.3125973053676994</v>
      </c>
      <c r="AY7" s="27">
        <v>175.25895745509399</v>
      </c>
      <c r="AZ7" s="27">
        <v>0.28267578803276</v>
      </c>
      <c r="BA7" s="27">
        <v>0</v>
      </c>
      <c r="BB7" s="27">
        <v>30.3735109389374</v>
      </c>
      <c r="BC7" s="27">
        <v>3156.02416301537</v>
      </c>
      <c r="BD7" s="27">
        <v>3140.9311477655701</v>
      </c>
      <c r="BE7" s="27">
        <v>15.0930152497957</v>
      </c>
      <c r="BF7" s="27">
        <v>0.35491529602142902</v>
      </c>
      <c r="BG7" s="27">
        <v>0</v>
      </c>
      <c r="BH7" s="27">
        <v>76.9506236607196</v>
      </c>
      <c r="BI7" s="27">
        <v>2.9523911001306198</v>
      </c>
      <c r="BJ7" s="27">
        <v>1161.16923685444</v>
      </c>
      <c r="BK7" s="27">
        <v>4.7112627358917898</v>
      </c>
      <c r="BL7" s="27">
        <v>5.9675999480425697</v>
      </c>
      <c r="BM7" s="27">
        <v>1658.9924642999999</v>
      </c>
      <c r="BN7" s="27">
        <v>60.198026992814199</v>
      </c>
      <c r="BO7" s="27">
        <v>1.06788602647199</v>
      </c>
      <c r="BP7" s="27">
        <v>12.877449642652801</v>
      </c>
      <c r="BQ7" s="27">
        <v>0</v>
      </c>
      <c r="BR7" s="27">
        <v>48.008559876488199</v>
      </c>
      <c r="BS7" s="27">
        <v>19.073026198407401</v>
      </c>
      <c r="BT7" s="27">
        <v>0</v>
      </c>
      <c r="BU7" s="27">
        <v>0</v>
      </c>
      <c r="BV7" s="27">
        <v>376.41324385823799</v>
      </c>
      <c r="BW7" s="27">
        <v>426.608681136391</v>
      </c>
      <c r="BX7" s="27">
        <v>3771.19717892679</v>
      </c>
      <c r="BY7" s="27">
        <v>100.630707504212</v>
      </c>
      <c r="CA7" s="24">
        <f t="shared" si="0"/>
        <v>-3.854921599356792E-4</v>
      </c>
      <c r="CB7" s="24">
        <f t="shared" si="1"/>
        <v>-2.2730338000807827E-4</v>
      </c>
      <c r="CC7" s="24">
        <f t="shared" si="2"/>
        <v>-4.1990803691538078E-4</v>
      </c>
      <c r="CD7" s="24">
        <f t="shared" si="3"/>
        <v>-3.4148218739872799E-4</v>
      </c>
      <c r="CE7" s="24">
        <f t="shared" si="4"/>
        <v>-3.4023745234325656E-4</v>
      </c>
      <c r="CF7" s="24">
        <f t="shared" si="5"/>
        <v>-3.4156343564036495E-4</v>
      </c>
      <c r="CG7" s="24">
        <f t="shared" si="6"/>
        <v>-4.3940948434171672E-4</v>
      </c>
      <c r="CH7" s="24">
        <f t="shared" si="7"/>
        <v>-1.6155312995520693E-4</v>
      </c>
      <c r="CI7" s="24">
        <f t="shared" si="8"/>
        <v>-4.6372554478074781E-4</v>
      </c>
      <c r="CJ7" s="24"/>
      <c r="CK7" s="24">
        <f t="shared" si="9"/>
        <v>-2.9972777340888193E-4</v>
      </c>
      <c r="CL7" s="24">
        <f t="shared" si="10"/>
        <v>-1.0776276959817902E-4</v>
      </c>
      <c r="CM7" s="24">
        <f t="shared" si="11"/>
        <v>-4.1778390627617424E-4</v>
      </c>
      <c r="CN7" s="24">
        <f t="shared" si="12"/>
        <v>-2.4331750472301818E-4</v>
      </c>
    </row>
    <row r="8" spans="1:92" x14ac:dyDescent="0.25">
      <c r="A8" s="27" t="s">
        <v>6</v>
      </c>
      <c r="B8" s="27">
        <v>33443.553569999996</v>
      </c>
      <c r="C8" s="27">
        <v>223.7756292</v>
      </c>
      <c r="D8" s="27">
        <v>523.17126010000004</v>
      </c>
      <c r="E8" s="27">
        <v>4903.4042449999997</v>
      </c>
      <c r="F8" s="27">
        <v>4895.8075150000004</v>
      </c>
      <c r="G8" s="27">
        <v>112.74297850000001</v>
      </c>
      <c r="H8" s="27">
        <v>5467.444821</v>
      </c>
      <c r="I8" s="27">
        <v>106.5663524</v>
      </c>
      <c r="J8" s="27">
        <v>273.34996310000002</v>
      </c>
      <c r="K8" s="27"/>
      <c r="L8" s="27">
        <v>247.20660715</v>
      </c>
      <c r="M8" s="27">
        <v>10.04251346</v>
      </c>
      <c r="N8" s="27">
        <v>36.088589865000003</v>
      </c>
      <c r="O8" s="27">
        <v>30.570089684999999</v>
      </c>
      <c r="P8" s="27"/>
      <c r="Q8" s="27" t="s">
        <v>6</v>
      </c>
      <c r="R8" s="27">
        <v>324.76510071711999</v>
      </c>
      <c r="S8" s="27">
        <v>10.059096098399101</v>
      </c>
      <c r="T8" s="27">
        <v>106.69858397659701</v>
      </c>
      <c r="U8" s="27">
        <v>106.69858397659701</v>
      </c>
      <c r="V8" s="27">
        <v>969.21246887018594</v>
      </c>
      <c r="W8" s="27">
        <v>273.29443287819498</v>
      </c>
      <c r="X8" s="27">
        <v>36.0900246476332</v>
      </c>
      <c r="Y8" s="27">
        <v>2150.8905436047098</v>
      </c>
      <c r="Z8" s="27">
        <v>0</v>
      </c>
      <c r="AA8" s="27">
        <v>33449.907839305102</v>
      </c>
      <c r="AB8" s="27">
        <v>640.66114210168803</v>
      </c>
      <c r="AC8" s="27">
        <v>235.004454434699</v>
      </c>
      <c r="AD8" s="27">
        <v>304.50651244099203</v>
      </c>
      <c r="AE8" s="27">
        <v>156.05039609947499</v>
      </c>
      <c r="AF8" s="27">
        <v>247.36475440089501</v>
      </c>
      <c r="AG8" s="27">
        <v>247.36475440089501</v>
      </c>
      <c r="AH8" s="27">
        <v>0</v>
      </c>
      <c r="AI8" s="27">
        <v>118.11884881200599</v>
      </c>
      <c r="AJ8" s="27">
        <v>17.785140245918999</v>
      </c>
      <c r="AK8" s="27">
        <v>73.924493737021606</v>
      </c>
      <c r="AL8" s="27">
        <v>0</v>
      </c>
      <c r="AM8" s="27">
        <v>30.599100076088</v>
      </c>
      <c r="AN8" s="27">
        <v>223.96825396914599</v>
      </c>
      <c r="AO8" s="27">
        <v>0</v>
      </c>
      <c r="AP8" s="27">
        <v>470.949474742196</v>
      </c>
      <c r="AQ8" s="27">
        <v>52.327705298037301</v>
      </c>
      <c r="AR8" s="27">
        <v>523.27718004023404</v>
      </c>
      <c r="AS8" s="27">
        <v>95.220630741303097</v>
      </c>
      <c r="AT8" s="27">
        <v>257.81564510606898</v>
      </c>
      <c r="AU8" s="27">
        <v>0.538696085142501</v>
      </c>
      <c r="AV8" s="27">
        <v>728.15637447841402</v>
      </c>
      <c r="AW8" s="27">
        <v>0.48972364479130498</v>
      </c>
      <c r="AX8" s="27">
        <v>14.5203103336144</v>
      </c>
      <c r="AY8" s="27">
        <v>273.26583442186501</v>
      </c>
      <c r="AZ8" s="27">
        <v>0.44075136714121099</v>
      </c>
      <c r="BA8" s="27">
        <v>0</v>
      </c>
      <c r="BB8" s="27">
        <v>47.358725783605301</v>
      </c>
      <c r="BC8" s="27">
        <v>4904.9674448211699</v>
      </c>
      <c r="BD8" s="27">
        <v>4897.3770345804796</v>
      </c>
      <c r="BE8" s="27">
        <v>7.5904102406896001</v>
      </c>
      <c r="BF8" s="27">
        <v>0.55338787920876098</v>
      </c>
      <c r="BG8" s="27">
        <v>0</v>
      </c>
      <c r="BH8" s="27">
        <v>119.982306431433</v>
      </c>
      <c r="BI8" s="27">
        <v>4.6034029156125804</v>
      </c>
      <c r="BJ8" s="27">
        <v>1810.5088255427499</v>
      </c>
      <c r="BK8" s="27">
        <v>7.3458555730087998</v>
      </c>
      <c r="BL8" s="27">
        <v>9.3047541780342407</v>
      </c>
      <c r="BM8" s="27">
        <v>2586.7207243285502</v>
      </c>
      <c r="BN8" s="27">
        <v>86.581241902050706</v>
      </c>
      <c r="BO8" s="27">
        <v>1.66506151446507</v>
      </c>
      <c r="BP8" s="27">
        <v>20.078674581259602</v>
      </c>
      <c r="BQ8" s="27">
        <v>0</v>
      </c>
      <c r="BR8" s="27">
        <v>112.75479442010101</v>
      </c>
      <c r="BS8" s="27">
        <v>27.7281473894889</v>
      </c>
      <c r="BT8" s="27">
        <v>0</v>
      </c>
      <c r="BU8" s="27">
        <v>0</v>
      </c>
      <c r="BV8" s="27">
        <v>547.194347303104</v>
      </c>
      <c r="BW8" s="27">
        <v>620.04815411101299</v>
      </c>
      <c r="BX8" s="27">
        <v>5467.5090033455099</v>
      </c>
      <c r="BY8" s="27">
        <v>146.26881941710801</v>
      </c>
      <c r="CA8" s="24">
        <f t="shared" si="0"/>
        <v>1.8999982438486562E-4</v>
      </c>
      <c r="CB8" s="24">
        <f t="shared" si="1"/>
        <v>8.607942242621721E-4</v>
      </c>
      <c r="CC8" s="24">
        <f t="shared" si="2"/>
        <v>2.0245749014148254E-4</v>
      </c>
      <c r="CD8" s="24">
        <f t="shared" si="3"/>
        <v>3.1879888809171623E-4</v>
      </c>
      <c r="CE8" s="24">
        <f t="shared" si="4"/>
        <v>3.2058441343342091E-4</v>
      </c>
      <c r="CF8" s="24">
        <f t="shared" si="5"/>
        <v>1.0480404419154304E-4</v>
      </c>
      <c r="CG8" s="24">
        <f t="shared" si="6"/>
        <v>1.1739001967302105E-5</v>
      </c>
      <c r="CH8" s="24">
        <f t="shared" si="7"/>
        <v>1.2408379720145837E-3</v>
      </c>
      <c r="CI8" s="24">
        <f t="shared" si="8"/>
        <v>-2.0314698848058067E-4</v>
      </c>
      <c r="CJ8" s="24"/>
      <c r="CK8" s="24">
        <f t="shared" si="9"/>
        <v>6.3973715232883003E-4</v>
      </c>
      <c r="CL8" s="24">
        <f t="shared" si="10"/>
        <v>1.6512438310538591E-3</v>
      </c>
      <c r="CM8" s="24">
        <f t="shared" si="11"/>
        <v>3.9757237358519706E-5</v>
      </c>
      <c r="CN8" s="24">
        <f t="shared" si="12"/>
        <v>9.4897958713661631E-4</v>
      </c>
    </row>
    <row r="9" spans="1:92" x14ac:dyDescent="0.25">
      <c r="A9" s="27" t="s">
        <v>7</v>
      </c>
      <c r="B9" s="27">
        <v>3479.5078600000002</v>
      </c>
      <c r="C9" s="27">
        <v>25.026118100000001</v>
      </c>
      <c r="D9" s="27">
        <v>54.126013100000002</v>
      </c>
      <c r="E9" s="27">
        <v>501.46015499999999</v>
      </c>
      <c r="F9" s="27">
        <v>501.04018500000001</v>
      </c>
      <c r="G9" s="27">
        <v>10.101498400000001</v>
      </c>
      <c r="H9" s="27">
        <v>566.94726300000002</v>
      </c>
      <c r="I9" s="27">
        <v>12.420658700000001</v>
      </c>
      <c r="J9" s="27">
        <v>26.546676869999999</v>
      </c>
      <c r="K9" s="27"/>
      <c r="L9" s="27">
        <v>28.6324282</v>
      </c>
      <c r="M9" s="27">
        <v>1.2508129299999999</v>
      </c>
      <c r="N9" s="27">
        <v>4.1433738599999996</v>
      </c>
      <c r="O9" s="27">
        <v>3.4415478099999999</v>
      </c>
      <c r="P9" s="27"/>
      <c r="Q9" s="27" t="s">
        <v>7</v>
      </c>
      <c r="R9" s="27">
        <v>33.5444890491571</v>
      </c>
      <c r="S9" s="27">
        <v>1.2498171195775001</v>
      </c>
      <c r="T9" s="27">
        <v>12.4106407178277</v>
      </c>
      <c r="U9" s="27">
        <v>12.4106407178277</v>
      </c>
      <c r="V9" s="27">
        <v>100.10839095851399</v>
      </c>
      <c r="W9" s="27">
        <v>26.522078841319701</v>
      </c>
      <c r="X9" s="27">
        <v>4.1391402562396804</v>
      </c>
      <c r="Y9" s="27">
        <v>220.82923589117999</v>
      </c>
      <c r="Z9" s="27">
        <v>0</v>
      </c>
      <c r="AA9" s="27">
        <v>3476.4618392058901</v>
      </c>
      <c r="AB9" s="27">
        <v>65.604240361434705</v>
      </c>
      <c r="AC9" s="27">
        <v>24.0924864317237</v>
      </c>
      <c r="AD9" s="27">
        <v>31.4519584450073</v>
      </c>
      <c r="AE9" s="27">
        <v>15.546459807741</v>
      </c>
      <c r="AF9" s="27">
        <v>28.606053770338502</v>
      </c>
      <c r="AG9" s="27">
        <v>28.606053770338502</v>
      </c>
      <c r="AH9" s="27">
        <v>0</v>
      </c>
      <c r="AI9" s="27">
        <v>12.200291557654699</v>
      </c>
      <c r="AJ9" s="27">
        <v>1.8369981191345699</v>
      </c>
      <c r="AK9" s="27">
        <v>7.6355327983972501</v>
      </c>
      <c r="AL9" s="27">
        <v>0</v>
      </c>
      <c r="AM9" s="27">
        <v>3.4386159760083599</v>
      </c>
      <c r="AN9" s="27">
        <v>25.0052661662174</v>
      </c>
      <c r="AO9" s="27">
        <v>0</v>
      </c>
      <c r="AP9" s="27">
        <v>48.667237777741001</v>
      </c>
      <c r="AQ9" s="27">
        <v>5.4074686010019901</v>
      </c>
      <c r="AR9" s="27">
        <v>54.074706378742903</v>
      </c>
      <c r="AS9" s="27">
        <v>9.8351796375927698</v>
      </c>
      <c r="AT9" s="27">
        <v>26.574796891460899</v>
      </c>
      <c r="AU9" s="27">
        <v>5.5068745845665401E-2</v>
      </c>
      <c r="AV9" s="27">
        <v>75.160978050496794</v>
      </c>
      <c r="AW9" s="27">
        <v>5.0062533441359802E-2</v>
      </c>
      <c r="AX9" s="27">
        <v>1.48435396198129</v>
      </c>
      <c r="AY9" s="27">
        <v>27.934872578360501</v>
      </c>
      <c r="AZ9" s="27">
        <v>4.5056176524082697E-2</v>
      </c>
      <c r="BA9" s="27">
        <v>0</v>
      </c>
      <c r="BB9" s="27">
        <v>4.8412935652595603</v>
      </c>
      <c r="BC9" s="27">
        <v>501.05878314004298</v>
      </c>
      <c r="BD9" s="27">
        <v>500.639285162232</v>
      </c>
      <c r="BE9" s="27">
        <v>0.41949797781047898</v>
      </c>
      <c r="BF9" s="27">
        <v>5.6570568075971203E-2</v>
      </c>
      <c r="BG9" s="27">
        <v>0</v>
      </c>
      <c r="BH9" s="27">
        <v>12.2653148806472</v>
      </c>
      <c r="BI9" s="27">
        <v>0.47058748557350399</v>
      </c>
      <c r="BJ9" s="27">
        <v>185.081081587548</v>
      </c>
      <c r="BK9" s="27">
        <v>0.75093764766833604</v>
      </c>
      <c r="BL9" s="27">
        <v>0.95118726389876496</v>
      </c>
      <c r="BM9" s="27">
        <v>264.43012197071101</v>
      </c>
      <c r="BN9" s="27">
        <v>8.8952626774737205</v>
      </c>
      <c r="BO9" s="27">
        <v>0.17021256634534301</v>
      </c>
      <c r="BP9" s="27">
        <v>2.05256363035102</v>
      </c>
      <c r="BQ9" s="27">
        <v>0</v>
      </c>
      <c r="BR9" s="27">
        <v>10.0938892314136</v>
      </c>
      <c r="BS9" s="27">
        <v>2.8639920892794501</v>
      </c>
      <c r="BT9" s="27">
        <v>0</v>
      </c>
      <c r="BU9" s="27">
        <v>0</v>
      </c>
      <c r="BV9" s="27">
        <v>56.517280693955698</v>
      </c>
      <c r="BW9" s="27">
        <v>64.036084733874503</v>
      </c>
      <c r="BX9" s="27">
        <v>566.44666942244305</v>
      </c>
      <c r="BY9" s="27">
        <v>15.1064940743178</v>
      </c>
      <c r="CA9" s="24">
        <f t="shared" si="0"/>
        <v>-8.7541713272924271E-4</v>
      </c>
      <c r="CB9" s="24">
        <f t="shared" si="1"/>
        <v>-8.3320688007949026E-4</v>
      </c>
      <c r="CC9" s="24">
        <f t="shared" si="2"/>
        <v>-9.4791244206935289E-4</v>
      </c>
      <c r="CD9" s="24">
        <f t="shared" si="3"/>
        <v>-8.0040628543460199E-4</v>
      </c>
      <c r="CE9" s="24">
        <f t="shared" si="4"/>
        <v>-8.0013509848119E-4</v>
      </c>
      <c r="CF9" s="24">
        <f t="shared" si="5"/>
        <v>-7.5327127571493473E-4</v>
      </c>
      <c r="CG9" s="24">
        <f t="shared" si="6"/>
        <v>-8.8296321408816751E-4</v>
      </c>
      <c r="CH9" s="24">
        <f t="shared" si="7"/>
        <v>-8.0655804287580346E-4</v>
      </c>
      <c r="CI9" s="24">
        <f t="shared" si="8"/>
        <v>-9.2659540027385193E-4</v>
      </c>
      <c r="CJ9" s="24"/>
      <c r="CK9" s="24">
        <f t="shared" si="9"/>
        <v>-9.2113841960138245E-4</v>
      </c>
      <c r="CL9" s="24">
        <f t="shared" si="10"/>
        <v>-7.9613057925444881E-4</v>
      </c>
      <c r="CM9" s="24">
        <f t="shared" si="11"/>
        <v>-1.0217769149895701E-3</v>
      </c>
      <c r="CN9" s="24">
        <f t="shared" si="12"/>
        <v>-8.5189401789539205E-4</v>
      </c>
    </row>
    <row r="10" spans="1:92" x14ac:dyDescent="0.25">
      <c r="A10" s="27" t="s">
        <v>8</v>
      </c>
      <c r="B10" s="27">
        <v>343.44649199999998</v>
      </c>
      <c r="C10" s="27">
        <v>2.3908272400000001</v>
      </c>
      <c r="D10" s="27">
        <v>7.8602676000000002</v>
      </c>
      <c r="E10" s="27">
        <v>52.9021866</v>
      </c>
      <c r="F10" s="27">
        <v>52.516386599999997</v>
      </c>
      <c r="G10" s="27">
        <v>0.70592007000000001</v>
      </c>
      <c r="H10" s="27">
        <v>62.186644000000001</v>
      </c>
      <c r="I10" s="27">
        <v>1.2396647000000001</v>
      </c>
      <c r="J10" s="27">
        <v>2.5245191199999999</v>
      </c>
      <c r="K10" s="27"/>
      <c r="L10" s="27">
        <v>2.79279849</v>
      </c>
      <c r="M10" s="27">
        <v>0.1334368105</v>
      </c>
      <c r="N10" s="27">
        <v>0.39564217550000003</v>
      </c>
      <c r="O10" s="27">
        <v>0.3696272505</v>
      </c>
      <c r="P10" s="27"/>
      <c r="Q10" s="27" t="s">
        <v>8</v>
      </c>
      <c r="R10" s="27">
        <v>3.82675127277545</v>
      </c>
      <c r="S10" s="27">
        <v>0.13328738561296299</v>
      </c>
      <c r="T10" s="27">
        <v>1.2382780721856099</v>
      </c>
      <c r="U10" s="27">
        <v>1.2382780721856099</v>
      </c>
      <c r="V10" s="27">
        <v>11.4203541584682</v>
      </c>
      <c r="W10" s="27">
        <v>2.5216894513367101</v>
      </c>
      <c r="X10" s="27">
        <v>0.39520041551587298</v>
      </c>
      <c r="Y10" s="27">
        <v>23.8356153161081</v>
      </c>
      <c r="Z10" s="27">
        <v>0</v>
      </c>
      <c r="AA10" s="27">
        <v>343.06231664765102</v>
      </c>
      <c r="AB10" s="27">
        <v>6.9052523402648802</v>
      </c>
      <c r="AC10" s="27">
        <v>2.5644966990819902</v>
      </c>
      <c r="AD10" s="27">
        <v>3.5880242323242699</v>
      </c>
      <c r="AE10" s="27">
        <v>1.1915117838773199</v>
      </c>
      <c r="AF10" s="27">
        <v>2.7896776188252601</v>
      </c>
      <c r="AG10" s="27">
        <v>2.7896776188252601</v>
      </c>
      <c r="AH10" s="27">
        <v>0</v>
      </c>
      <c r="AI10" s="27">
        <v>1.3917939455105599</v>
      </c>
      <c r="AJ10" s="27">
        <v>0.20956491771566901</v>
      </c>
      <c r="AK10" s="27">
        <v>0.87106213982770897</v>
      </c>
      <c r="AL10" s="27">
        <v>0</v>
      </c>
      <c r="AM10" s="27">
        <v>0.36921409548994</v>
      </c>
      <c r="AN10" s="27">
        <v>2.3881509545461999</v>
      </c>
      <c r="AO10" s="27">
        <v>0</v>
      </c>
      <c r="AP10" s="27">
        <v>7.0663173319664603</v>
      </c>
      <c r="AQ10" s="27">
        <v>0.78514740834559604</v>
      </c>
      <c r="AR10" s="27">
        <v>7.8514647403120597</v>
      </c>
      <c r="AS10" s="27">
        <v>1.12199687472335</v>
      </c>
      <c r="AT10" s="27">
        <v>2.97610526063592</v>
      </c>
      <c r="AU10" s="27">
        <v>5.7703484956210596E-3</v>
      </c>
      <c r="AV10" s="27">
        <v>8.5243789778203993</v>
      </c>
      <c r="AW10" s="27">
        <v>5.2457630802978401E-3</v>
      </c>
      <c r="AX10" s="27">
        <v>0.15553703753920101</v>
      </c>
      <c r="AY10" s="27">
        <v>2.9271367254749499</v>
      </c>
      <c r="AZ10" s="27">
        <v>4.7211900108577601E-3</v>
      </c>
      <c r="BA10" s="27">
        <v>0</v>
      </c>
      <c r="BB10" s="27">
        <v>0.50729196106637497</v>
      </c>
      <c r="BC10" s="27">
        <v>52.844515630505299</v>
      </c>
      <c r="BD10" s="27">
        <v>52.459146271664501</v>
      </c>
      <c r="BE10" s="27">
        <v>0.38536935884080897</v>
      </c>
      <c r="BF10" s="27">
        <v>5.9277192634357902E-3</v>
      </c>
      <c r="BG10" s="27">
        <v>0</v>
      </c>
      <c r="BH10" s="27">
        <v>1.2852124761763</v>
      </c>
      <c r="BI10" s="27">
        <v>4.9310191085611001E-2</v>
      </c>
      <c r="BJ10" s="27">
        <v>19.3935958442875</v>
      </c>
      <c r="BK10" s="27">
        <v>7.8686419638772598E-2</v>
      </c>
      <c r="BL10" s="27">
        <v>9.9669448348462503E-2</v>
      </c>
      <c r="BM10" s="27">
        <v>27.7081289185777</v>
      </c>
      <c r="BN10" s="27">
        <v>0.96634131406669999</v>
      </c>
      <c r="BO10" s="27">
        <v>1.7835577881027499E-2</v>
      </c>
      <c r="BP10" s="27">
        <v>0.21507665073827201</v>
      </c>
      <c r="BQ10" s="27">
        <v>0</v>
      </c>
      <c r="BR10" s="27">
        <v>0.705129915684232</v>
      </c>
      <c r="BS10" s="27">
        <v>0.32672423711223397</v>
      </c>
      <c r="BT10" s="27">
        <v>0</v>
      </c>
      <c r="BU10" s="27">
        <v>0</v>
      </c>
      <c r="BV10" s="27">
        <v>6.4458979712885398</v>
      </c>
      <c r="BW10" s="27">
        <v>7.2974490165313499</v>
      </c>
      <c r="BX10" s="27">
        <v>62.117076098039497</v>
      </c>
      <c r="BY10" s="27">
        <v>1.7219554728439599</v>
      </c>
      <c r="CA10" s="24">
        <f t="shared" si="0"/>
        <v>-1.1185886631474504E-3</v>
      </c>
      <c r="CB10" s="24">
        <f t="shared" si="1"/>
        <v>-1.1193972567420955E-3</v>
      </c>
      <c r="CC10" s="24">
        <f t="shared" si="2"/>
        <v>-1.1199185747748067E-3</v>
      </c>
      <c r="CD10" s="24">
        <f t="shared" si="3"/>
        <v>-1.0901433986227952E-3</v>
      </c>
      <c r="CE10" s="24">
        <f t="shared" si="4"/>
        <v>-1.0899517663215592E-3</v>
      </c>
      <c r="CF10" s="24">
        <f t="shared" si="5"/>
        <v>-1.1193254723130485E-3</v>
      </c>
      <c r="CG10" s="24">
        <f t="shared" si="6"/>
        <v>-1.1186952291637377E-3</v>
      </c>
      <c r="CH10" s="24">
        <f t="shared" si="7"/>
        <v>-1.1185506971281348E-3</v>
      </c>
      <c r="CI10" s="24">
        <f t="shared" si="8"/>
        <v>-1.120874324489101E-3</v>
      </c>
      <c r="CJ10" s="24"/>
      <c r="CK10" s="24">
        <f t="shared" si="9"/>
        <v>-1.1174709474796065E-3</v>
      </c>
      <c r="CL10" s="24">
        <f t="shared" si="10"/>
        <v>-1.1198175861450803E-3</v>
      </c>
      <c r="CM10" s="24">
        <f t="shared" si="11"/>
        <v>-1.1165644399987473E-3</v>
      </c>
      <c r="CN10" s="24">
        <f t="shared" si="12"/>
        <v>-1.1177612297283983E-3</v>
      </c>
    </row>
    <row r="11" spans="1:92" x14ac:dyDescent="0.25">
      <c r="A11" s="27" t="s">
        <v>9</v>
      </c>
      <c r="B11" s="27">
        <v>24311.687020000001</v>
      </c>
      <c r="C11" s="27">
        <v>188.51003244</v>
      </c>
      <c r="D11" s="27">
        <v>424.04699792000002</v>
      </c>
      <c r="E11" s="27">
        <v>3528.9453042</v>
      </c>
      <c r="F11" s="27">
        <v>3521.3007742</v>
      </c>
      <c r="G11" s="27">
        <v>62.070843433</v>
      </c>
      <c r="H11" s="27">
        <v>3971.7269249999999</v>
      </c>
      <c r="I11" s="27">
        <v>96.841473655000001</v>
      </c>
      <c r="J11" s="27">
        <v>178.01961231999999</v>
      </c>
      <c r="K11" s="27"/>
      <c r="L11" s="27">
        <v>214.7528116</v>
      </c>
      <c r="M11" s="27">
        <v>10.293095936</v>
      </c>
      <c r="N11" s="27">
        <v>30.115012395000001</v>
      </c>
      <c r="O11" s="27">
        <v>26.383809022000001</v>
      </c>
      <c r="P11" s="27"/>
      <c r="Q11" s="27" t="s">
        <v>9</v>
      </c>
      <c r="R11" s="27">
        <v>236.69188054477999</v>
      </c>
      <c r="S11" s="27">
        <v>10.288055814390001</v>
      </c>
      <c r="T11" s="27">
        <v>96.7914946706384</v>
      </c>
      <c r="U11" s="27">
        <v>96.7914946706384</v>
      </c>
      <c r="V11" s="27">
        <v>706.37085886818102</v>
      </c>
      <c r="W11" s="27">
        <v>177.888322246212</v>
      </c>
      <c r="X11" s="27">
        <v>30.093280384212399</v>
      </c>
      <c r="Y11" s="27">
        <v>1514.3879199947201</v>
      </c>
      <c r="Z11" s="27">
        <v>0</v>
      </c>
      <c r="AA11" s="27">
        <v>24295.611022111199</v>
      </c>
      <c r="AB11" s="27">
        <v>444.21840323103299</v>
      </c>
      <c r="AC11" s="27">
        <v>164.05837666400399</v>
      </c>
      <c r="AD11" s="27">
        <v>221.92717077924999</v>
      </c>
      <c r="AE11" s="27">
        <v>90.906042052132904</v>
      </c>
      <c r="AF11" s="27">
        <v>214.62072139491301</v>
      </c>
      <c r="AG11" s="27">
        <v>214.62072139491301</v>
      </c>
      <c r="AH11" s="27">
        <v>0</v>
      </c>
      <c r="AI11" s="27">
        <v>86.085473943727095</v>
      </c>
      <c r="AJ11" s="27">
        <v>12.9619760968765</v>
      </c>
      <c r="AK11" s="27">
        <v>53.876793240411999</v>
      </c>
      <c r="AL11" s="27">
        <v>0</v>
      </c>
      <c r="AM11" s="27">
        <v>26.3691552391704</v>
      </c>
      <c r="AN11" s="27">
        <v>188.404178291698</v>
      </c>
      <c r="AO11" s="27">
        <v>0</v>
      </c>
      <c r="AP11" s="27">
        <v>381.38194140740097</v>
      </c>
      <c r="AQ11" s="27">
        <v>42.375779830591902</v>
      </c>
      <c r="AR11" s="27">
        <v>423.75772123799402</v>
      </c>
      <c r="AS11" s="27">
        <v>69.397686083271296</v>
      </c>
      <c r="AT11" s="27">
        <v>185.719988813501</v>
      </c>
      <c r="AU11" s="27">
        <v>0.38709745366601001</v>
      </c>
      <c r="AV11" s="27">
        <v>528.72688349167004</v>
      </c>
      <c r="AW11" s="27">
        <v>0.35190655032644902</v>
      </c>
      <c r="AX11" s="27">
        <v>10.4340346680743</v>
      </c>
      <c r="AY11" s="27">
        <v>196.363899841597</v>
      </c>
      <c r="AZ11" s="27">
        <v>0.31671599393938299</v>
      </c>
      <c r="BA11" s="27">
        <v>0</v>
      </c>
      <c r="BB11" s="27">
        <v>34.031132950577799</v>
      </c>
      <c r="BC11" s="27">
        <v>3526.8052857920802</v>
      </c>
      <c r="BD11" s="27">
        <v>3519.1673347420501</v>
      </c>
      <c r="BE11" s="27">
        <v>7.6379510500283798</v>
      </c>
      <c r="BF11" s="27">
        <v>0.39765464284726898</v>
      </c>
      <c r="BG11" s="27">
        <v>0</v>
      </c>
      <c r="BH11" s="27">
        <v>86.217135918076096</v>
      </c>
      <c r="BI11" s="27">
        <v>3.3079230066799998</v>
      </c>
      <c r="BJ11" s="27">
        <v>1300.9991223458201</v>
      </c>
      <c r="BK11" s="27">
        <v>5.2786000030754403</v>
      </c>
      <c r="BL11" s="27">
        <v>6.6862271469380499</v>
      </c>
      <c r="BM11" s="27">
        <v>1858.7712242606499</v>
      </c>
      <c r="BN11" s="27">
        <v>61.201930628092001</v>
      </c>
      <c r="BO11" s="27">
        <v>1.1964821576778699</v>
      </c>
      <c r="BP11" s="27">
        <v>14.4281778020998</v>
      </c>
      <c r="BQ11" s="27">
        <v>0</v>
      </c>
      <c r="BR11" s="27">
        <v>62.032163284322401</v>
      </c>
      <c r="BS11" s="27">
        <v>20.2085158227822</v>
      </c>
      <c r="BT11" s="27">
        <v>0</v>
      </c>
      <c r="BU11" s="27">
        <v>0</v>
      </c>
      <c r="BV11" s="27">
        <v>398.73738324767299</v>
      </c>
      <c r="BW11" s="27">
        <v>451.59103417623498</v>
      </c>
      <c r="BX11" s="27">
        <v>3968.9585334660501</v>
      </c>
      <c r="BY11" s="27">
        <v>106.54719237726999</v>
      </c>
      <c r="CA11" s="24">
        <f t="shared" si="0"/>
        <v>-6.6124567478912017E-4</v>
      </c>
      <c r="CB11" s="24">
        <f t="shared" si="1"/>
        <v>-5.6153058238793006E-4</v>
      </c>
      <c r="CC11" s="24">
        <f t="shared" si="2"/>
        <v>-6.8218070974429838E-4</v>
      </c>
      <c r="CD11" s="24">
        <f t="shared" si="3"/>
        <v>-6.0641869551586371E-4</v>
      </c>
      <c r="CE11" s="24">
        <f t="shared" si="4"/>
        <v>-6.0586686419439859E-4</v>
      </c>
      <c r="CF11" s="24">
        <f t="shared" si="5"/>
        <v>-6.231613192005551E-4</v>
      </c>
      <c r="CG11" s="24">
        <f t="shared" si="6"/>
        <v>-6.9702464097524844E-4</v>
      </c>
      <c r="CH11" s="24">
        <f t="shared" si="7"/>
        <v>-5.1609070448114733E-4</v>
      </c>
      <c r="CI11" s="24">
        <f t="shared" si="8"/>
        <v>-7.3750342491474025E-4</v>
      </c>
      <c r="CJ11" s="24"/>
      <c r="CK11" s="24">
        <f t="shared" si="9"/>
        <v>-6.1508021293350129E-4</v>
      </c>
      <c r="CL11" s="24">
        <f t="shared" si="10"/>
        <v>-4.8966041328457697E-4</v>
      </c>
      <c r="CM11" s="24">
        <f t="shared" si="11"/>
        <v>-7.2163379853730947E-4</v>
      </c>
      <c r="CN11" s="24">
        <f t="shared" si="12"/>
        <v>-5.5540816026155247E-4</v>
      </c>
    </row>
    <row r="12" spans="1:92" x14ac:dyDescent="0.25">
      <c r="A12" s="27" t="s">
        <v>10</v>
      </c>
      <c r="B12" s="27">
        <v>29832.749206</v>
      </c>
      <c r="C12" s="27">
        <v>225.55067381999999</v>
      </c>
      <c r="D12" s="27">
        <v>508.77364834999997</v>
      </c>
      <c r="E12" s="27">
        <v>4199.5480993000001</v>
      </c>
      <c r="F12" s="27">
        <v>4194.1305648999996</v>
      </c>
      <c r="G12" s="27">
        <v>76.890225939000004</v>
      </c>
      <c r="H12" s="27">
        <v>4776.4930224999998</v>
      </c>
      <c r="I12" s="27">
        <v>113.92312359</v>
      </c>
      <c r="J12" s="27">
        <v>227.03214629999999</v>
      </c>
      <c r="K12" s="27"/>
      <c r="L12" s="27">
        <v>268.15221735</v>
      </c>
      <c r="M12" s="27">
        <v>11.792272540000001</v>
      </c>
      <c r="N12" s="27">
        <v>39.211371251000003</v>
      </c>
      <c r="O12" s="27">
        <v>31.858488090000002</v>
      </c>
      <c r="P12" s="27"/>
      <c r="Q12" s="27" t="s">
        <v>10</v>
      </c>
      <c r="R12" s="27">
        <v>277.47253832105599</v>
      </c>
      <c r="S12" s="27">
        <v>11.785146293481599</v>
      </c>
      <c r="T12" s="27">
        <v>113.851163243645</v>
      </c>
      <c r="U12" s="27">
        <v>113.851163243645</v>
      </c>
      <c r="V12" s="27">
        <v>828.07480721632896</v>
      </c>
      <c r="W12" s="27">
        <v>226.849471659893</v>
      </c>
      <c r="X12" s="27">
        <v>39.180484361326201</v>
      </c>
      <c r="Y12" s="27">
        <v>1861.33119835057</v>
      </c>
      <c r="Z12" s="27">
        <v>0</v>
      </c>
      <c r="AA12" s="27">
        <v>29810.395426592298</v>
      </c>
      <c r="AB12" s="27">
        <v>557.46166906689598</v>
      </c>
      <c r="AC12" s="27">
        <v>203.99101286575299</v>
      </c>
      <c r="AD12" s="27">
        <v>260.16399226706199</v>
      </c>
      <c r="AE12" s="27">
        <v>143.47535491835899</v>
      </c>
      <c r="AF12" s="27">
        <v>267.96164433443698</v>
      </c>
      <c r="AG12" s="27">
        <v>267.96164433443698</v>
      </c>
      <c r="AH12" s="27">
        <v>0</v>
      </c>
      <c r="AI12" s="27">
        <v>100.918643346377</v>
      </c>
      <c r="AJ12" s="27">
        <v>15.1952547574646</v>
      </c>
      <c r="AK12" s="27">
        <v>63.159468085799503</v>
      </c>
      <c r="AL12" s="27">
        <v>0</v>
      </c>
      <c r="AM12" s="27">
        <v>31.837381439287</v>
      </c>
      <c r="AN12" s="27">
        <v>225.39964303443401</v>
      </c>
      <c r="AO12" s="27">
        <v>0</v>
      </c>
      <c r="AP12" s="27">
        <v>457.551424888138</v>
      </c>
      <c r="AQ12" s="27">
        <v>50.839030262659499</v>
      </c>
      <c r="AR12" s="27">
        <v>508.390455150798</v>
      </c>
      <c r="AS12" s="27">
        <v>81.354512374177901</v>
      </c>
      <c r="AT12" s="27">
        <v>221.240938530931</v>
      </c>
      <c r="AU12" s="27">
        <v>0.46101824394296598</v>
      </c>
      <c r="AV12" s="27">
        <v>622.99325880756896</v>
      </c>
      <c r="AW12" s="27">
        <v>0.41910754019345497</v>
      </c>
      <c r="AX12" s="27">
        <v>12.426536950312199</v>
      </c>
      <c r="AY12" s="27">
        <v>233.86193129696801</v>
      </c>
      <c r="AZ12" s="27">
        <v>0.37719667638860799</v>
      </c>
      <c r="BA12" s="27">
        <v>0</v>
      </c>
      <c r="BB12" s="27">
        <v>40.529780477521101</v>
      </c>
      <c r="BC12" s="27">
        <v>4196.6065885622002</v>
      </c>
      <c r="BD12" s="27">
        <v>4191.1939218502803</v>
      </c>
      <c r="BE12" s="27">
        <v>5.4126667119265601</v>
      </c>
      <c r="BF12" s="27">
        <v>0.47359136103771499</v>
      </c>
      <c r="BG12" s="27">
        <v>0</v>
      </c>
      <c r="BH12" s="27">
        <v>102.681322777658</v>
      </c>
      <c r="BI12" s="27">
        <v>3.9396097505382</v>
      </c>
      <c r="BJ12" s="27">
        <v>1549.44023456329</v>
      </c>
      <c r="BK12" s="27">
        <v>6.2866126774196998</v>
      </c>
      <c r="BL12" s="27">
        <v>7.9630405672569502</v>
      </c>
      <c r="BM12" s="27">
        <v>2213.7255644205902</v>
      </c>
      <c r="BN12" s="27">
        <v>74.817798103044296</v>
      </c>
      <c r="BO12" s="27">
        <v>1.4249650665665701</v>
      </c>
      <c r="BP12" s="27">
        <v>17.1834094805888</v>
      </c>
      <c r="BQ12" s="27">
        <v>0</v>
      </c>
      <c r="BR12" s="27">
        <v>76.834020226214406</v>
      </c>
      <c r="BS12" s="27">
        <v>23.6903271065365</v>
      </c>
      <c r="BT12" s="27">
        <v>0</v>
      </c>
      <c r="BU12" s="27">
        <v>0</v>
      </c>
      <c r="BV12" s="27">
        <v>467.53994054716298</v>
      </c>
      <c r="BW12" s="27">
        <v>529.89267146134296</v>
      </c>
      <c r="BX12" s="27">
        <v>4772.7841116822901</v>
      </c>
      <c r="BY12" s="27">
        <v>124.993471197386</v>
      </c>
      <c r="CA12" s="24">
        <f t="shared" si="0"/>
        <v>-7.4930336635572721E-4</v>
      </c>
      <c r="CB12" s="24">
        <f t="shared" si="1"/>
        <v>-6.6960910826854186E-4</v>
      </c>
      <c r="CC12" s="24">
        <f t="shared" si="2"/>
        <v>-7.5317029575863465E-4</v>
      </c>
      <c r="CD12" s="24">
        <f t="shared" si="3"/>
        <v>-7.004350630702978E-4</v>
      </c>
      <c r="CE12" s="24">
        <f t="shared" si="4"/>
        <v>-7.0017921575824113E-4</v>
      </c>
      <c r="CF12" s="24">
        <f t="shared" si="5"/>
        <v>-7.3098644332490466E-4</v>
      </c>
      <c r="CG12" s="24">
        <f t="shared" si="6"/>
        <v>-7.7649246010380688E-4</v>
      </c>
      <c r="CH12" s="24">
        <f t="shared" si="7"/>
        <v>-6.3165706914759551E-4</v>
      </c>
      <c r="CI12" s="24">
        <f t="shared" si="8"/>
        <v>-8.0462015218589077E-4</v>
      </c>
      <c r="CJ12" s="24"/>
      <c r="CK12" s="24">
        <f t="shared" si="9"/>
        <v>-7.1068968754517772E-4</v>
      </c>
      <c r="CL12" s="24">
        <f t="shared" si="10"/>
        <v>-6.0431494389474633E-4</v>
      </c>
      <c r="CM12" s="24">
        <f t="shared" si="11"/>
        <v>-7.8770236001410505E-4</v>
      </c>
      <c r="CN12" s="24">
        <f t="shared" si="12"/>
        <v>-6.6251262939330926E-4</v>
      </c>
    </row>
    <row r="13" spans="1:92" x14ac:dyDescent="0.25">
      <c r="A13" s="27" t="s">
        <v>12</v>
      </c>
      <c r="B13" s="27">
        <v>6483.1911499999997</v>
      </c>
      <c r="C13" s="27">
        <v>53.708905626000004</v>
      </c>
      <c r="D13" s="27">
        <v>118.42630989</v>
      </c>
      <c r="E13" s="27">
        <v>925.69242670000006</v>
      </c>
      <c r="F13" s="27">
        <v>925.69242670000006</v>
      </c>
      <c r="G13" s="27">
        <v>23.200314787</v>
      </c>
      <c r="H13" s="27">
        <v>691.44359220000001</v>
      </c>
      <c r="I13" s="27">
        <v>31.743436798000001</v>
      </c>
      <c r="J13" s="27">
        <v>38.162414435999999</v>
      </c>
      <c r="K13" s="27"/>
      <c r="L13" s="27">
        <v>73.253853425000003</v>
      </c>
      <c r="M13" s="27">
        <v>2.9526281391999998</v>
      </c>
      <c r="N13" s="27">
        <v>5.7591737067000004</v>
      </c>
      <c r="O13" s="27">
        <v>9.1001369509999996</v>
      </c>
      <c r="P13" s="27"/>
      <c r="Q13" s="27" t="s">
        <v>12</v>
      </c>
      <c r="R13" s="27">
        <v>39.8343879880318</v>
      </c>
      <c r="S13" s="27">
        <v>3.0112547541990802</v>
      </c>
      <c r="T13" s="27">
        <v>32.251419827267704</v>
      </c>
      <c r="U13" s="27">
        <v>32.251419827267704</v>
      </c>
      <c r="V13" s="27">
        <v>118.87974594578201</v>
      </c>
      <c r="W13" s="27">
        <v>38.4831048364263</v>
      </c>
      <c r="X13" s="27">
        <v>5.8332452646450097</v>
      </c>
      <c r="Y13" s="27">
        <v>219.20695967995701</v>
      </c>
      <c r="Z13" s="27">
        <v>0</v>
      </c>
      <c r="AA13" s="27">
        <v>6553.3428736542101</v>
      </c>
      <c r="AB13" s="27">
        <v>59.544208579118397</v>
      </c>
      <c r="AC13" s="27">
        <v>22.7743806724873</v>
      </c>
      <c r="AD13" s="27">
        <v>37.349533915766699</v>
      </c>
      <c r="AE13" s="27">
        <v>0</v>
      </c>
      <c r="AF13" s="27">
        <v>74.095784527384097</v>
      </c>
      <c r="AG13" s="27">
        <v>74.095784527384097</v>
      </c>
      <c r="AH13" s="27">
        <v>0</v>
      </c>
      <c r="AI13" s="27">
        <v>14.4874862285345</v>
      </c>
      <c r="AJ13" s="27">
        <v>2.18145422524782</v>
      </c>
      <c r="AK13" s="27">
        <v>9.0672709989759497</v>
      </c>
      <c r="AL13" s="27">
        <v>0</v>
      </c>
      <c r="AM13" s="27">
        <v>9.2254687964099595</v>
      </c>
      <c r="AN13" s="27">
        <v>54.563730966451097</v>
      </c>
      <c r="AO13" s="27">
        <v>0</v>
      </c>
      <c r="AP13" s="27">
        <v>107.680920480607</v>
      </c>
      <c r="AQ13" s="27">
        <v>11.964547045883601</v>
      </c>
      <c r="AR13" s="27">
        <v>119.645467526491</v>
      </c>
      <c r="AS13" s="27">
        <v>11.6793832459597</v>
      </c>
      <c r="AT13" s="27">
        <v>29.795860338056698</v>
      </c>
      <c r="AU13" s="27">
        <v>0.103053080573422</v>
      </c>
      <c r="AV13" s="27">
        <v>87.669098455715201</v>
      </c>
      <c r="AW13" s="27">
        <v>9.3684609963788995E-2</v>
      </c>
      <c r="AX13" s="27">
        <v>2.77774980803254</v>
      </c>
      <c r="AY13" s="27">
        <v>52.276016399080603</v>
      </c>
      <c r="AZ13" s="27">
        <v>8.4316156737600401E-2</v>
      </c>
      <c r="BA13" s="27">
        <v>0</v>
      </c>
      <c r="BB13" s="27">
        <v>9.05977185392174</v>
      </c>
      <c r="BC13" s="27">
        <v>936.87307231210798</v>
      </c>
      <c r="BD13" s="27">
        <v>936.87307231210798</v>
      </c>
      <c r="BE13" s="27">
        <v>0</v>
      </c>
      <c r="BF13" s="27">
        <v>0.105863670442081</v>
      </c>
      <c r="BG13" s="27">
        <v>0</v>
      </c>
      <c r="BH13" s="27">
        <v>22.952736740797</v>
      </c>
      <c r="BI13" s="27">
        <v>0.88063549794143403</v>
      </c>
      <c r="BJ13" s="27">
        <v>346.35209643016498</v>
      </c>
      <c r="BK13" s="27">
        <v>1.4052704389953501</v>
      </c>
      <c r="BL13" s="27">
        <v>1.78000754002766</v>
      </c>
      <c r="BM13" s="27">
        <v>494.842273439265</v>
      </c>
      <c r="BN13" s="27">
        <v>9.0270144973144806</v>
      </c>
      <c r="BO13" s="27">
        <v>0.31852772824726999</v>
      </c>
      <c r="BP13" s="27">
        <v>3.8410689179164099</v>
      </c>
      <c r="BQ13" s="27">
        <v>0</v>
      </c>
      <c r="BR13" s="27">
        <v>23.387262895219799</v>
      </c>
      <c r="BS13" s="27">
        <v>3.4010213563465799</v>
      </c>
      <c r="BT13" s="27">
        <v>0</v>
      </c>
      <c r="BU13" s="27">
        <v>0</v>
      </c>
      <c r="BV13" s="27">
        <v>67.063949600171895</v>
      </c>
      <c r="BW13" s="27">
        <v>75.796298639137504</v>
      </c>
      <c r="BX13" s="27">
        <v>700.40584579771405</v>
      </c>
      <c r="BY13" s="27">
        <v>17.894850367863501</v>
      </c>
      <c r="CA13" s="24">
        <f t="shared" si="0"/>
        <v>1.0820554574302565E-2</v>
      </c>
      <c r="CB13" s="24">
        <f t="shared" si="1"/>
        <v>1.5915895706452073E-2</v>
      </c>
      <c r="CC13" s="24">
        <f t="shared" si="2"/>
        <v>1.0294651903140582E-2</v>
      </c>
      <c r="CD13" s="24">
        <f t="shared" si="3"/>
        <v>1.2078143117110501E-2</v>
      </c>
      <c r="CE13" s="24">
        <f t="shared" si="4"/>
        <v>1.2078143117110501E-2</v>
      </c>
      <c r="CF13" s="24">
        <f t="shared" si="5"/>
        <v>8.0579987787300442E-3</v>
      </c>
      <c r="CG13" s="24">
        <f t="shared" si="6"/>
        <v>1.296165543916373E-2</v>
      </c>
      <c r="CH13" s="24">
        <f t="shared" si="7"/>
        <v>1.6002773502449108E-2</v>
      </c>
      <c r="CI13" s="24">
        <f t="shared" si="8"/>
        <v>8.4033048004368924E-3</v>
      </c>
      <c r="CJ13" s="24"/>
      <c r="CK13" s="24">
        <f t="shared" si="9"/>
        <v>1.1493335340318921E-2</v>
      </c>
      <c r="CL13" s="24">
        <f t="shared" si="10"/>
        <v>1.985573944132531E-2</v>
      </c>
      <c r="CM13" s="24">
        <f t="shared" si="11"/>
        <v>1.2861490504937768E-2</v>
      </c>
      <c r="CN13" s="24">
        <f t="shared" si="12"/>
        <v>1.3772522994413549E-2</v>
      </c>
    </row>
    <row r="14" spans="1:92" x14ac:dyDescent="0.25">
      <c r="A14" s="27" t="s">
        <v>13</v>
      </c>
      <c r="B14" s="27">
        <v>70843.443234000006</v>
      </c>
      <c r="C14" s="27">
        <v>531.36956873999998</v>
      </c>
      <c r="D14" s="27">
        <v>920.97144451999998</v>
      </c>
      <c r="E14" s="27">
        <v>11244.851282</v>
      </c>
      <c r="F14" s="27">
        <v>11226.997646</v>
      </c>
      <c r="G14" s="27">
        <v>348.81494087999999</v>
      </c>
      <c r="H14" s="27">
        <v>11651.756171000001</v>
      </c>
      <c r="I14" s="27">
        <v>234.35389549999999</v>
      </c>
      <c r="J14" s="27">
        <v>626.72904290999998</v>
      </c>
      <c r="K14" s="27"/>
      <c r="L14" s="27">
        <v>397.67491802000001</v>
      </c>
      <c r="M14" s="27">
        <v>22.812947573999999</v>
      </c>
      <c r="N14" s="27">
        <v>50.877292838999999</v>
      </c>
      <c r="O14" s="27">
        <v>63.023879952000001</v>
      </c>
      <c r="P14" s="27"/>
      <c r="Q14" s="27" t="s">
        <v>13</v>
      </c>
      <c r="R14" s="27">
        <v>747.38169298371702</v>
      </c>
      <c r="S14" s="27">
        <v>22.880635693295801</v>
      </c>
      <c r="T14" s="27">
        <v>233.486684153846</v>
      </c>
      <c r="U14" s="27">
        <v>233.486684153846</v>
      </c>
      <c r="V14" s="27">
        <v>2230.4478923706201</v>
      </c>
      <c r="W14" s="27">
        <v>626.41315806553598</v>
      </c>
      <c r="X14" s="27">
        <v>50.947630295078</v>
      </c>
      <c r="Y14" s="27">
        <v>4213.6897978509796</v>
      </c>
      <c r="Z14" s="27">
        <v>0</v>
      </c>
      <c r="AA14" s="27">
        <v>70908.170562652595</v>
      </c>
      <c r="AB14" s="27">
        <v>1160.22899904823</v>
      </c>
      <c r="AC14" s="27">
        <v>440.97940124445199</v>
      </c>
      <c r="AD14" s="27">
        <v>700.76079845907702</v>
      </c>
      <c r="AE14" s="27">
        <v>43.281530532358701</v>
      </c>
      <c r="AF14" s="27">
        <v>393.543965525239</v>
      </c>
      <c r="AG14" s="27">
        <v>393.543965525239</v>
      </c>
      <c r="AH14" s="27">
        <v>0</v>
      </c>
      <c r="AI14" s="27">
        <v>271.81814801348497</v>
      </c>
      <c r="AJ14" s="27">
        <v>40.928943627457102</v>
      </c>
      <c r="AK14" s="27">
        <v>170.12218719790499</v>
      </c>
      <c r="AL14" s="27">
        <v>0</v>
      </c>
      <c r="AM14" s="27">
        <v>56.306931683313799</v>
      </c>
      <c r="AN14" s="27">
        <v>532.270788783434</v>
      </c>
      <c r="AO14" s="27">
        <v>0</v>
      </c>
      <c r="AP14" s="27">
        <v>829.92057626481903</v>
      </c>
      <c r="AQ14" s="27">
        <v>92.213393238644798</v>
      </c>
      <c r="AR14" s="27">
        <v>922.13396950346305</v>
      </c>
      <c r="AS14" s="27">
        <v>219.131165078647</v>
      </c>
      <c r="AT14" s="27">
        <v>563.16757044884901</v>
      </c>
      <c r="AU14" s="27">
        <v>1.2361282531898099</v>
      </c>
      <c r="AV14" s="27">
        <v>1648.5835038917701</v>
      </c>
      <c r="AW14" s="27">
        <v>1.1237533386244201</v>
      </c>
      <c r="AX14" s="27">
        <v>33.319285233882802</v>
      </c>
      <c r="AY14" s="27">
        <v>627.05422937769004</v>
      </c>
      <c r="AZ14" s="27">
        <v>1.01137783421242</v>
      </c>
      <c r="BA14" s="27">
        <v>0</v>
      </c>
      <c r="BB14" s="27">
        <v>108.672547664147</v>
      </c>
      <c r="BC14" s="27">
        <v>11255.692826107999</v>
      </c>
      <c r="BD14" s="27">
        <v>11237.851651540001</v>
      </c>
      <c r="BE14" s="27">
        <v>17.841174568025199</v>
      </c>
      <c r="BF14" s="27">
        <v>1.26984117919718</v>
      </c>
      <c r="BG14" s="27">
        <v>0</v>
      </c>
      <c r="BH14" s="27">
        <v>275.319494590408</v>
      </c>
      <c r="BI14" s="27">
        <v>10.563281216510401</v>
      </c>
      <c r="BJ14" s="27">
        <v>4154.5156948472404</v>
      </c>
      <c r="BK14" s="27">
        <v>16.856294887591801</v>
      </c>
      <c r="BL14" s="27">
        <v>21.351305961849</v>
      </c>
      <c r="BM14" s="27">
        <v>5935.6637849060498</v>
      </c>
      <c r="BN14" s="27">
        <v>172.968350404001</v>
      </c>
      <c r="BO14" s="27">
        <v>3.82076060274365</v>
      </c>
      <c r="BP14" s="27">
        <v>46.073871646687202</v>
      </c>
      <c r="BQ14" s="27">
        <v>0</v>
      </c>
      <c r="BR14" s="27">
        <v>348.92194967773901</v>
      </c>
      <c r="BS14" s="27">
        <v>63.8107210515535</v>
      </c>
      <c r="BT14" s="27">
        <v>0</v>
      </c>
      <c r="BU14" s="27">
        <v>0</v>
      </c>
      <c r="BV14" s="27">
        <v>1258.3860555267299</v>
      </c>
      <c r="BW14" s="27">
        <v>1422.6857623486201</v>
      </c>
      <c r="BX14" s="27">
        <v>11659.016753661001</v>
      </c>
      <c r="BY14" s="27">
        <v>335.850476285203</v>
      </c>
      <c r="CA14" s="24">
        <f t="shared" si="0"/>
        <v>9.1366717508055959E-4</v>
      </c>
      <c r="CB14" s="24">
        <f t="shared" si="1"/>
        <v>1.6960324724109134E-3</v>
      </c>
      <c r="CC14" s="24">
        <f t="shared" si="2"/>
        <v>1.2622812470249468E-3</v>
      </c>
      <c r="CD14" s="24">
        <f t="shared" si="3"/>
        <v>9.6413405887849015E-4</v>
      </c>
      <c r="CE14" s="24">
        <f t="shared" si="4"/>
        <v>9.6677721704768575E-4</v>
      </c>
      <c r="CF14" s="24">
        <f t="shared" si="5"/>
        <v>3.0677813705183701E-4</v>
      </c>
      <c r="CG14" s="24">
        <f t="shared" si="6"/>
        <v>6.231320458859709E-4</v>
      </c>
      <c r="CH14" s="24">
        <f t="shared" si="7"/>
        <v>-3.700434952462711E-3</v>
      </c>
      <c r="CI14" s="24">
        <f t="shared" si="8"/>
        <v>-5.0402139176013302E-4</v>
      </c>
      <c r="CJ14" s="24"/>
      <c r="CK14" s="24">
        <f t="shared" si="9"/>
        <v>-1.0387762233858684E-2</v>
      </c>
      <c r="CL14" s="24">
        <f t="shared" si="10"/>
        <v>2.9670922214780565E-3</v>
      </c>
      <c r="CM14" s="24">
        <f t="shared" si="11"/>
        <v>1.382492112946768E-3</v>
      </c>
      <c r="CN14" s="24">
        <f t="shared" si="12"/>
        <v>-0.10657782849615</v>
      </c>
    </row>
    <row r="15" spans="1:92" x14ac:dyDescent="0.25">
      <c r="A15" s="27" t="s">
        <v>14</v>
      </c>
      <c r="B15" s="27">
        <v>82775.898734999995</v>
      </c>
      <c r="C15" s="27">
        <v>541.55576647999999</v>
      </c>
      <c r="D15" s="27">
        <v>1047.4796666</v>
      </c>
      <c r="E15" s="27">
        <v>12873.517658999999</v>
      </c>
      <c r="F15" s="27">
        <v>12860.92942</v>
      </c>
      <c r="G15" s="27">
        <v>355.67514627000003</v>
      </c>
      <c r="H15" s="27">
        <v>13621.773166999999</v>
      </c>
      <c r="I15" s="27">
        <v>250.22726987999999</v>
      </c>
      <c r="J15" s="27">
        <v>682.02137577999997</v>
      </c>
      <c r="K15" s="27"/>
      <c r="L15" s="27">
        <v>490.21456669999998</v>
      </c>
      <c r="M15" s="27">
        <v>22.578301771</v>
      </c>
      <c r="N15" s="27">
        <v>63.778206068000003</v>
      </c>
      <c r="O15" s="27">
        <v>66.15218394</v>
      </c>
      <c r="P15" s="27"/>
      <c r="Q15" s="27" t="s">
        <v>14</v>
      </c>
      <c r="R15" s="27">
        <v>846.40803714216702</v>
      </c>
      <c r="S15" s="27">
        <v>22.660676747346599</v>
      </c>
      <c r="T15" s="27">
        <v>250.920858301625</v>
      </c>
      <c r="U15" s="27">
        <v>250.920858301625</v>
      </c>
      <c r="V15" s="27">
        <v>2525.9766090264302</v>
      </c>
      <c r="W15" s="27">
        <v>682.20453790331499</v>
      </c>
      <c r="X15" s="27">
        <v>63.853598231349501</v>
      </c>
      <c r="Y15" s="27">
        <v>5201.1161972588097</v>
      </c>
      <c r="Z15" s="27">
        <v>0</v>
      </c>
      <c r="AA15" s="27">
        <v>82851.767956965807</v>
      </c>
      <c r="AB15" s="27">
        <v>1497.0678249950299</v>
      </c>
      <c r="AC15" s="27">
        <v>557.60513767685802</v>
      </c>
      <c r="AD15" s="27">
        <v>793.60977434195604</v>
      </c>
      <c r="AE15" s="27">
        <v>233.12576521219799</v>
      </c>
      <c r="AF15" s="27">
        <v>491.288031676115</v>
      </c>
      <c r="AG15" s="27">
        <v>491.288031676115</v>
      </c>
      <c r="AH15" s="27">
        <v>0</v>
      </c>
      <c r="AI15" s="27">
        <v>307.83875523187402</v>
      </c>
      <c r="AJ15" s="27">
        <v>46.351926464364197</v>
      </c>
      <c r="AK15" s="27">
        <v>192.66295756014401</v>
      </c>
      <c r="AL15" s="27">
        <v>0</v>
      </c>
      <c r="AM15" s="27">
        <v>66.319281587660996</v>
      </c>
      <c r="AN15" s="27">
        <v>542.66276421027601</v>
      </c>
      <c r="AO15" s="27">
        <v>0</v>
      </c>
      <c r="AP15" s="27">
        <v>943.95399953129697</v>
      </c>
      <c r="AQ15" s="27">
        <v>104.883791822616</v>
      </c>
      <c r="AR15" s="27">
        <v>1048.83779135391</v>
      </c>
      <c r="AS15" s="27">
        <v>248.16554613336999</v>
      </c>
      <c r="AT15" s="27">
        <v>655.35720017710196</v>
      </c>
      <c r="AU15" s="27">
        <v>1.41609718017824</v>
      </c>
      <c r="AV15" s="27">
        <v>1882.8273425306299</v>
      </c>
      <c r="AW15" s="27">
        <v>1.28736112623114</v>
      </c>
      <c r="AX15" s="27">
        <v>38.170256635636598</v>
      </c>
      <c r="AY15" s="27">
        <v>718.34752199386003</v>
      </c>
      <c r="AZ15" s="27">
        <v>1.1586248498376801</v>
      </c>
      <c r="BA15" s="27">
        <v>0</v>
      </c>
      <c r="BB15" s="27">
        <v>124.494271611633</v>
      </c>
      <c r="BC15" s="27">
        <v>12886.5584128645</v>
      </c>
      <c r="BD15" s="27">
        <v>12873.979994761899</v>
      </c>
      <c r="BE15" s="27">
        <v>12.578418102658199</v>
      </c>
      <c r="BF15" s="27">
        <v>1.4547183997751201</v>
      </c>
      <c r="BG15" s="27">
        <v>0</v>
      </c>
      <c r="BH15" s="27">
        <v>315.40348649944599</v>
      </c>
      <c r="BI15" s="27">
        <v>12.101195232064001</v>
      </c>
      <c r="BJ15" s="27">
        <v>4759.3749413846099</v>
      </c>
      <c r="BK15" s="27">
        <v>19.310418452686001</v>
      </c>
      <c r="BL15" s="27">
        <v>24.459867718381599</v>
      </c>
      <c r="BM15" s="27">
        <v>6799.8423898102301</v>
      </c>
      <c r="BN15" s="27">
        <v>211.20622156709501</v>
      </c>
      <c r="BO15" s="27">
        <v>4.3770279995811201</v>
      </c>
      <c r="BP15" s="27">
        <v>52.781815867766703</v>
      </c>
      <c r="BQ15" s="27">
        <v>0</v>
      </c>
      <c r="BR15" s="27">
        <v>355.84268169513399</v>
      </c>
      <c r="BS15" s="27">
        <v>72.265482121934298</v>
      </c>
      <c r="BT15" s="27">
        <v>0</v>
      </c>
      <c r="BU15" s="27">
        <v>0</v>
      </c>
      <c r="BV15" s="27">
        <v>1425.62924541232</v>
      </c>
      <c r="BW15" s="27">
        <v>1613.6552761395501</v>
      </c>
      <c r="BX15" s="27">
        <v>13630.3494038151</v>
      </c>
      <c r="BY15" s="27">
        <v>380.79185788490599</v>
      </c>
      <c r="CA15" s="24">
        <f t="shared" si="0"/>
        <v>9.1656174230980345E-4</v>
      </c>
      <c r="CB15" s="24">
        <f t="shared" si="1"/>
        <v>2.0441066253827859E-3</v>
      </c>
      <c r="CC15" s="24">
        <f t="shared" si="2"/>
        <v>1.296564312621315E-3</v>
      </c>
      <c r="CD15" s="24">
        <f t="shared" si="3"/>
        <v>1.0129907155084683E-3</v>
      </c>
      <c r="CE15" s="24">
        <f t="shared" si="4"/>
        <v>1.0147458504518442E-3</v>
      </c>
      <c r="CF15" s="24">
        <f t="shared" si="5"/>
        <v>4.7103495110896291E-4</v>
      </c>
      <c r="CG15" s="24">
        <f t="shared" si="6"/>
        <v>6.2959768232505732E-4</v>
      </c>
      <c r="CH15" s="24">
        <f t="shared" si="7"/>
        <v>2.7718338690967967E-3</v>
      </c>
      <c r="CI15" s="24">
        <f t="shared" si="8"/>
        <v>2.6855774587055932E-4</v>
      </c>
      <c r="CJ15" s="24"/>
      <c r="CK15" s="24">
        <f t="shared" si="9"/>
        <v>2.1897859611584233E-3</v>
      </c>
      <c r="CL15" s="24">
        <f t="shared" si="10"/>
        <v>3.6484132944136537E-3</v>
      </c>
      <c r="CM15" s="24">
        <f t="shared" si="11"/>
        <v>1.1820991526339817E-3</v>
      </c>
      <c r="CN15" s="24">
        <f t="shared" si="12"/>
        <v>2.5259581424031683E-3</v>
      </c>
    </row>
    <row r="16" spans="1:92" x14ac:dyDescent="0.25">
      <c r="A16" s="27" t="s">
        <v>15</v>
      </c>
      <c r="B16" s="27">
        <v>40928.340820999998</v>
      </c>
      <c r="C16" s="27">
        <v>282.71864526000002</v>
      </c>
      <c r="D16" s="27">
        <v>587.71394134000002</v>
      </c>
      <c r="E16" s="27">
        <v>6072.9087433000004</v>
      </c>
      <c r="F16" s="27">
        <v>6065.8100653000001</v>
      </c>
      <c r="G16" s="27">
        <v>165.16856497000001</v>
      </c>
      <c r="H16" s="27">
        <v>6463.4166956999998</v>
      </c>
      <c r="I16" s="27">
        <v>131.13643296000001</v>
      </c>
      <c r="J16" s="27">
        <v>352.05919649999998</v>
      </c>
      <c r="K16" s="27"/>
      <c r="L16" s="27">
        <v>280.9396615</v>
      </c>
      <c r="M16" s="27">
        <v>12.097981725</v>
      </c>
      <c r="N16" s="27">
        <v>39.421700477000002</v>
      </c>
      <c r="O16" s="27">
        <v>35.769499021000001</v>
      </c>
      <c r="P16" s="27"/>
      <c r="Q16" s="27" t="s">
        <v>15</v>
      </c>
      <c r="R16" s="27">
        <v>387.17013067087902</v>
      </c>
      <c r="S16" s="27">
        <v>12.095257042146899</v>
      </c>
      <c r="T16" s="27">
        <v>131.10095481493201</v>
      </c>
      <c r="U16" s="27">
        <v>131.10095481493201</v>
      </c>
      <c r="V16" s="27">
        <v>1155.4509320539501</v>
      </c>
      <c r="W16" s="27">
        <v>351.90395199272598</v>
      </c>
      <c r="X16" s="27">
        <v>39.403180614494801</v>
      </c>
      <c r="Y16" s="27">
        <v>2490.1287140191498</v>
      </c>
      <c r="Z16" s="27">
        <v>0</v>
      </c>
      <c r="AA16" s="27">
        <v>40913.099134311</v>
      </c>
      <c r="AB16" s="27">
        <v>732.16271758609003</v>
      </c>
      <c r="AC16" s="27">
        <v>270.11701883022499</v>
      </c>
      <c r="AD16" s="27">
        <v>363.01892088666699</v>
      </c>
      <c r="AE16" s="27">
        <v>154.259547832235</v>
      </c>
      <c r="AF16" s="27">
        <v>280.83677171024101</v>
      </c>
      <c r="AG16" s="27">
        <v>280.83677171024101</v>
      </c>
      <c r="AH16" s="27">
        <v>0</v>
      </c>
      <c r="AI16" s="27">
        <v>140.81508870891801</v>
      </c>
      <c r="AJ16" s="27">
        <v>21.202635847535198</v>
      </c>
      <c r="AK16" s="27">
        <v>88.129315532322394</v>
      </c>
      <c r="AL16" s="27">
        <v>0</v>
      </c>
      <c r="AM16" s="27">
        <v>35.758425076182697</v>
      </c>
      <c r="AN16" s="27">
        <v>282.62850544409298</v>
      </c>
      <c r="AO16" s="27">
        <v>0</v>
      </c>
      <c r="AP16" s="27">
        <v>528.72029812022902</v>
      </c>
      <c r="AQ16" s="27">
        <v>58.746689607676501</v>
      </c>
      <c r="AR16" s="27">
        <v>587.46698772790501</v>
      </c>
      <c r="AS16" s="27">
        <v>113.517713425566</v>
      </c>
      <c r="AT16" s="27">
        <v>304.323294942872</v>
      </c>
      <c r="AU16" s="27">
        <v>0.66701210943743505</v>
      </c>
      <c r="AV16" s="27">
        <v>865.34640503047297</v>
      </c>
      <c r="AW16" s="27">
        <v>0.60637436586804205</v>
      </c>
      <c r="AX16" s="27">
        <v>17.9790032250312</v>
      </c>
      <c r="AY16" s="27">
        <v>338.35695307351801</v>
      </c>
      <c r="AZ16" s="27">
        <v>0.545737063112816</v>
      </c>
      <c r="BA16" s="27">
        <v>0</v>
      </c>
      <c r="BB16" s="27">
        <v>58.639445903536703</v>
      </c>
      <c r="BC16" s="27">
        <v>6071.0120929641298</v>
      </c>
      <c r="BD16" s="27">
        <v>6063.91783232956</v>
      </c>
      <c r="BE16" s="27">
        <v>7.0942606345673598</v>
      </c>
      <c r="BF16" s="27">
        <v>0.685203188765246</v>
      </c>
      <c r="BG16" s="27">
        <v>0</v>
      </c>
      <c r="BH16" s="27">
        <v>148.56174549733501</v>
      </c>
      <c r="BI16" s="27">
        <v>5.6999196361271398</v>
      </c>
      <c r="BJ16" s="27">
        <v>2241.76661686425</v>
      </c>
      <c r="BK16" s="27">
        <v>9.09561597006123</v>
      </c>
      <c r="BL16" s="27">
        <v>11.521115165043501</v>
      </c>
      <c r="BM16" s="27">
        <v>3202.8700666016298</v>
      </c>
      <c r="BN16" s="27">
        <v>100.574108134165</v>
      </c>
      <c r="BO16" s="27">
        <v>2.06167332407392</v>
      </c>
      <c r="BP16" s="27">
        <v>24.861350341771502</v>
      </c>
      <c r="BQ16" s="27">
        <v>0</v>
      </c>
      <c r="BR16" s="27">
        <v>165.108249858628</v>
      </c>
      <c r="BS16" s="27">
        <v>33.056216217575297</v>
      </c>
      <c r="BT16" s="27">
        <v>0</v>
      </c>
      <c r="BU16" s="27">
        <v>0</v>
      </c>
      <c r="BV16" s="27">
        <v>652.25287927987597</v>
      </c>
      <c r="BW16" s="27">
        <v>738.76801006238099</v>
      </c>
      <c r="BX16" s="27">
        <v>6460.99582400502</v>
      </c>
      <c r="BY16" s="27">
        <v>174.29882503245</v>
      </c>
      <c r="CA16" s="24">
        <f t="shared" si="0"/>
        <v>-3.7239932973724726E-4</v>
      </c>
      <c r="CB16" s="24">
        <f t="shared" si="1"/>
        <v>-3.1883222920844293E-4</v>
      </c>
      <c r="CC16" s="24">
        <f t="shared" si="2"/>
        <v>-4.201935579951584E-4</v>
      </c>
      <c r="CD16" s="24">
        <f t="shared" si="3"/>
        <v>-3.1231332727716629E-4</v>
      </c>
      <c r="CE16" s="24">
        <f t="shared" si="4"/>
        <v>-3.1195058039564671E-4</v>
      </c>
      <c r="CF16" s="24">
        <f t="shared" si="5"/>
        <v>-3.6517306657572008E-4</v>
      </c>
      <c r="CG16" s="24">
        <f t="shared" si="6"/>
        <v>-3.7454984088992557E-4</v>
      </c>
      <c r="CH16" s="24">
        <f t="shared" si="7"/>
        <v>-2.7054377084375709E-4</v>
      </c>
      <c r="CI16" s="24">
        <f t="shared" si="8"/>
        <v>-4.4096137472723462E-4</v>
      </c>
      <c r="CJ16" s="24"/>
      <c r="CK16" s="24">
        <f t="shared" si="9"/>
        <v>-3.6623447614921397E-4</v>
      </c>
      <c r="CL16" s="24">
        <f t="shared" si="10"/>
        <v>-2.2521796734660727E-4</v>
      </c>
      <c r="CM16" s="24">
        <f t="shared" si="11"/>
        <v>-4.6978852462252674E-4</v>
      </c>
      <c r="CN16" s="24">
        <f t="shared" si="12"/>
        <v>-3.0959183439509507E-4</v>
      </c>
    </row>
    <row r="17" spans="1:92" x14ac:dyDescent="0.25">
      <c r="A17" s="27" t="s">
        <v>16</v>
      </c>
      <c r="B17" s="27">
        <v>27276.914403999999</v>
      </c>
      <c r="C17" s="27">
        <v>188.23103899</v>
      </c>
      <c r="D17" s="27">
        <v>368.31739156999998</v>
      </c>
      <c r="E17" s="27">
        <v>4026.6251753000001</v>
      </c>
      <c r="F17" s="27">
        <v>4025.0360439999999</v>
      </c>
      <c r="G17" s="27">
        <v>107.38526856</v>
      </c>
      <c r="H17" s="27">
        <v>4329.5475133999998</v>
      </c>
      <c r="I17" s="27">
        <v>87.800094685000005</v>
      </c>
      <c r="J17" s="27">
        <v>228.90181254000001</v>
      </c>
      <c r="K17" s="27"/>
      <c r="L17" s="27">
        <v>189.63572260999999</v>
      </c>
      <c r="M17" s="27">
        <v>8.1649737050999995</v>
      </c>
      <c r="N17" s="27">
        <v>26.770709495999998</v>
      </c>
      <c r="O17" s="27">
        <v>23.641015136</v>
      </c>
      <c r="P17" s="27"/>
      <c r="Q17" s="27" t="s">
        <v>16</v>
      </c>
      <c r="R17" s="27">
        <v>259.67095865840503</v>
      </c>
      <c r="S17" s="27">
        <v>8.1617100416099095</v>
      </c>
      <c r="T17" s="27">
        <v>87.764683288699203</v>
      </c>
      <c r="U17" s="27">
        <v>87.764683288699203</v>
      </c>
      <c r="V17" s="27">
        <v>774.948449740878</v>
      </c>
      <c r="W17" s="27">
        <v>228.799157858678</v>
      </c>
      <c r="X17" s="27">
        <v>26.756484507193399</v>
      </c>
      <c r="Y17" s="27">
        <v>1671.15893411194</v>
      </c>
      <c r="Z17" s="27">
        <v>0</v>
      </c>
      <c r="AA17" s="27">
        <v>27265.614623557402</v>
      </c>
      <c r="AB17" s="27">
        <v>491.50442520046198</v>
      </c>
      <c r="AC17" s="27">
        <v>181.307795894126</v>
      </c>
      <c r="AD17" s="27">
        <v>243.47291489107701</v>
      </c>
      <c r="AE17" s="27">
        <v>103.913426787445</v>
      </c>
      <c r="AF17" s="27">
        <v>189.54649075874099</v>
      </c>
      <c r="AG17" s="27">
        <v>189.54649075874099</v>
      </c>
      <c r="AH17" s="27">
        <v>0</v>
      </c>
      <c r="AI17" s="27">
        <v>94.443172472098396</v>
      </c>
      <c r="AJ17" s="27">
        <v>14.220378414066801</v>
      </c>
      <c r="AK17" s="27">
        <v>59.107399966855603</v>
      </c>
      <c r="AL17" s="27">
        <v>0</v>
      </c>
      <c r="AM17" s="27">
        <v>23.630910186187801</v>
      </c>
      <c r="AN17" s="27">
        <v>188.15269293880499</v>
      </c>
      <c r="AO17" s="27">
        <v>0</v>
      </c>
      <c r="AP17" s="27">
        <v>331.32796708808002</v>
      </c>
      <c r="AQ17" s="27">
        <v>36.814231718050898</v>
      </c>
      <c r="AR17" s="27">
        <v>368.14219880613098</v>
      </c>
      <c r="AS17" s="27">
        <v>76.135115534175796</v>
      </c>
      <c r="AT17" s="27">
        <v>204.14965879052099</v>
      </c>
      <c r="AU17" s="27">
        <v>0.44258418900058999</v>
      </c>
      <c r="AV17" s="27">
        <v>580.41731141821504</v>
      </c>
      <c r="AW17" s="27">
        <v>0.40234928810396903</v>
      </c>
      <c r="AX17" s="27">
        <v>11.929654176083099</v>
      </c>
      <c r="AY17" s="27">
        <v>224.51087017102299</v>
      </c>
      <c r="AZ17" s="27">
        <v>0.36211441650126402</v>
      </c>
      <c r="BA17" s="27">
        <v>0</v>
      </c>
      <c r="BB17" s="27">
        <v>38.9091842384519</v>
      </c>
      <c r="BC17" s="27">
        <v>4025.1956255363798</v>
      </c>
      <c r="BD17" s="27">
        <v>4023.6074197816401</v>
      </c>
      <c r="BE17" s="27">
        <v>1.58820575474385</v>
      </c>
      <c r="BF17" s="27">
        <v>0.45465472194712198</v>
      </c>
      <c r="BG17" s="27">
        <v>0</v>
      </c>
      <c r="BH17" s="27">
        <v>98.575566789574296</v>
      </c>
      <c r="BI17" s="27">
        <v>3.78208255942172</v>
      </c>
      <c r="BJ17" s="27">
        <v>1487.4853279579099</v>
      </c>
      <c r="BK17" s="27">
        <v>6.03523860686078</v>
      </c>
      <c r="BL17" s="27">
        <v>7.6446360978411203</v>
      </c>
      <c r="BM17" s="27">
        <v>2125.2088493920201</v>
      </c>
      <c r="BN17" s="27">
        <v>67.4917011864231</v>
      </c>
      <c r="BO17" s="27">
        <v>1.36798724171144</v>
      </c>
      <c r="BP17" s="27">
        <v>16.496319935184101</v>
      </c>
      <c r="BQ17" s="27">
        <v>0</v>
      </c>
      <c r="BR17" s="27">
        <v>107.345110382451</v>
      </c>
      <c r="BS17" s="27">
        <v>22.170446265933698</v>
      </c>
      <c r="BT17" s="27">
        <v>0</v>
      </c>
      <c r="BU17" s="27">
        <v>0</v>
      </c>
      <c r="BV17" s="27">
        <v>437.46035443072299</v>
      </c>
      <c r="BW17" s="27">
        <v>495.48977949631302</v>
      </c>
      <c r="BX17" s="27">
        <v>4327.8101613395202</v>
      </c>
      <c r="BY17" s="27">
        <v>116.90146011557</v>
      </c>
      <c r="CA17" s="24">
        <f t="shared" si="0"/>
        <v>-4.1426168206696603E-4</v>
      </c>
      <c r="CB17" s="24">
        <f t="shared" si="1"/>
        <v>-4.1622280584221132E-4</v>
      </c>
      <c r="CC17" s="24">
        <f t="shared" si="2"/>
        <v>-4.7565704981300159E-4</v>
      </c>
      <c r="CD17" s="24">
        <f t="shared" si="3"/>
        <v>-3.5502429488332903E-4</v>
      </c>
      <c r="CE17" s="24">
        <f t="shared" si="4"/>
        <v>-3.5493451555282537E-4</v>
      </c>
      <c r="CF17" s="24">
        <f t="shared" si="5"/>
        <v>-3.7396356211154936E-4</v>
      </c>
      <c r="CG17" s="24">
        <f t="shared" si="6"/>
        <v>-4.0127797537792455E-4</v>
      </c>
      <c r="CH17" s="24">
        <f t="shared" si="7"/>
        <v>-4.0331842952843176E-4</v>
      </c>
      <c r="CI17" s="24">
        <f t="shared" si="8"/>
        <v>-4.484660046283788E-4</v>
      </c>
      <c r="CJ17" s="24"/>
      <c r="CK17" s="24">
        <f t="shared" si="9"/>
        <v>-4.7054347161432693E-4</v>
      </c>
      <c r="CL17" s="24">
        <f t="shared" si="10"/>
        <v>-3.9971512560431756E-4</v>
      </c>
      <c r="CM17" s="24">
        <f t="shared" si="11"/>
        <v>-5.3136390758433882E-4</v>
      </c>
      <c r="CN17" s="24">
        <f t="shared" si="12"/>
        <v>-4.2743299109906642E-4</v>
      </c>
    </row>
    <row r="18" spans="1:92" x14ac:dyDescent="0.25">
      <c r="A18" s="27" t="s">
        <v>17</v>
      </c>
      <c r="B18" s="27">
        <v>31503.882077999999</v>
      </c>
      <c r="C18" s="27">
        <v>218.28467649000001</v>
      </c>
      <c r="D18" s="27">
        <v>463.67573805000001</v>
      </c>
      <c r="E18" s="27">
        <v>4543.5860093000001</v>
      </c>
      <c r="F18" s="27">
        <v>4541.9557378</v>
      </c>
      <c r="G18" s="27">
        <v>98.387568696000002</v>
      </c>
      <c r="H18" s="27">
        <v>5126.3468352</v>
      </c>
      <c r="I18" s="27">
        <v>106.14533156</v>
      </c>
      <c r="J18" s="27">
        <v>246.08119185999999</v>
      </c>
      <c r="K18" s="27"/>
      <c r="L18" s="27">
        <v>247.76307396000001</v>
      </c>
      <c r="M18" s="27">
        <v>10.342703972000001</v>
      </c>
      <c r="N18" s="27">
        <v>36.257084149000001</v>
      </c>
      <c r="O18" s="27">
        <v>29.634422084000001</v>
      </c>
      <c r="P18" s="27"/>
      <c r="Q18" s="27" t="s">
        <v>17</v>
      </c>
      <c r="R18" s="27">
        <v>303.02861785351598</v>
      </c>
      <c r="S18" s="27">
        <v>10.334473676127301</v>
      </c>
      <c r="T18" s="27">
        <v>106.061355389569</v>
      </c>
      <c r="U18" s="27">
        <v>106.061355389569</v>
      </c>
      <c r="V18" s="27">
        <v>904.34273702886901</v>
      </c>
      <c r="W18" s="27">
        <v>245.8764220276</v>
      </c>
      <c r="X18" s="27">
        <v>36.222017654136899</v>
      </c>
      <c r="Y18" s="27">
        <v>2012.6227662006099</v>
      </c>
      <c r="Z18" s="27">
        <v>0</v>
      </c>
      <c r="AA18" s="27">
        <v>31478.691430762199</v>
      </c>
      <c r="AB18" s="27">
        <v>600.21039046241106</v>
      </c>
      <c r="AC18" s="27">
        <v>220.04747388348201</v>
      </c>
      <c r="AD18" s="27">
        <v>284.12587750275901</v>
      </c>
      <c r="AE18" s="27">
        <v>148.04786534850399</v>
      </c>
      <c r="AF18" s="27">
        <v>247.54233007497999</v>
      </c>
      <c r="AG18" s="27">
        <v>247.54233007497999</v>
      </c>
      <c r="AH18" s="27">
        <v>0</v>
      </c>
      <c r="AI18" s="27">
        <v>110.213359275811</v>
      </c>
      <c r="AJ18" s="27">
        <v>16.594783344406501</v>
      </c>
      <c r="AK18" s="27">
        <v>68.976640978708801</v>
      </c>
      <c r="AL18" s="27">
        <v>0</v>
      </c>
      <c r="AM18" s="27">
        <v>29.609813297802202</v>
      </c>
      <c r="AN18" s="27">
        <v>218.11023193990101</v>
      </c>
      <c r="AO18" s="27">
        <v>0</v>
      </c>
      <c r="AP18" s="27">
        <v>416.93519075293301</v>
      </c>
      <c r="AQ18" s="27">
        <v>46.326130695392898</v>
      </c>
      <c r="AR18" s="27">
        <v>463.26132144832599</v>
      </c>
      <c r="AS18" s="27">
        <v>88.847510055512601</v>
      </c>
      <c r="AT18" s="27">
        <v>240.79303741551001</v>
      </c>
      <c r="AU18" s="27">
        <v>0.49923952549920902</v>
      </c>
      <c r="AV18" s="27">
        <v>679.63057064049895</v>
      </c>
      <c r="AW18" s="27">
        <v>0.45385416012169499</v>
      </c>
      <c r="AX18" s="27">
        <v>13.4567740050816</v>
      </c>
      <c r="AY18" s="27">
        <v>253.25058668187799</v>
      </c>
      <c r="AZ18" s="27">
        <v>0.40846862481191798</v>
      </c>
      <c r="BA18" s="27">
        <v>0</v>
      </c>
      <c r="BB18" s="27">
        <v>43.889960416893999</v>
      </c>
      <c r="BC18" s="27">
        <v>4540.29917898237</v>
      </c>
      <c r="BD18" s="27">
        <v>4538.6706021112204</v>
      </c>
      <c r="BE18" s="27">
        <v>1.6285768711475599</v>
      </c>
      <c r="BF18" s="27">
        <v>0.51285520966506304</v>
      </c>
      <c r="BG18" s="27">
        <v>0</v>
      </c>
      <c r="BH18" s="27">
        <v>111.194253979838</v>
      </c>
      <c r="BI18" s="27">
        <v>4.2662286555663904</v>
      </c>
      <c r="BJ18" s="27">
        <v>1677.89877523327</v>
      </c>
      <c r="BK18" s="27">
        <v>6.8078111708196198</v>
      </c>
      <c r="BL18" s="27">
        <v>8.6232301999040892</v>
      </c>
      <c r="BM18" s="27">
        <v>2397.2574420873302</v>
      </c>
      <c r="BN18" s="27">
        <v>80.989619755268393</v>
      </c>
      <c r="BO18" s="27">
        <v>1.54310407491305</v>
      </c>
      <c r="BP18" s="27">
        <v>18.6080180856165</v>
      </c>
      <c r="BQ18" s="27">
        <v>0</v>
      </c>
      <c r="BR18" s="27">
        <v>98.321600058201895</v>
      </c>
      <c r="BS18" s="27">
        <v>25.872287890140701</v>
      </c>
      <c r="BT18" s="27">
        <v>0</v>
      </c>
      <c r="BU18" s="27">
        <v>0</v>
      </c>
      <c r="BV18" s="27">
        <v>510.57792844227498</v>
      </c>
      <c r="BW18" s="27">
        <v>578.58149945245702</v>
      </c>
      <c r="BX18" s="27">
        <v>5122.2975631320996</v>
      </c>
      <c r="BY18" s="27">
        <v>136.48498134997001</v>
      </c>
      <c r="CA18" s="24">
        <f t="shared" si="0"/>
        <v>-7.9960454319345201E-4</v>
      </c>
      <c r="CB18" s="24">
        <f t="shared" si="1"/>
        <v>-7.9916076979864609E-4</v>
      </c>
      <c r="CC18" s="24">
        <f t="shared" si="2"/>
        <v>-8.937638260238923E-4</v>
      </c>
      <c r="CD18" s="24">
        <f t="shared" si="3"/>
        <v>-7.2340004368850932E-4</v>
      </c>
      <c r="CE18" s="24">
        <f t="shared" si="4"/>
        <v>-7.2328659247805648E-4</v>
      </c>
      <c r="CF18" s="24">
        <f t="shared" si="5"/>
        <v>-6.7049769267028803E-4</v>
      </c>
      <c r="CG18" s="24">
        <f t="shared" si="6"/>
        <v>-7.8989428497035512E-4</v>
      </c>
      <c r="CH18" s="24">
        <f t="shared" si="7"/>
        <v>-7.911433239391418E-4</v>
      </c>
      <c r="CI18" s="24">
        <f t="shared" si="8"/>
        <v>-8.3212305195793593E-4</v>
      </c>
      <c r="CJ18" s="24"/>
      <c r="CK18" s="24">
        <f t="shared" si="9"/>
        <v>-8.90947474504072E-4</v>
      </c>
      <c r="CL18" s="24">
        <f t="shared" si="10"/>
        <v>-7.9575862317833872E-4</v>
      </c>
      <c r="CM18" s="24">
        <f t="shared" si="11"/>
        <v>-9.6716257487763956E-4</v>
      </c>
      <c r="CN18" s="24">
        <f t="shared" si="12"/>
        <v>-8.3041221887318812E-4</v>
      </c>
    </row>
    <row r="19" spans="1:92" x14ac:dyDescent="0.25">
      <c r="A19" s="27" t="s">
        <v>18</v>
      </c>
      <c r="B19" s="27">
        <v>6910.1017902000003</v>
      </c>
      <c r="C19" s="27">
        <v>58.233140196999997</v>
      </c>
      <c r="D19" s="27">
        <v>117.09744078</v>
      </c>
      <c r="E19" s="27">
        <v>1013.3203985</v>
      </c>
      <c r="F19" s="27">
        <v>1011.3722798</v>
      </c>
      <c r="G19" s="27">
        <v>17.512738404</v>
      </c>
      <c r="H19" s="27">
        <v>1250.4316334</v>
      </c>
      <c r="I19" s="27">
        <v>28.196492133</v>
      </c>
      <c r="J19" s="27">
        <v>52.508597442000003</v>
      </c>
      <c r="K19" s="27"/>
      <c r="L19" s="27">
        <v>59.357477512000003</v>
      </c>
      <c r="M19" s="27">
        <v>3.2932141591000001</v>
      </c>
      <c r="N19" s="27">
        <v>9.2981007042999995</v>
      </c>
      <c r="O19" s="27">
        <v>7.7764557634000004</v>
      </c>
      <c r="P19" s="27"/>
      <c r="Q19" s="27" t="s">
        <v>18</v>
      </c>
      <c r="R19" s="27">
        <v>78.964174696785406</v>
      </c>
      <c r="S19" s="27">
        <v>3.29014671397286</v>
      </c>
      <c r="T19" s="27">
        <v>28.002344257167799</v>
      </c>
      <c r="U19" s="27">
        <v>28.002344257167799</v>
      </c>
      <c r="V19" s="27">
        <v>235.65659761704799</v>
      </c>
      <c r="W19" s="27">
        <v>52.394981139732899</v>
      </c>
      <c r="X19" s="27">
        <v>9.2876003436273002</v>
      </c>
      <c r="Y19" s="27">
        <v>454.89852503020199</v>
      </c>
      <c r="Z19" s="27">
        <v>0</v>
      </c>
      <c r="AA19" s="27">
        <v>6902.62089567971</v>
      </c>
      <c r="AB19" s="27">
        <v>126.723998224887</v>
      </c>
      <c r="AC19" s="27">
        <v>47.907431969199401</v>
      </c>
      <c r="AD19" s="27">
        <v>74.038519015207299</v>
      </c>
      <c r="AE19" s="27">
        <v>8.7361081086802894</v>
      </c>
      <c r="AF19" s="27">
        <v>58.707439164673303</v>
      </c>
      <c r="AG19" s="27">
        <v>58.707439164673303</v>
      </c>
      <c r="AH19" s="27">
        <v>0</v>
      </c>
      <c r="AI19" s="27">
        <v>28.7188914031608</v>
      </c>
      <c r="AJ19" s="27">
        <v>4.32432292455242</v>
      </c>
      <c r="AK19" s="27">
        <v>17.974164024339402</v>
      </c>
      <c r="AL19" s="27">
        <v>0</v>
      </c>
      <c r="AM19" s="27">
        <v>6.97083256755863</v>
      </c>
      <c r="AN19" s="27">
        <v>58.175337318903999</v>
      </c>
      <c r="AO19" s="27">
        <v>0</v>
      </c>
      <c r="AP19" s="27">
        <v>105.27403849191001</v>
      </c>
      <c r="AQ19" s="27">
        <v>11.6971096482807</v>
      </c>
      <c r="AR19" s="27">
        <v>116.971148140191</v>
      </c>
      <c r="AS19" s="27">
        <v>23.152180726638001</v>
      </c>
      <c r="AT19" s="27">
        <v>59.898510707202199</v>
      </c>
      <c r="AU19" s="27">
        <v>0.111132370916737</v>
      </c>
      <c r="AV19" s="27">
        <v>174.537682865585</v>
      </c>
      <c r="AW19" s="27">
        <v>0.10102943941555401</v>
      </c>
      <c r="AX19" s="27">
        <v>2.9955223380787799</v>
      </c>
      <c r="AY19" s="27">
        <v>56.374419087617099</v>
      </c>
      <c r="AZ19" s="27">
        <v>9.0926486781747903E-2</v>
      </c>
      <c r="BA19" s="27">
        <v>0</v>
      </c>
      <c r="BB19" s="27">
        <v>9.7700526863318906</v>
      </c>
      <c r="BC19" s="27">
        <v>1012.26859512445</v>
      </c>
      <c r="BD19" s="27">
        <v>1010.32301862184</v>
      </c>
      <c r="BE19" s="27">
        <v>1.9455765026152301</v>
      </c>
      <c r="BF19" s="27">
        <v>0.11416323920358</v>
      </c>
      <c r="BG19" s="27">
        <v>0</v>
      </c>
      <c r="BH19" s="27">
        <v>24.752206091039799</v>
      </c>
      <c r="BI19" s="27">
        <v>0.94967716957731896</v>
      </c>
      <c r="BJ19" s="27">
        <v>373.50575067334597</v>
      </c>
      <c r="BK19" s="27">
        <v>1.5154417450564099</v>
      </c>
      <c r="BL19" s="27">
        <v>1.91955817111173</v>
      </c>
      <c r="BM19" s="27">
        <v>533.63743490258298</v>
      </c>
      <c r="BN19" s="27">
        <v>18.621303766368399</v>
      </c>
      <c r="BO19" s="27">
        <v>0.34350000945562298</v>
      </c>
      <c r="BP19" s="27">
        <v>4.1422042113240396</v>
      </c>
      <c r="BQ19" s="27">
        <v>0</v>
      </c>
      <c r="BR19" s="27">
        <v>17.494049096349599</v>
      </c>
      <c r="BS19" s="27">
        <v>6.7418871976254398</v>
      </c>
      <c r="BT19" s="27">
        <v>0</v>
      </c>
      <c r="BU19" s="27">
        <v>0</v>
      </c>
      <c r="BV19" s="27">
        <v>132.965553876299</v>
      </c>
      <c r="BW19" s="27">
        <v>150.36885420114001</v>
      </c>
      <c r="BX19" s="27">
        <v>1248.9982516369801</v>
      </c>
      <c r="BY19" s="27">
        <v>35.494079439362999</v>
      </c>
      <c r="CA19" s="24">
        <f t="shared" si="0"/>
        <v>-1.0826026515122909E-3</v>
      </c>
      <c r="CB19" s="24">
        <f t="shared" si="1"/>
        <v>-9.9261138761285806E-4</v>
      </c>
      <c r="CC19" s="24">
        <f t="shared" si="2"/>
        <v>-1.0785260460667988E-3</v>
      </c>
      <c r="CD19" s="24">
        <f t="shared" si="3"/>
        <v>-1.0379771068528233E-3</v>
      </c>
      <c r="CE19" s="24">
        <f t="shared" si="4"/>
        <v>-1.0374628602313498E-3</v>
      </c>
      <c r="CF19" s="24">
        <f t="shared" si="5"/>
        <v>-1.0671836248140724E-3</v>
      </c>
      <c r="CG19" s="24">
        <f t="shared" si="6"/>
        <v>-1.1463095820140917E-3</v>
      </c>
      <c r="CH19" s="24">
        <f t="shared" si="7"/>
        <v>-6.8855329562423837E-3</v>
      </c>
      <c r="CI19" s="24">
        <f t="shared" si="8"/>
        <v>-2.1637657031803714E-3</v>
      </c>
      <c r="CJ19" s="24"/>
      <c r="CK19" s="24">
        <f t="shared" si="9"/>
        <v>-1.0951246154206676E-2</v>
      </c>
      <c r="CL19" s="24">
        <f t="shared" si="10"/>
        <v>-9.3144416941851385E-4</v>
      </c>
      <c r="CM19" s="24">
        <f t="shared" si="11"/>
        <v>-1.1293016720977456E-3</v>
      </c>
      <c r="CN19" s="24">
        <f t="shared" si="12"/>
        <v>-0.10359773402596173</v>
      </c>
    </row>
    <row r="20" spans="1:92" x14ac:dyDescent="0.25">
      <c r="A20" s="27" t="s">
        <v>19</v>
      </c>
      <c r="B20" s="27">
        <v>38589.959699999999</v>
      </c>
      <c r="C20" s="27">
        <v>266.18822782000001</v>
      </c>
      <c r="D20" s="27">
        <v>526.1880443</v>
      </c>
      <c r="E20" s="27">
        <v>5620.3235670000004</v>
      </c>
      <c r="F20" s="27">
        <v>5620.3235670000004</v>
      </c>
      <c r="G20" s="27">
        <v>150.83249106</v>
      </c>
      <c r="H20" s="27">
        <v>6013.3537219999998</v>
      </c>
      <c r="I20" s="27">
        <v>124.43669952</v>
      </c>
      <c r="J20" s="27">
        <v>326.26149075000001</v>
      </c>
      <c r="K20" s="27"/>
      <c r="L20" s="27">
        <v>277.46470905000001</v>
      </c>
      <c r="M20" s="27">
        <v>11.388060734</v>
      </c>
      <c r="N20" s="27">
        <v>39.526469355000003</v>
      </c>
      <c r="O20" s="27">
        <v>34.335517525</v>
      </c>
      <c r="P20" s="27"/>
      <c r="Q20" s="27" t="s">
        <v>19</v>
      </c>
      <c r="R20" s="27">
        <v>354.33086335278898</v>
      </c>
      <c r="S20" s="27">
        <v>11.413768463246001</v>
      </c>
      <c r="T20" s="27">
        <v>124.64838593464</v>
      </c>
      <c r="U20" s="27">
        <v>124.64838593464</v>
      </c>
      <c r="V20" s="27">
        <v>1057.4466031687</v>
      </c>
      <c r="W20" s="27">
        <v>326.27371030228198</v>
      </c>
      <c r="X20" s="27">
        <v>39.543157727390003</v>
      </c>
      <c r="Y20" s="27">
        <v>2351.7766837838299</v>
      </c>
      <c r="Z20" s="27">
        <v>0</v>
      </c>
      <c r="AA20" s="27">
        <v>38609.617707523801</v>
      </c>
      <c r="AB20" s="27">
        <v>701.15100160649399</v>
      </c>
      <c r="AC20" s="27">
        <v>257.08678375353998</v>
      </c>
      <c r="AD20" s="27">
        <v>332.22797200656402</v>
      </c>
      <c r="AE20" s="27">
        <v>172.43436427001899</v>
      </c>
      <c r="AF20" s="27">
        <v>277.76930518064103</v>
      </c>
      <c r="AG20" s="27">
        <v>277.76930518064103</v>
      </c>
      <c r="AH20" s="27">
        <v>0</v>
      </c>
      <c r="AI20" s="27">
        <v>128.87200037888499</v>
      </c>
      <c r="AJ20" s="27">
        <v>19.404244472389401</v>
      </c>
      <c r="AK20" s="27">
        <v>80.654269316035794</v>
      </c>
      <c r="AL20" s="27">
        <v>0</v>
      </c>
      <c r="AM20" s="27">
        <v>34.385479450563899</v>
      </c>
      <c r="AN20" s="27">
        <v>266.51605378616199</v>
      </c>
      <c r="AO20" s="27">
        <v>0</v>
      </c>
      <c r="AP20" s="27">
        <v>473.90965943440398</v>
      </c>
      <c r="AQ20" s="27">
        <v>52.656619620033297</v>
      </c>
      <c r="AR20" s="27">
        <v>526.56627905443702</v>
      </c>
      <c r="AS20" s="27">
        <v>103.88927438919799</v>
      </c>
      <c r="AT20" s="27">
        <v>281.49416961722198</v>
      </c>
      <c r="AU20" s="27">
        <v>0.61862265756157697</v>
      </c>
      <c r="AV20" s="27">
        <v>794.63232338133901</v>
      </c>
      <c r="AW20" s="27">
        <v>0.562383776076544</v>
      </c>
      <c r="AX20" s="27">
        <v>16.6746895252897</v>
      </c>
      <c r="AY20" s="27">
        <v>313.81030531809898</v>
      </c>
      <c r="AZ20" s="27">
        <v>0.50614567282307299</v>
      </c>
      <c r="BA20" s="27">
        <v>0</v>
      </c>
      <c r="BB20" s="27">
        <v>54.385356944834797</v>
      </c>
      <c r="BC20" s="27">
        <v>5624.0009532943104</v>
      </c>
      <c r="BD20" s="27">
        <v>5624.0009532943104</v>
      </c>
      <c r="BE20" s="27">
        <v>0</v>
      </c>
      <c r="BF20" s="27">
        <v>0.63549414463422504</v>
      </c>
      <c r="BG20" s="27">
        <v>0</v>
      </c>
      <c r="BH20" s="27">
        <v>137.78411267822901</v>
      </c>
      <c r="BI20" s="27">
        <v>5.2864104984099098</v>
      </c>
      <c r="BJ20" s="27">
        <v>2079.1341551061801</v>
      </c>
      <c r="BK20" s="27">
        <v>8.4357602429493408</v>
      </c>
      <c r="BL20" s="27">
        <v>10.6852966208656</v>
      </c>
      <c r="BM20" s="27">
        <v>2970.5123681498198</v>
      </c>
      <c r="BN20" s="27">
        <v>94.644601615330004</v>
      </c>
      <c r="BO20" s="27">
        <v>1.9121055341523501</v>
      </c>
      <c r="BP20" s="27">
        <v>23.057746424378699</v>
      </c>
      <c r="BQ20" s="27">
        <v>0</v>
      </c>
      <c r="BR20" s="27">
        <v>150.869877017807</v>
      </c>
      <c r="BS20" s="27">
        <v>30.2524246565198</v>
      </c>
      <c r="BT20" s="27">
        <v>0</v>
      </c>
      <c r="BU20" s="27">
        <v>0</v>
      </c>
      <c r="BV20" s="27">
        <v>597.01480556367005</v>
      </c>
      <c r="BW20" s="27">
        <v>676.52390561107097</v>
      </c>
      <c r="BX20" s="27">
        <v>6015.43452570313</v>
      </c>
      <c r="BY20" s="27">
        <v>159.58963664656</v>
      </c>
      <c r="CA20" s="24">
        <f t="shared" si="0"/>
        <v>5.0940730896388174E-4</v>
      </c>
      <c r="CB20" s="24">
        <f t="shared" si="1"/>
        <v>1.2315569657109764E-3</v>
      </c>
      <c r="CC20" s="24">
        <f t="shared" si="2"/>
        <v>7.188205025452282E-4</v>
      </c>
      <c r="CD20" s="24">
        <f t="shared" si="3"/>
        <v>6.5430152738927779E-4</v>
      </c>
      <c r="CE20" s="24">
        <f t="shared" si="4"/>
        <v>6.5430152738927779E-4</v>
      </c>
      <c r="CF20" s="24">
        <f t="shared" si="5"/>
        <v>2.4786408779877599E-4</v>
      </c>
      <c r="CG20" s="24">
        <f t="shared" si="6"/>
        <v>3.4603048470565034E-4</v>
      </c>
      <c r="CH20" s="24">
        <f t="shared" si="7"/>
        <v>1.7011574194474347E-3</v>
      </c>
      <c r="CI20" s="24">
        <f t="shared" si="8"/>
        <v>3.7453247252339346E-5</v>
      </c>
      <c r="CJ20" s="24"/>
      <c r="CK20" s="24">
        <f t="shared" si="9"/>
        <v>1.0977833241708845E-3</v>
      </c>
      <c r="CL20" s="24">
        <f t="shared" si="10"/>
        <v>2.2574281825920111E-3</v>
      </c>
      <c r="CM20" s="24">
        <f t="shared" si="11"/>
        <v>4.2220751466862154E-4</v>
      </c>
      <c r="CN20" s="24">
        <f t="shared" si="12"/>
        <v>1.4551091454358092E-3</v>
      </c>
    </row>
    <row r="21" spans="1:92" x14ac:dyDescent="0.25">
      <c r="A21" s="27" t="s">
        <v>20</v>
      </c>
      <c r="B21" s="27">
        <v>16724.443556999999</v>
      </c>
      <c r="C21" s="27">
        <v>120.75431689</v>
      </c>
      <c r="D21" s="27">
        <v>262.14032581999999</v>
      </c>
      <c r="E21" s="27">
        <v>2405.9258187</v>
      </c>
      <c r="F21" s="27">
        <v>2403.8277010000002</v>
      </c>
      <c r="G21" s="27">
        <v>47.929676579000002</v>
      </c>
      <c r="H21" s="27">
        <v>2723.9783118</v>
      </c>
      <c r="I21" s="27">
        <v>60.04875088</v>
      </c>
      <c r="J21" s="27">
        <v>127.36257131000001</v>
      </c>
      <c r="K21" s="27"/>
      <c r="L21" s="27">
        <v>138.72082222</v>
      </c>
      <c r="M21" s="27">
        <v>6.0665932690000002</v>
      </c>
      <c r="N21" s="27">
        <v>20.098962220000001</v>
      </c>
      <c r="O21" s="27">
        <v>16.647819365</v>
      </c>
      <c r="P21" s="27"/>
      <c r="Q21" s="27" t="s">
        <v>20</v>
      </c>
      <c r="R21" s="27">
        <v>160.99150840089499</v>
      </c>
      <c r="S21" s="27">
        <v>6.0612988601625197</v>
      </c>
      <c r="T21" s="27">
        <v>59.9963388611108</v>
      </c>
      <c r="U21" s="27">
        <v>59.9963388611108</v>
      </c>
      <c r="V21" s="27">
        <v>480.45504537032701</v>
      </c>
      <c r="W21" s="27">
        <v>127.24325597299899</v>
      </c>
      <c r="X21" s="27">
        <v>20.0782079137762</v>
      </c>
      <c r="Y21" s="27">
        <v>1060.99012122247</v>
      </c>
      <c r="Z21" s="27">
        <v>0</v>
      </c>
      <c r="AA21" s="27">
        <v>16709.3457069506</v>
      </c>
      <c r="AB21" s="27">
        <v>315.349594829718</v>
      </c>
      <c r="AC21" s="27">
        <v>115.78466911275</v>
      </c>
      <c r="AD21" s="27">
        <v>150.94905983815801</v>
      </c>
      <c r="AE21" s="27">
        <v>75.107534043330602</v>
      </c>
      <c r="AF21" s="27">
        <v>138.58773417993299</v>
      </c>
      <c r="AG21" s="27">
        <v>138.58773417993299</v>
      </c>
      <c r="AH21" s="27">
        <v>0</v>
      </c>
      <c r="AI21" s="27">
        <v>58.553482920037197</v>
      </c>
      <c r="AJ21" s="27">
        <v>8.8164023646041692</v>
      </c>
      <c r="AK21" s="27">
        <v>36.6455725458556</v>
      </c>
      <c r="AL21" s="27">
        <v>0</v>
      </c>
      <c r="AM21" s="27">
        <v>16.632732377555499</v>
      </c>
      <c r="AN21" s="27">
        <v>120.64728676256701</v>
      </c>
      <c r="AO21" s="27">
        <v>0</v>
      </c>
      <c r="AP21" s="27">
        <v>235.69641806357001</v>
      </c>
      <c r="AQ21" s="27">
        <v>26.188482994163198</v>
      </c>
      <c r="AR21" s="27">
        <v>261.88490105773298</v>
      </c>
      <c r="AS21" s="27">
        <v>47.202480177722201</v>
      </c>
      <c r="AT21" s="27">
        <v>127.58894759608501</v>
      </c>
      <c r="AU21" s="27">
        <v>0.26419266191570601</v>
      </c>
      <c r="AV21" s="27">
        <v>360.766329838258</v>
      </c>
      <c r="AW21" s="27">
        <v>0.24017509273191201</v>
      </c>
      <c r="AX21" s="27">
        <v>7.1211957497092504</v>
      </c>
      <c r="AY21" s="27">
        <v>134.01777488274101</v>
      </c>
      <c r="AZ21" s="27">
        <v>0.21615776837139</v>
      </c>
      <c r="BA21" s="27">
        <v>0</v>
      </c>
      <c r="BB21" s="27">
        <v>23.226142366771899</v>
      </c>
      <c r="BC21" s="27">
        <v>2403.9164413887502</v>
      </c>
      <c r="BD21" s="27">
        <v>2401.82067464905</v>
      </c>
      <c r="BE21" s="27">
        <v>2.0957667397013799</v>
      </c>
      <c r="BF21" s="27">
        <v>0.27139792313585398</v>
      </c>
      <c r="BG21" s="27">
        <v>0</v>
      </c>
      <c r="BH21" s="27">
        <v>58.842923304507899</v>
      </c>
      <c r="BI21" s="27">
        <v>2.25764776324564</v>
      </c>
      <c r="BJ21" s="27">
        <v>887.92785302887398</v>
      </c>
      <c r="BK21" s="27">
        <v>3.6026268101875498</v>
      </c>
      <c r="BL21" s="27">
        <v>4.56333108858722</v>
      </c>
      <c r="BM21" s="27">
        <v>1268.6054730953399</v>
      </c>
      <c r="BN21" s="27">
        <v>42.732664352198</v>
      </c>
      <c r="BO21" s="27">
        <v>0.816595865231457</v>
      </c>
      <c r="BP21" s="27">
        <v>9.8471872476947802</v>
      </c>
      <c r="BQ21" s="27">
        <v>0</v>
      </c>
      <c r="BR21" s="27">
        <v>47.892041022724101</v>
      </c>
      <c r="BS21" s="27">
        <v>13.7452973331448</v>
      </c>
      <c r="BT21" s="27">
        <v>0</v>
      </c>
      <c r="BU21" s="27">
        <v>0</v>
      </c>
      <c r="BV21" s="27">
        <v>271.247469092789</v>
      </c>
      <c r="BW21" s="27">
        <v>307.33850224055197</v>
      </c>
      <c r="BX21" s="27">
        <v>2721.5164999421199</v>
      </c>
      <c r="BY21" s="27">
        <v>72.502607379942901</v>
      </c>
      <c r="CA21" s="24">
        <f t="shared" si="0"/>
        <v>-9.0274154700227462E-4</v>
      </c>
      <c r="CB21" s="24">
        <f t="shared" si="1"/>
        <v>-8.8634617949509998E-4</v>
      </c>
      <c r="CC21" s="24">
        <f t="shared" si="2"/>
        <v>-9.7438179901554163E-4</v>
      </c>
      <c r="CD21" s="24">
        <f t="shared" si="3"/>
        <v>-8.3517841474247767E-4</v>
      </c>
      <c r="CE21" s="24">
        <f t="shared" si="4"/>
        <v>-8.3492937123371943E-4</v>
      </c>
      <c r="CF21" s="24">
        <f t="shared" si="5"/>
        <v>-7.8522449893582967E-4</v>
      </c>
      <c r="CG21" s="24">
        <f t="shared" si="6"/>
        <v>-9.0375604211522973E-4</v>
      </c>
      <c r="CH21" s="24">
        <f t="shared" si="7"/>
        <v>-8.7282446547370853E-4</v>
      </c>
      <c r="CI21" s="24">
        <f t="shared" si="8"/>
        <v>-9.3681633288165327E-4</v>
      </c>
      <c r="CJ21" s="24"/>
      <c r="CK21" s="24">
        <f t="shared" si="9"/>
        <v>-9.5939483299732316E-4</v>
      </c>
      <c r="CL21" s="24">
        <f t="shared" si="10"/>
        <v>-8.7271531199143034E-4</v>
      </c>
      <c r="CM21" s="24">
        <f t="shared" si="11"/>
        <v>-1.0326058627618164E-3</v>
      </c>
      <c r="CN21" s="24">
        <f t="shared" si="12"/>
        <v>-9.0624406198327534E-4</v>
      </c>
    </row>
    <row r="22" spans="1:92" x14ac:dyDescent="0.25">
      <c r="A22" s="27" t="s">
        <v>129</v>
      </c>
      <c r="B22" s="27">
        <v>47305.283839999996</v>
      </c>
      <c r="C22" s="27">
        <v>339.17798085999999</v>
      </c>
      <c r="D22" s="27">
        <v>721.12245849999999</v>
      </c>
      <c r="E22" s="27">
        <v>7148.6723892</v>
      </c>
      <c r="F22" s="27">
        <v>7138.6876751999998</v>
      </c>
      <c r="G22" s="27">
        <v>161.59698997000001</v>
      </c>
      <c r="H22" s="27">
        <v>7666.5708714000002</v>
      </c>
      <c r="I22" s="27">
        <v>168.99722779999999</v>
      </c>
      <c r="J22" s="27">
        <v>361.39011097999997</v>
      </c>
      <c r="K22" s="27"/>
      <c r="L22" s="27">
        <v>355.26515570999999</v>
      </c>
      <c r="M22" s="27">
        <v>16.637002643999999</v>
      </c>
      <c r="N22" s="27">
        <v>46.928744858000002</v>
      </c>
      <c r="O22" s="27">
        <v>46.449245116</v>
      </c>
      <c r="P22" s="27"/>
      <c r="Q22" s="27" t="s">
        <v>129</v>
      </c>
      <c r="R22" s="27">
        <v>464.06643923525502</v>
      </c>
      <c r="S22" s="27">
        <v>16.863760123068701</v>
      </c>
      <c r="T22" s="27">
        <v>170.95748885773699</v>
      </c>
      <c r="U22" s="27">
        <v>170.95748885773699</v>
      </c>
      <c r="V22" s="27">
        <v>1384.93602668884</v>
      </c>
      <c r="W22" s="27">
        <v>362.50179874487702</v>
      </c>
      <c r="X22" s="27">
        <v>47.197760736157598</v>
      </c>
      <c r="Y22" s="27">
        <v>2958.16133377182</v>
      </c>
      <c r="Z22" s="27">
        <v>0</v>
      </c>
      <c r="AA22" s="27">
        <v>47565.573517198798</v>
      </c>
      <c r="AB22" s="27">
        <v>866.25602689179004</v>
      </c>
      <c r="AC22" s="27">
        <v>320.16670261554498</v>
      </c>
      <c r="AD22" s="27">
        <v>435.11843670302699</v>
      </c>
      <c r="AE22" s="27">
        <v>173.51316658354301</v>
      </c>
      <c r="AF22" s="27">
        <v>358.479031159361</v>
      </c>
      <c r="AG22" s="27">
        <v>358.479031159361</v>
      </c>
      <c r="AH22" s="27">
        <v>0</v>
      </c>
      <c r="AI22" s="27">
        <v>168.78218189801399</v>
      </c>
      <c r="AJ22" s="27">
        <v>25.413709430776901</v>
      </c>
      <c r="AK22" s="27">
        <v>105.63261685566199</v>
      </c>
      <c r="AL22" s="27">
        <v>0</v>
      </c>
      <c r="AM22" s="27">
        <v>46.930740456930799</v>
      </c>
      <c r="AN22" s="27">
        <v>342.44510608629901</v>
      </c>
      <c r="AO22" s="27">
        <v>0</v>
      </c>
      <c r="AP22" s="27">
        <v>653.08733842270306</v>
      </c>
      <c r="AQ22" s="27">
        <v>72.565305698176203</v>
      </c>
      <c r="AR22" s="27">
        <v>725.65264412087902</v>
      </c>
      <c r="AS22" s="27">
        <v>136.063577545632</v>
      </c>
      <c r="AT22" s="27">
        <v>363.678503964968</v>
      </c>
      <c r="AU22" s="27">
        <v>0.78983715688641198</v>
      </c>
      <c r="AV22" s="27">
        <v>1036.23524847111</v>
      </c>
      <c r="AW22" s="27">
        <v>0.71803402112027803</v>
      </c>
      <c r="AX22" s="27">
        <v>21.289696962030899</v>
      </c>
      <c r="AY22" s="27">
        <v>400.66281095586902</v>
      </c>
      <c r="AZ22" s="27">
        <v>0.64623034247700195</v>
      </c>
      <c r="BA22" s="27">
        <v>0</v>
      </c>
      <c r="BB22" s="27">
        <v>69.437436304612604</v>
      </c>
      <c r="BC22" s="27">
        <v>7190.5181203094699</v>
      </c>
      <c r="BD22" s="27">
        <v>7180.5412189966301</v>
      </c>
      <c r="BE22" s="27">
        <v>9.9769013128391695</v>
      </c>
      <c r="BF22" s="27">
        <v>0.81137823872749204</v>
      </c>
      <c r="BG22" s="27">
        <v>0</v>
      </c>
      <c r="BH22" s="27">
        <v>175.91826550262601</v>
      </c>
      <c r="BI22" s="27">
        <v>6.7495167025468898</v>
      </c>
      <c r="BJ22" s="27">
        <v>2654.5707027342801</v>
      </c>
      <c r="BK22" s="27">
        <v>10.770502080170999</v>
      </c>
      <c r="BL22" s="27">
        <v>13.642638898350301</v>
      </c>
      <c r="BM22" s="27">
        <v>3792.6534733598901</v>
      </c>
      <c r="BN22" s="27">
        <v>119.60201126806901</v>
      </c>
      <c r="BO22" s="27">
        <v>2.4413138482227899</v>
      </c>
      <c r="BP22" s="27">
        <v>29.439381888809798</v>
      </c>
      <c r="BQ22" s="27">
        <v>0</v>
      </c>
      <c r="BR22" s="27">
        <v>162.291943313877</v>
      </c>
      <c r="BS22" s="27">
        <v>39.6215398216371</v>
      </c>
      <c r="BT22" s="27">
        <v>0</v>
      </c>
      <c r="BU22" s="27">
        <v>0</v>
      </c>
      <c r="BV22" s="27">
        <v>781.76511878628605</v>
      </c>
      <c r="BW22" s="27">
        <v>885.34196309763695</v>
      </c>
      <c r="BX22" s="27">
        <v>7698.7628247821503</v>
      </c>
      <c r="BY22" s="27">
        <v>208.88907546943599</v>
      </c>
      <c r="CA22" s="24">
        <f t="shared" si="0"/>
        <v>5.5023383451027544E-3</v>
      </c>
      <c r="CB22" s="24">
        <f t="shared" si="1"/>
        <v>9.6324803220276325E-3</v>
      </c>
      <c r="CC22" s="24">
        <f t="shared" si="2"/>
        <v>6.2821308190875377E-3</v>
      </c>
      <c r="CD22" s="24">
        <f t="shared" si="3"/>
        <v>5.8536367078017354E-3</v>
      </c>
      <c r="CE22" s="24">
        <f t="shared" si="4"/>
        <v>5.8629184663773143E-3</v>
      </c>
      <c r="CF22" s="24">
        <f t="shared" si="5"/>
        <v>4.300533964190824E-3</v>
      </c>
      <c r="CG22" s="24">
        <f t="shared" si="6"/>
        <v>4.1990029078374028E-3</v>
      </c>
      <c r="CH22" s="24">
        <f t="shared" si="7"/>
        <v>1.1599368127250429E-2</v>
      </c>
      <c r="CI22" s="24">
        <f t="shared" si="8"/>
        <v>3.0761432897608255E-3</v>
      </c>
      <c r="CJ22" s="24"/>
      <c r="CK22" s="24">
        <f t="shared" si="9"/>
        <v>9.0464133555064209E-3</v>
      </c>
      <c r="CL22" s="24">
        <f t="shared" si="10"/>
        <v>1.3629707461186248E-2</v>
      </c>
      <c r="CM22" s="24">
        <f t="shared" si="11"/>
        <v>5.7324328398639561E-3</v>
      </c>
      <c r="CN22" s="24">
        <f t="shared" si="12"/>
        <v>1.0366053091462235E-2</v>
      </c>
    </row>
    <row r="23" spans="1:92" x14ac:dyDescent="0.25">
      <c r="A23" s="27" t="s">
        <v>22</v>
      </c>
      <c r="B23" s="27">
        <v>124357.74125000001</v>
      </c>
      <c r="C23" s="27">
        <v>973.02995591000001</v>
      </c>
      <c r="D23" s="27">
        <v>1765.3145073999999</v>
      </c>
      <c r="E23" s="27">
        <v>19621.068564000001</v>
      </c>
      <c r="F23" s="27">
        <v>19611.267048999998</v>
      </c>
      <c r="G23" s="27">
        <v>509.33923983</v>
      </c>
      <c r="H23" s="27">
        <v>19419.390459999999</v>
      </c>
      <c r="I23" s="27">
        <v>490.75532957000001</v>
      </c>
      <c r="J23" s="27">
        <v>1007.6722049</v>
      </c>
      <c r="K23" s="27"/>
      <c r="L23" s="27">
        <v>972.53931158</v>
      </c>
      <c r="M23" s="27">
        <v>47.054737815000003</v>
      </c>
      <c r="N23" s="27">
        <v>116.40768727</v>
      </c>
      <c r="O23" s="27">
        <v>122.86840402999999</v>
      </c>
      <c r="P23" s="27"/>
      <c r="Q23" s="27" t="s">
        <v>22</v>
      </c>
      <c r="R23" s="27">
        <v>1161.64294588556</v>
      </c>
      <c r="S23" s="27">
        <v>47.7968871922509</v>
      </c>
      <c r="T23" s="27">
        <v>497.174032722709</v>
      </c>
      <c r="U23" s="27">
        <v>497.174032722709</v>
      </c>
      <c r="V23" s="27">
        <v>3466.7473293850699</v>
      </c>
      <c r="W23" s="27">
        <v>1011.45647837723</v>
      </c>
      <c r="X23" s="27">
        <v>117.315942847058</v>
      </c>
      <c r="Y23" s="27">
        <v>7395.7783358632496</v>
      </c>
      <c r="Z23" s="27">
        <v>0</v>
      </c>
      <c r="AA23" s="27">
        <v>125228.94973263401</v>
      </c>
      <c r="AB23" s="27">
        <v>2164.54018166369</v>
      </c>
      <c r="AC23" s="27">
        <v>800.20985824586296</v>
      </c>
      <c r="AD23" s="27">
        <v>1089.1804851048801</v>
      </c>
      <c r="AE23" s="27">
        <v>430.45733350662903</v>
      </c>
      <c r="AF23" s="27">
        <v>983.15138243677904</v>
      </c>
      <c r="AG23" s="27">
        <v>983.15138243677904</v>
      </c>
      <c r="AH23" s="27">
        <v>0</v>
      </c>
      <c r="AI23" s="27">
        <v>422.49244232321399</v>
      </c>
      <c r="AJ23" s="27">
        <v>63.615168024824797</v>
      </c>
      <c r="AK23" s="27">
        <v>264.41804151865301</v>
      </c>
      <c r="AL23" s="27">
        <v>0</v>
      </c>
      <c r="AM23" s="27">
        <v>124.456036244877</v>
      </c>
      <c r="AN23" s="27">
        <v>983.76047990762595</v>
      </c>
      <c r="AO23" s="27">
        <v>0</v>
      </c>
      <c r="AP23" s="27">
        <v>1602.49212570754</v>
      </c>
      <c r="AQ23" s="27">
        <v>178.05473123343</v>
      </c>
      <c r="AR23" s="27">
        <v>1780.54685694097</v>
      </c>
      <c r="AS23" s="27">
        <v>340.59193318871098</v>
      </c>
      <c r="AT23" s="27">
        <v>909.98418943726995</v>
      </c>
      <c r="AU23" s="27">
        <v>2.1724666701940598</v>
      </c>
      <c r="AV23" s="27">
        <v>2593.5542754030298</v>
      </c>
      <c r="AW23" s="27">
        <v>1.9749697572160001</v>
      </c>
      <c r="AX23" s="27">
        <v>58.557857602363299</v>
      </c>
      <c r="AY23" s="27">
        <v>1102.0330590122101</v>
      </c>
      <c r="AZ23" s="27">
        <v>1.7774726743718201</v>
      </c>
      <c r="BA23" s="27">
        <v>0</v>
      </c>
      <c r="BB23" s="27">
        <v>190.98944732331299</v>
      </c>
      <c r="BC23" s="27">
        <v>19760.055358194601</v>
      </c>
      <c r="BD23" s="27">
        <v>19750.260642547299</v>
      </c>
      <c r="BE23" s="27">
        <v>9.7947156472697401</v>
      </c>
      <c r="BF23" s="27">
        <v>2.2317162146640399</v>
      </c>
      <c r="BG23" s="27">
        <v>0</v>
      </c>
      <c r="BH23" s="27">
        <v>483.86760096341902</v>
      </c>
      <c r="BI23" s="27">
        <v>18.564712769721702</v>
      </c>
      <c r="BJ23" s="27">
        <v>7301.4637760765399</v>
      </c>
      <c r="BK23" s="27">
        <v>29.6245484041292</v>
      </c>
      <c r="BL23" s="27">
        <v>37.524425813918803</v>
      </c>
      <c r="BM23" s="27">
        <v>10431.789919696599</v>
      </c>
      <c r="BN23" s="27">
        <v>299.06289779955301</v>
      </c>
      <c r="BO23" s="27">
        <v>6.7148981041353197</v>
      </c>
      <c r="BP23" s="27">
        <v>80.973771464475206</v>
      </c>
      <c r="BQ23" s="27">
        <v>0</v>
      </c>
      <c r="BR23" s="27">
        <v>511.62084079256101</v>
      </c>
      <c r="BS23" s="27">
        <v>99.179936017629601</v>
      </c>
      <c r="BT23" s="27">
        <v>0</v>
      </c>
      <c r="BU23" s="27">
        <v>0</v>
      </c>
      <c r="BV23" s="27">
        <v>1956.89263509327</v>
      </c>
      <c r="BW23" s="27">
        <v>2216.1223587927698</v>
      </c>
      <c r="BX23" s="27">
        <v>19528.6643206181</v>
      </c>
      <c r="BY23" s="27">
        <v>522.87835303372196</v>
      </c>
      <c r="CA23" s="24">
        <f t="shared" si="0"/>
        <v>7.0056634502759559E-3</v>
      </c>
      <c r="CB23" s="24">
        <f t="shared" si="1"/>
        <v>1.1027948248099417E-2</v>
      </c>
      <c r="CC23" s="24">
        <f t="shared" si="2"/>
        <v>8.6286888127400339E-3</v>
      </c>
      <c r="CD23" s="24">
        <f t="shared" si="3"/>
        <v>7.0835486732668193E-3</v>
      </c>
      <c r="CE23" s="24">
        <f t="shared" si="4"/>
        <v>7.0874356664470516E-3</v>
      </c>
      <c r="CF23" s="24">
        <f t="shared" si="5"/>
        <v>4.4795310946836439E-3</v>
      </c>
      <c r="CG23" s="24">
        <f t="shared" si="6"/>
        <v>5.6270489459070818E-3</v>
      </c>
      <c r="CH23" s="24">
        <f t="shared" si="7"/>
        <v>1.3079232696938932E-2</v>
      </c>
      <c r="CI23" s="24">
        <f t="shared" si="8"/>
        <v>3.7554608123835176E-3</v>
      </c>
      <c r="CJ23" s="24"/>
      <c r="CK23" s="24">
        <f t="shared" si="9"/>
        <v>1.0911714036051184E-2</v>
      </c>
      <c r="CL23" s="24">
        <f t="shared" si="10"/>
        <v>1.5772043617982203E-2</v>
      </c>
      <c r="CM23" s="24">
        <f t="shared" si="11"/>
        <v>7.8023676817095492E-3</v>
      </c>
      <c r="CN23" s="24">
        <f t="shared" si="12"/>
        <v>1.2921403410508712E-2</v>
      </c>
    </row>
    <row r="24" spans="1:92" x14ac:dyDescent="0.25">
      <c r="A24" s="27" t="s">
        <v>23</v>
      </c>
      <c r="B24" s="27">
        <v>308365.94663999998</v>
      </c>
      <c r="C24" s="27">
        <v>2325.3663415000001</v>
      </c>
      <c r="D24" s="27">
        <v>3370.3050426</v>
      </c>
      <c r="E24" s="27">
        <v>49166.290617999999</v>
      </c>
      <c r="F24" s="27">
        <v>49165.763013999996</v>
      </c>
      <c r="G24" s="27">
        <v>1353.5595556999999</v>
      </c>
      <c r="H24" s="27">
        <v>50563.425422</v>
      </c>
      <c r="I24" s="27">
        <v>1121.0500899000001</v>
      </c>
      <c r="J24" s="27">
        <v>2378.3641966</v>
      </c>
      <c r="K24" s="27"/>
      <c r="L24" s="27">
        <v>1875.5595569</v>
      </c>
      <c r="M24" s="27">
        <v>112.23329876</v>
      </c>
      <c r="N24" s="27">
        <v>222.36419605</v>
      </c>
      <c r="O24" s="27">
        <v>269.79297702999997</v>
      </c>
      <c r="P24" s="27"/>
      <c r="Q24" s="27" t="s">
        <v>23</v>
      </c>
      <c r="R24" s="27">
        <v>3223.0664990929299</v>
      </c>
      <c r="S24" s="27">
        <v>114.247656004178</v>
      </c>
      <c r="T24" s="27">
        <v>1138.5495210424899</v>
      </c>
      <c r="U24" s="27">
        <v>1138.5495210424899</v>
      </c>
      <c r="V24" s="27">
        <v>9618.7552013349996</v>
      </c>
      <c r="W24" s="27">
        <v>2389.1035973927901</v>
      </c>
      <c r="X24" s="27">
        <v>224.88741864241001</v>
      </c>
      <c r="Y24" s="27">
        <v>18712.335583655298</v>
      </c>
      <c r="Z24" s="27">
        <v>0</v>
      </c>
      <c r="AA24" s="27">
        <v>310767.81670243602</v>
      </c>
      <c r="AB24" s="27">
        <v>5234.2665976342996</v>
      </c>
      <c r="AC24" s="27">
        <v>1975.0684905054</v>
      </c>
      <c r="AD24" s="27">
        <v>3022.0143575163702</v>
      </c>
      <c r="AE24" s="27">
        <v>418.71573363716902</v>
      </c>
      <c r="AF24" s="27">
        <v>1904.7547588308501</v>
      </c>
      <c r="AG24" s="27">
        <v>1904.7547588308501</v>
      </c>
      <c r="AH24" s="27">
        <v>0</v>
      </c>
      <c r="AI24" s="27">
        <v>1172.2164595356301</v>
      </c>
      <c r="AJ24" s="27">
        <v>176.505131849555</v>
      </c>
      <c r="AK24" s="27">
        <v>733.64807327339804</v>
      </c>
      <c r="AL24" s="27">
        <v>0</v>
      </c>
      <c r="AM24" s="27">
        <v>274.12760572826602</v>
      </c>
      <c r="AN24" s="27">
        <v>2354.6674698214701</v>
      </c>
      <c r="AO24" s="27">
        <v>0</v>
      </c>
      <c r="AP24" s="27">
        <v>3071.2838881507</v>
      </c>
      <c r="AQ24" s="27">
        <v>341.25373390653499</v>
      </c>
      <c r="AR24" s="27">
        <v>3412.5376220572398</v>
      </c>
      <c r="AS24" s="27">
        <v>944.99825692923196</v>
      </c>
      <c r="AT24" s="27">
        <v>2450.7953937871498</v>
      </c>
      <c r="AU24" s="27">
        <v>5.45019999592144</v>
      </c>
      <c r="AV24" s="27">
        <v>7129.4078250688599</v>
      </c>
      <c r="AW24" s="27">
        <v>4.9547266371247298</v>
      </c>
      <c r="AX24" s="27">
        <v>146.90767778788199</v>
      </c>
      <c r="AY24" s="27">
        <v>2764.7378277528801</v>
      </c>
      <c r="AZ24" s="27">
        <v>4.4592560274916302</v>
      </c>
      <c r="BA24" s="27">
        <v>0</v>
      </c>
      <c r="BB24" s="27">
        <v>479.14689085467597</v>
      </c>
      <c r="BC24" s="27">
        <v>49549.215416914201</v>
      </c>
      <c r="BD24" s="27">
        <v>49548.688093897799</v>
      </c>
      <c r="BE24" s="27">
        <v>0.52732301638188395</v>
      </c>
      <c r="BF24" s="27">
        <v>5.5988403053401399</v>
      </c>
      <c r="BG24" s="27">
        <v>0</v>
      </c>
      <c r="BH24" s="27">
        <v>1213.9081846921999</v>
      </c>
      <c r="BI24" s="27">
        <v>46.574435179152999</v>
      </c>
      <c r="BJ24" s="27">
        <v>18317.6287780331</v>
      </c>
      <c r="BK24" s="27">
        <v>74.320910029376506</v>
      </c>
      <c r="BL24" s="27">
        <v>94.139824830657403</v>
      </c>
      <c r="BM24" s="27">
        <v>26170.870641710299</v>
      </c>
      <c r="BN24" s="27">
        <v>765.23266517803097</v>
      </c>
      <c r="BO24" s="27">
        <v>16.846072640530799</v>
      </c>
      <c r="BP24" s="27">
        <v>203.14382742108799</v>
      </c>
      <c r="BQ24" s="27">
        <v>0</v>
      </c>
      <c r="BR24" s="27">
        <v>1359.91544020326</v>
      </c>
      <c r="BS24" s="27">
        <v>275.18224743750898</v>
      </c>
      <c r="BT24" s="27">
        <v>0</v>
      </c>
      <c r="BU24" s="27">
        <v>0</v>
      </c>
      <c r="BV24" s="27">
        <v>5427.4080258108597</v>
      </c>
      <c r="BW24" s="27">
        <v>6138.4122724466297</v>
      </c>
      <c r="BX24" s="27">
        <v>50865.768586782098</v>
      </c>
      <c r="BY24" s="27">
        <v>1448.9049760175999</v>
      </c>
      <c r="CA24" s="24">
        <f t="shared" si="0"/>
        <v>7.7890249834884802E-3</v>
      </c>
      <c r="CB24" s="24">
        <f t="shared" si="1"/>
        <v>1.2600650400129677E-2</v>
      </c>
      <c r="CC24" s="24">
        <f t="shared" si="2"/>
        <v>1.2530788437078609E-2</v>
      </c>
      <c r="CD24" s="24">
        <f t="shared" si="3"/>
        <v>7.7883605637316831E-3</v>
      </c>
      <c r="CE24" s="24">
        <f t="shared" si="4"/>
        <v>7.7884498566363047E-3</v>
      </c>
      <c r="CF24" s="24">
        <f t="shared" si="5"/>
        <v>4.6956814544987712E-3</v>
      </c>
      <c r="CG24" s="24">
        <f t="shared" si="6"/>
        <v>5.9794834360757014E-3</v>
      </c>
      <c r="CH24" s="24">
        <f t="shared" si="7"/>
        <v>1.5609856597978415E-2</v>
      </c>
      <c r="CI24" s="24">
        <f t="shared" si="8"/>
        <v>4.5154568035217849E-3</v>
      </c>
      <c r="CJ24" s="24"/>
      <c r="CK24" s="24">
        <f t="shared" si="9"/>
        <v>1.5566128957858897E-2</v>
      </c>
      <c r="CL24" s="24">
        <f t="shared" si="10"/>
        <v>1.794794652240872E-2</v>
      </c>
      <c r="CM24" s="24">
        <f t="shared" si="11"/>
        <v>1.134725210817053E-2</v>
      </c>
      <c r="CN24" s="24">
        <f t="shared" si="12"/>
        <v>1.606649938031578E-2</v>
      </c>
    </row>
    <row r="25" spans="1:92" x14ac:dyDescent="0.25">
      <c r="A25" s="27" t="s">
        <v>24</v>
      </c>
      <c r="B25" s="27">
        <v>13127.364253</v>
      </c>
      <c r="C25" s="27">
        <v>96.633129738999997</v>
      </c>
      <c r="D25" s="27">
        <v>191.22540672</v>
      </c>
      <c r="E25" s="27">
        <v>1816.4090277</v>
      </c>
      <c r="F25" s="27">
        <v>1814.6609404999999</v>
      </c>
      <c r="G25" s="27">
        <v>32.076556064999998</v>
      </c>
      <c r="H25" s="27">
        <v>2080.5373912</v>
      </c>
      <c r="I25" s="27">
        <v>48.827979014</v>
      </c>
      <c r="J25" s="27">
        <v>103.01561445</v>
      </c>
      <c r="K25" s="27"/>
      <c r="L25" s="27">
        <v>116.98417555</v>
      </c>
      <c r="M25" s="27">
        <v>4.9762523578</v>
      </c>
      <c r="N25" s="27">
        <v>17.791041925999998</v>
      </c>
      <c r="O25" s="27">
        <v>10.350218314999999</v>
      </c>
      <c r="P25" s="27"/>
      <c r="Q25" s="27" t="s">
        <v>24</v>
      </c>
      <c r="R25" s="27">
        <v>119.631131201221</v>
      </c>
      <c r="S25" s="27">
        <v>4.9719132614146702</v>
      </c>
      <c r="T25" s="27">
        <v>48.784318982116801</v>
      </c>
      <c r="U25" s="27">
        <v>48.784318982116801</v>
      </c>
      <c r="V25" s="27">
        <v>357.02101908595199</v>
      </c>
      <c r="W25" s="27">
        <v>102.910571600547</v>
      </c>
      <c r="X25" s="27">
        <v>17.773224761415101</v>
      </c>
      <c r="Y25" s="27">
        <v>820.86314292433201</v>
      </c>
      <c r="Z25" s="27">
        <v>0</v>
      </c>
      <c r="AA25" s="27">
        <v>13114.4834455133</v>
      </c>
      <c r="AB25" s="27">
        <v>248.180871266292</v>
      </c>
      <c r="AC25" s="27">
        <v>90.439578898312007</v>
      </c>
      <c r="AD25" s="27">
        <v>112.168618520332</v>
      </c>
      <c r="AE25" s="27">
        <v>69.735076866235502</v>
      </c>
      <c r="AF25" s="27">
        <v>116.87323196726101</v>
      </c>
      <c r="AG25" s="27">
        <v>116.87323196726101</v>
      </c>
      <c r="AH25" s="27">
        <v>0</v>
      </c>
      <c r="AI25" s="27">
        <v>43.5108566551596</v>
      </c>
      <c r="AJ25" s="27">
        <v>6.55137162227369</v>
      </c>
      <c r="AK25" s="27">
        <v>27.230935791868699</v>
      </c>
      <c r="AL25" s="27">
        <v>0</v>
      </c>
      <c r="AM25" s="27">
        <v>10.341260939016401</v>
      </c>
      <c r="AN25" s="27">
        <v>96.544102612071399</v>
      </c>
      <c r="AO25" s="27">
        <v>0</v>
      </c>
      <c r="AP25" s="27">
        <v>171.93682570379099</v>
      </c>
      <c r="AQ25" s="27">
        <v>19.104098645567898</v>
      </c>
      <c r="AR25" s="27">
        <v>191.04092434935899</v>
      </c>
      <c r="AS25" s="27">
        <v>35.075660187061402</v>
      </c>
      <c r="AT25" s="27">
        <v>96.138799293012099</v>
      </c>
      <c r="AU25" s="27">
        <v>0.19941946522252901</v>
      </c>
      <c r="AV25" s="27">
        <v>269.27726082957702</v>
      </c>
      <c r="AW25" s="27">
        <v>0.18129040094467999</v>
      </c>
      <c r="AX25" s="27">
        <v>5.3752606164123096</v>
      </c>
      <c r="AY25" s="27">
        <v>101.16004916333399</v>
      </c>
      <c r="AZ25" s="27">
        <v>0.163161347795102</v>
      </c>
      <c r="BA25" s="27">
        <v>0</v>
      </c>
      <c r="BB25" s="27">
        <v>17.531692092990902</v>
      </c>
      <c r="BC25" s="27">
        <v>1814.7019416287101</v>
      </c>
      <c r="BD25" s="27">
        <v>1812.9557837592099</v>
      </c>
      <c r="BE25" s="27">
        <v>1.7461578694996001</v>
      </c>
      <c r="BF25" s="27">
        <v>0.20485821168681101</v>
      </c>
      <c r="BG25" s="27">
        <v>0</v>
      </c>
      <c r="BH25" s="27">
        <v>44.416148367929303</v>
      </c>
      <c r="BI25" s="27">
        <v>1.70412998791426</v>
      </c>
      <c r="BJ25" s="27">
        <v>670.23069479742196</v>
      </c>
      <c r="BK25" s="27">
        <v>2.7193560030897701</v>
      </c>
      <c r="BL25" s="27">
        <v>3.4445180989753998</v>
      </c>
      <c r="BM25" s="27">
        <v>957.57591169144098</v>
      </c>
      <c r="BN25" s="27">
        <v>32.912762313959597</v>
      </c>
      <c r="BO25" s="27">
        <v>0.61638752147599396</v>
      </c>
      <c r="BP25" s="27">
        <v>7.4329059925770302</v>
      </c>
      <c r="BQ25" s="27">
        <v>0</v>
      </c>
      <c r="BR25" s="27">
        <v>32.045378875892297</v>
      </c>
      <c r="BS25" s="27">
        <v>10.213989515114299</v>
      </c>
      <c r="BT25" s="27">
        <v>0</v>
      </c>
      <c r="BU25" s="27">
        <v>0</v>
      </c>
      <c r="BV25" s="27">
        <v>201.59956998816099</v>
      </c>
      <c r="BW25" s="27">
        <v>228.56643321831001</v>
      </c>
      <c r="BX25" s="27">
        <v>2078.4555326116501</v>
      </c>
      <c r="BY25" s="27">
        <v>53.909303727623602</v>
      </c>
      <c r="CA25" s="24">
        <f t="shared" si="0"/>
        <v>-9.8121810581706177E-4</v>
      </c>
      <c r="CB25" s="24">
        <f t="shared" si="1"/>
        <v>-9.2128990511903728E-4</v>
      </c>
      <c r="CC25" s="24">
        <f t="shared" si="2"/>
        <v>-9.6473776055884346E-4</v>
      </c>
      <c r="CD25" s="24">
        <f t="shared" si="3"/>
        <v>-9.3981369023006989E-4</v>
      </c>
      <c r="CE25" s="24">
        <f t="shared" si="4"/>
        <v>-9.3965583472590132E-4</v>
      </c>
      <c r="CF25" s="24">
        <f t="shared" si="5"/>
        <v>-9.7196186038563462E-4</v>
      </c>
      <c r="CG25" s="24">
        <f t="shared" si="6"/>
        <v>-1.0006350268711576E-3</v>
      </c>
      <c r="CH25" s="24">
        <f t="shared" si="7"/>
        <v>-8.9416012632185702E-4</v>
      </c>
      <c r="CI25" s="24">
        <f t="shared" si="8"/>
        <v>-1.0196789099771232E-3</v>
      </c>
      <c r="CJ25" s="24"/>
      <c r="CK25" s="24">
        <f t="shared" si="9"/>
        <v>-9.4836401776049689E-4</v>
      </c>
      <c r="CL25" s="24">
        <f t="shared" si="10"/>
        <v>-8.719606791099565E-4</v>
      </c>
      <c r="CM25" s="24">
        <f t="shared" si="11"/>
        <v>-1.0014683040491018E-3</v>
      </c>
      <c r="CN25" s="24">
        <f t="shared" si="12"/>
        <v>-8.6542870024462683E-4</v>
      </c>
    </row>
    <row r="26" spans="1:92" x14ac:dyDescent="0.25">
      <c r="A26" s="27" t="s">
        <v>25</v>
      </c>
      <c r="B26" s="27">
        <v>69377.662616999994</v>
      </c>
      <c r="C26" s="27">
        <v>478.64563134000002</v>
      </c>
      <c r="D26" s="27">
        <v>923.13956972999995</v>
      </c>
      <c r="E26" s="27">
        <v>10238.58827</v>
      </c>
      <c r="F26" s="27">
        <v>10236.019407</v>
      </c>
      <c r="G26" s="27">
        <v>276.34261751000003</v>
      </c>
      <c r="H26" s="27">
        <v>10976.871101000001</v>
      </c>
      <c r="I26" s="27">
        <v>222.77468488</v>
      </c>
      <c r="J26" s="27">
        <v>583.71449816999996</v>
      </c>
      <c r="K26" s="27"/>
      <c r="L26" s="27">
        <v>480.06374711000001</v>
      </c>
      <c r="M26" s="27">
        <v>20.629050300999999</v>
      </c>
      <c r="N26" s="27">
        <v>67.661982378999994</v>
      </c>
      <c r="O26" s="27">
        <v>59.843621728000002</v>
      </c>
      <c r="P26" s="27"/>
      <c r="Q26" s="27" t="s">
        <v>25</v>
      </c>
      <c r="R26" s="27">
        <v>657.991888714688</v>
      </c>
      <c r="S26" s="27">
        <v>20.6206545730257</v>
      </c>
      <c r="T26" s="27">
        <v>222.68328613749301</v>
      </c>
      <c r="U26" s="27">
        <v>222.68328613749301</v>
      </c>
      <c r="V26" s="27">
        <v>1963.6774649940401</v>
      </c>
      <c r="W26" s="27">
        <v>583.45026872012897</v>
      </c>
      <c r="X26" s="27">
        <v>67.625508112050198</v>
      </c>
      <c r="Y26" s="27">
        <v>4237.2533725319799</v>
      </c>
      <c r="Z26" s="27">
        <v>0</v>
      </c>
      <c r="AA26" s="27">
        <v>69348.668647298997</v>
      </c>
      <c r="AB26" s="27">
        <v>1246.56704811703</v>
      </c>
      <c r="AC26" s="27">
        <v>459.78064565502501</v>
      </c>
      <c r="AD26" s="27">
        <v>616.94690026986495</v>
      </c>
      <c r="AE26" s="27">
        <v>264.43854007306498</v>
      </c>
      <c r="AF26" s="27">
        <v>479.83421099981302</v>
      </c>
      <c r="AG26" s="27">
        <v>479.83421099981302</v>
      </c>
      <c r="AH26" s="27">
        <v>0</v>
      </c>
      <c r="AI26" s="27">
        <v>239.31400999061</v>
      </c>
      <c r="AJ26" s="27">
        <v>36.033674072907303</v>
      </c>
      <c r="AK26" s="27">
        <v>149.77490474991501</v>
      </c>
      <c r="AL26" s="27">
        <v>0</v>
      </c>
      <c r="AM26" s="27">
        <v>59.817612822722303</v>
      </c>
      <c r="AN26" s="27">
        <v>478.44336923549201</v>
      </c>
      <c r="AO26" s="27">
        <v>0</v>
      </c>
      <c r="AP26" s="27">
        <v>830.42604344295796</v>
      </c>
      <c r="AQ26" s="27">
        <v>92.269555213831794</v>
      </c>
      <c r="AR26" s="27">
        <v>922.69559865679003</v>
      </c>
      <c r="AS26" s="27">
        <v>192.92223071413201</v>
      </c>
      <c r="AT26" s="27">
        <v>517.411676200741</v>
      </c>
      <c r="AU26" s="27">
        <v>1.1255276429504399</v>
      </c>
      <c r="AV26" s="27">
        <v>1470.8427367019899</v>
      </c>
      <c r="AW26" s="27">
        <v>1.0232068508959</v>
      </c>
      <c r="AX26" s="27">
        <v>30.3380739120466</v>
      </c>
      <c r="AY26" s="27">
        <v>570.94935918473095</v>
      </c>
      <c r="AZ26" s="27">
        <v>0.92088625067654295</v>
      </c>
      <c r="BA26" s="27">
        <v>0</v>
      </c>
      <c r="BB26" s="27">
        <v>98.949218505155997</v>
      </c>
      <c r="BC26" s="27">
        <v>10234.9266411671</v>
      </c>
      <c r="BD26" s="27">
        <v>10232.359236746301</v>
      </c>
      <c r="BE26" s="27">
        <v>2.5674044208281601</v>
      </c>
      <c r="BF26" s="27">
        <v>1.156223586931</v>
      </c>
      <c r="BG26" s="27">
        <v>0</v>
      </c>
      <c r="BH26" s="27">
        <v>250.68565493036101</v>
      </c>
      <c r="BI26" s="27">
        <v>9.6181441165804102</v>
      </c>
      <c r="BJ26" s="27">
        <v>3782.7956132321301</v>
      </c>
      <c r="BK26" s="27">
        <v>15.3481039970899</v>
      </c>
      <c r="BL26" s="27">
        <v>19.440925911252901</v>
      </c>
      <c r="BM26" s="27">
        <v>5404.5779228713</v>
      </c>
      <c r="BN26" s="27">
        <v>171.11415066479401</v>
      </c>
      <c r="BO26" s="27">
        <v>3.47890258745459</v>
      </c>
      <c r="BP26" s="27">
        <v>41.9514731667741</v>
      </c>
      <c r="BQ26" s="27">
        <v>0</v>
      </c>
      <c r="BR26" s="27">
        <v>276.237907961882</v>
      </c>
      <c r="BS26" s="27">
        <v>56.178688785604599</v>
      </c>
      <c r="BT26" s="27">
        <v>0</v>
      </c>
      <c r="BU26" s="27">
        <v>0</v>
      </c>
      <c r="BV26" s="27">
        <v>1108.50386470273</v>
      </c>
      <c r="BW26" s="27">
        <v>1255.55961159712</v>
      </c>
      <c r="BX26" s="27">
        <v>10972.450993259299</v>
      </c>
      <c r="BY26" s="27">
        <v>296.22459184214898</v>
      </c>
      <c r="CA26" s="24">
        <f t="shared" si="0"/>
        <v>-4.1791505518223008E-4</v>
      </c>
      <c r="CB26" s="24">
        <f t="shared" si="1"/>
        <v>-4.2257171331902169E-4</v>
      </c>
      <c r="CC26" s="24">
        <f t="shared" si="2"/>
        <v>-4.8093602285922558E-4</v>
      </c>
      <c r="CD26" s="24">
        <f t="shared" si="3"/>
        <v>-3.5763024514126038E-4</v>
      </c>
      <c r="CE26" s="24">
        <f t="shared" si="4"/>
        <v>-3.5757750236347388E-4</v>
      </c>
      <c r="CF26" s="24">
        <f t="shared" si="5"/>
        <v>-3.7891205150155478E-4</v>
      </c>
      <c r="CG26" s="24">
        <f t="shared" si="6"/>
        <v>-4.0267465109422861E-4</v>
      </c>
      <c r="CH26" s="24">
        <f t="shared" si="7"/>
        <v>-4.1027436558249388E-4</v>
      </c>
      <c r="CI26" s="24">
        <f t="shared" si="8"/>
        <v>-4.5266898577877695E-4</v>
      </c>
      <c r="CJ26" s="24"/>
      <c r="CK26" s="24">
        <f t="shared" si="9"/>
        <v>-4.7813672990055909E-4</v>
      </c>
      <c r="CL26" s="24">
        <f t="shared" si="10"/>
        <v>-4.0698567562718458E-4</v>
      </c>
      <c r="CM26" s="24">
        <f t="shared" si="11"/>
        <v>-5.390658929484175E-4</v>
      </c>
      <c r="CN26" s="24">
        <f t="shared" si="12"/>
        <v>-4.3461449234998174E-4</v>
      </c>
    </row>
    <row r="27" spans="1:92" x14ac:dyDescent="0.25">
      <c r="A27" s="27" t="s">
        <v>26</v>
      </c>
      <c r="B27" s="27">
        <v>9917.9109950999991</v>
      </c>
      <c r="C27" s="27">
        <v>70.516409894999995</v>
      </c>
      <c r="D27" s="27">
        <v>177.15211339000001</v>
      </c>
      <c r="E27" s="27">
        <v>1391.1303369</v>
      </c>
      <c r="F27" s="27">
        <v>1388.3587523000001</v>
      </c>
      <c r="G27" s="27">
        <v>26.188451407999999</v>
      </c>
      <c r="H27" s="27">
        <v>1602.3464829</v>
      </c>
      <c r="I27" s="27">
        <v>34.808230774000002</v>
      </c>
      <c r="J27" s="27">
        <v>79.144045719999994</v>
      </c>
      <c r="K27" s="27"/>
      <c r="L27" s="27">
        <v>86.229699941000007</v>
      </c>
      <c r="M27" s="27">
        <v>3.4737201783999998</v>
      </c>
      <c r="N27" s="27">
        <v>13.039439402999999</v>
      </c>
      <c r="O27" s="27">
        <v>10.216812239999999</v>
      </c>
      <c r="P27" s="27"/>
      <c r="Q27" s="27" t="s">
        <v>26</v>
      </c>
      <c r="R27" s="27">
        <v>92.336264962554196</v>
      </c>
      <c r="S27" s="27">
        <v>3.47844621072398</v>
      </c>
      <c r="T27" s="27">
        <v>34.847380147085097</v>
      </c>
      <c r="U27" s="27">
        <v>34.847380147085097</v>
      </c>
      <c r="V27" s="27">
        <v>275.56352754972602</v>
      </c>
      <c r="W27" s="27">
        <v>79.144816179775006</v>
      </c>
      <c r="X27" s="27">
        <v>13.041765468572599</v>
      </c>
      <c r="Y27" s="27">
        <v>636.80227493352095</v>
      </c>
      <c r="Z27" s="27">
        <v>0</v>
      </c>
      <c r="AA27" s="27">
        <v>9921.1947451745691</v>
      </c>
      <c r="AB27" s="27">
        <v>192.93274600129701</v>
      </c>
      <c r="AC27" s="27">
        <v>70.242515905374702</v>
      </c>
      <c r="AD27" s="27">
        <v>86.576406931876505</v>
      </c>
      <c r="AE27" s="27">
        <v>55.208490139791301</v>
      </c>
      <c r="AF27" s="27">
        <v>86.283127763753598</v>
      </c>
      <c r="AG27" s="27">
        <v>86.283127763753598</v>
      </c>
      <c r="AH27" s="27">
        <v>0</v>
      </c>
      <c r="AI27" s="27">
        <v>33.583483327404501</v>
      </c>
      <c r="AJ27" s="27">
        <v>5.0566189003845299</v>
      </c>
      <c r="AK27" s="27">
        <v>21.017965281872801</v>
      </c>
      <c r="AL27" s="27">
        <v>0</v>
      </c>
      <c r="AM27" s="27">
        <v>10.225817147523401</v>
      </c>
      <c r="AN27" s="27">
        <v>70.577155610377105</v>
      </c>
      <c r="AO27" s="27">
        <v>0</v>
      </c>
      <c r="AP27" s="27">
        <v>159.48666481127799</v>
      </c>
      <c r="AQ27" s="27">
        <v>17.720740626522701</v>
      </c>
      <c r="AR27" s="27">
        <v>177.20740543780099</v>
      </c>
      <c r="AS27" s="27">
        <v>27.072846914010299</v>
      </c>
      <c r="AT27" s="27">
        <v>74.336018631253793</v>
      </c>
      <c r="AU27" s="27">
        <v>0.15278534237779401</v>
      </c>
      <c r="AV27" s="27">
        <v>207.95821452669799</v>
      </c>
      <c r="AW27" s="27">
        <v>0.13889574075960201</v>
      </c>
      <c r="AX27" s="27">
        <v>4.1182610608200001</v>
      </c>
      <c r="AY27" s="27">
        <v>77.503840545313196</v>
      </c>
      <c r="AZ27" s="27">
        <v>0.12500619729492801</v>
      </c>
      <c r="BA27" s="27">
        <v>0</v>
      </c>
      <c r="BB27" s="27">
        <v>13.4319173230377</v>
      </c>
      <c r="BC27" s="27">
        <v>1391.7677347461499</v>
      </c>
      <c r="BD27" s="27">
        <v>1388.9973479098401</v>
      </c>
      <c r="BE27" s="27">
        <v>2.7703868363112201</v>
      </c>
      <c r="BF27" s="27">
        <v>0.15695222045889201</v>
      </c>
      <c r="BG27" s="27">
        <v>0</v>
      </c>
      <c r="BH27" s="27">
        <v>34.029462371952803</v>
      </c>
      <c r="BI27" s="27">
        <v>1.3056201642333101</v>
      </c>
      <c r="BJ27" s="27">
        <v>513.49773208926501</v>
      </c>
      <c r="BK27" s="27">
        <v>2.08343665799147</v>
      </c>
      <c r="BL27" s="27">
        <v>2.6390185452360799</v>
      </c>
      <c r="BM27" s="27">
        <v>733.647446008256</v>
      </c>
      <c r="BN27" s="27">
        <v>25.518606665923802</v>
      </c>
      <c r="BO27" s="27">
        <v>0.47224546392191202</v>
      </c>
      <c r="BP27" s="27">
        <v>5.6947281789271198</v>
      </c>
      <c r="BQ27" s="27">
        <v>0</v>
      </c>
      <c r="BR27" s="27">
        <v>26.197507067563901</v>
      </c>
      <c r="BS27" s="27">
        <v>7.8835769082188296</v>
      </c>
      <c r="BT27" s="27">
        <v>0</v>
      </c>
      <c r="BU27" s="27">
        <v>0</v>
      </c>
      <c r="BV27" s="27">
        <v>155.60648337510301</v>
      </c>
      <c r="BW27" s="27">
        <v>176.43544792481501</v>
      </c>
      <c r="BX27" s="27">
        <v>1602.6158241362</v>
      </c>
      <c r="BY27" s="27">
        <v>41.612687648197301</v>
      </c>
      <c r="CA27" s="24">
        <f t="shared" si="0"/>
        <v>3.3109291625951629E-4</v>
      </c>
      <c r="CB27" s="24">
        <f t="shared" si="1"/>
        <v>8.6144084004787923E-4</v>
      </c>
      <c r="CC27" s="24">
        <f t="shared" si="2"/>
        <v>3.1211621889742837E-4</v>
      </c>
      <c r="CD27" s="24">
        <f t="shared" si="3"/>
        <v>4.5818700753110712E-4</v>
      </c>
      <c r="CE27" s="24">
        <f t="shared" si="4"/>
        <v>4.5996440673712704E-4</v>
      </c>
      <c r="CF27" s="24">
        <f t="shared" si="5"/>
        <v>3.457882798345186E-4</v>
      </c>
      <c r="CG27" s="24">
        <f t="shared" si="6"/>
        <v>1.6809175735360831E-4</v>
      </c>
      <c r="CH27" s="24">
        <f t="shared" si="7"/>
        <v>1.1247159713253215E-3</v>
      </c>
      <c r="CI27" s="24">
        <f t="shared" si="8"/>
        <v>9.7349051088160638E-6</v>
      </c>
      <c r="CJ27" s="24"/>
      <c r="CK27" s="24">
        <f t="shared" si="9"/>
        <v>6.1959884807841182E-4</v>
      </c>
      <c r="CL27" s="24">
        <f t="shared" si="10"/>
        <v>1.360510369651301E-3</v>
      </c>
      <c r="CM27" s="24">
        <f t="shared" si="11"/>
        <v>1.7838693065782291E-4</v>
      </c>
      <c r="CN27" s="24">
        <f t="shared" si="12"/>
        <v>8.8138132637360954E-4</v>
      </c>
    </row>
    <row r="28" spans="1:92" x14ac:dyDescent="0.25">
      <c r="A28" s="27" t="s">
        <v>27</v>
      </c>
      <c r="B28" s="27">
        <v>17689.600379</v>
      </c>
      <c r="C28" s="27">
        <v>123.00768099</v>
      </c>
      <c r="D28" s="27">
        <v>269.99859006999998</v>
      </c>
      <c r="E28" s="27">
        <v>2605.9145472</v>
      </c>
      <c r="F28" s="27">
        <v>2601.7040766999999</v>
      </c>
      <c r="G28" s="27">
        <v>67.216490323000002</v>
      </c>
      <c r="H28" s="27">
        <v>2810.5814922999998</v>
      </c>
      <c r="I28" s="27">
        <v>57.639127037999998</v>
      </c>
      <c r="J28" s="27">
        <v>151.03901690000001</v>
      </c>
      <c r="K28" s="27"/>
      <c r="L28" s="27">
        <v>126.53423898</v>
      </c>
      <c r="M28" s="27">
        <v>5.4134880836999999</v>
      </c>
      <c r="N28" s="27">
        <v>18.037759439999999</v>
      </c>
      <c r="O28" s="27">
        <v>15.950207970999999</v>
      </c>
      <c r="P28" s="27"/>
      <c r="Q28" s="27" t="s">
        <v>27</v>
      </c>
      <c r="R28" s="27">
        <v>167.57556910560899</v>
      </c>
      <c r="S28" s="27">
        <v>5.4126247297402799</v>
      </c>
      <c r="T28" s="27">
        <v>57.6274173214805</v>
      </c>
      <c r="U28" s="27">
        <v>57.6274173214805</v>
      </c>
      <c r="V28" s="27">
        <v>500.10396347470999</v>
      </c>
      <c r="W28" s="27">
        <v>150.98256106469799</v>
      </c>
      <c r="X28" s="27">
        <v>18.0309188627078</v>
      </c>
      <c r="Y28" s="27">
        <v>1086.2232024975799</v>
      </c>
      <c r="Z28" s="27">
        <v>0</v>
      </c>
      <c r="AA28" s="27">
        <v>17684.0662745966</v>
      </c>
      <c r="AB28" s="27">
        <v>320.49819585940003</v>
      </c>
      <c r="AC28" s="27">
        <v>118.057360589219</v>
      </c>
      <c r="AD28" s="27">
        <v>157.122355074506</v>
      </c>
      <c r="AE28" s="27">
        <v>70.388876790350295</v>
      </c>
      <c r="AF28" s="27">
        <v>126.497765884633</v>
      </c>
      <c r="AG28" s="27">
        <v>126.497765884633</v>
      </c>
      <c r="AH28" s="27">
        <v>0</v>
      </c>
      <c r="AI28" s="27">
        <v>60.947916818318298</v>
      </c>
      <c r="AJ28" s="27">
        <v>9.1769551784626398</v>
      </c>
      <c r="AK28" s="27">
        <v>38.144242809262003</v>
      </c>
      <c r="AL28" s="27">
        <v>0</v>
      </c>
      <c r="AM28" s="27">
        <v>15.9463764845384</v>
      </c>
      <c r="AN28" s="27">
        <v>122.976886616511</v>
      </c>
      <c r="AO28" s="27">
        <v>0</v>
      </c>
      <c r="AP28" s="27">
        <v>242.91482181821701</v>
      </c>
      <c r="AQ28" s="27">
        <v>26.990534842077398</v>
      </c>
      <c r="AR28" s="27">
        <v>269.90535666029501</v>
      </c>
      <c r="AS28" s="27">
        <v>49.132901913921103</v>
      </c>
      <c r="AT28" s="27">
        <v>132.06334899695699</v>
      </c>
      <c r="AU28" s="27">
        <v>0.28610501543786498</v>
      </c>
      <c r="AV28" s="27">
        <v>374.85140754016101</v>
      </c>
      <c r="AW28" s="27">
        <v>0.26009546095890002</v>
      </c>
      <c r="AX28" s="27">
        <v>7.7118307948213403</v>
      </c>
      <c r="AY28" s="27">
        <v>145.13326759007199</v>
      </c>
      <c r="AZ28" s="27">
        <v>0.23408601477096699</v>
      </c>
      <c r="BA28" s="27">
        <v>0</v>
      </c>
      <c r="BB28" s="27">
        <v>25.152535122053301</v>
      </c>
      <c r="BC28" s="27">
        <v>2605.2371816864002</v>
      </c>
      <c r="BD28" s="27">
        <v>2601.0288777297001</v>
      </c>
      <c r="BE28" s="27">
        <v>4.2083039567001199</v>
      </c>
      <c r="BF28" s="27">
        <v>0.29390792827262302</v>
      </c>
      <c r="BG28" s="27">
        <v>0</v>
      </c>
      <c r="BH28" s="27">
        <v>63.723390209163398</v>
      </c>
      <c r="BI28" s="27">
        <v>2.4448989537966299</v>
      </c>
      <c r="BJ28" s="27">
        <v>961.57305495571404</v>
      </c>
      <c r="BK28" s="27">
        <v>3.90143200030864</v>
      </c>
      <c r="BL28" s="27">
        <v>4.9418126831903004</v>
      </c>
      <c r="BM28" s="27">
        <v>1373.82422029244</v>
      </c>
      <c r="BN28" s="27">
        <v>43.832036544980902</v>
      </c>
      <c r="BO28" s="27">
        <v>0.88432466830911005</v>
      </c>
      <c r="BP28" s="27">
        <v>10.6639160403886</v>
      </c>
      <c r="BQ28" s="27">
        <v>0</v>
      </c>
      <c r="BR28" s="27">
        <v>67.195678859769501</v>
      </c>
      <c r="BS28" s="27">
        <v>14.307436893237499</v>
      </c>
      <c r="BT28" s="27">
        <v>0</v>
      </c>
      <c r="BU28" s="27">
        <v>0</v>
      </c>
      <c r="BV28" s="27">
        <v>282.31912426257401</v>
      </c>
      <c r="BW28" s="27">
        <v>319.80317387815199</v>
      </c>
      <c r="BX28" s="27">
        <v>2809.6727184752799</v>
      </c>
      <c r="BY28" s="27">
        <v>75.449002451169207</v>
      </c>
      <c r="CA28" s="24">
        <f t="shared" si="0"/>
        <v>-3.1284507760667918E-4</v>
      </c>
      <c r="CB28" s="24">
        <f t="shared" si="1"/>
        <v>-2.5034512675273642E-4</v>
      </c>
      <c r="CC28" s="24">
        <f t="shared" si="2"/>
        <v>-3.4531072803303526E-4</v>
      </c>
      <c r="CD28" s="24">
        <f t="shared" si="3"/>
        <v>-2.5993389319986233E-4</v>
      </c>
      <c r="CE28" s="24">
        <f t="shared" si="4"/>
        <v>-2.595218173913964E-4</v>
      </c>
      <c r="CF28" s="24">
        <f t="shared" si="5"/>
        <v>-3.0961841551819288E-4</v>
      </c>
      <c r="CG28" s="24">
        <f t="shared" si="6"/>
        <v>-3.2334014409815922E-4</v>
      </c>
      <c r="CH28" s="24">
        <f t="shared" si="7"/>
        <v>-2.031556881799717E-4</v>
      </c>
      <c r="CI28" s="24">
        <f t="shared" si="8"/>
        <v>-3.737831221411868E-4</v>
      </c>
      <c r="CJ28" s="24"/>
      <c r="CK28" s="24">
        <f t="shared" si="9"/>
        <v>-2.8824684655325136E-4</v>
      </c>
      <c r="CL28" s="24">
        <f t="shared" si="10"/>
        <v>-1.5948200981906539E-4</v>
      </c>
      <c r="CM28" s="24">
        <f t="shared" si="11"/>
        <v>-3.7923652962290795E-4</v>
      </c>
      <c r="CN28" s="24">
        <f t="shared" si="12"/>
        <v>-2.4021545478065598E-4</v>
      </c>
    </row>
    <row r="29" spans="1:92" x14ac:dyDescent="0.25">
      <c r="A29" s="27" t="s">
        <v>28</v>
      </c>
      <c r="B29" s="27">
        <v>9425.5480289000006</v>
      </c>
      <c r="C29" s="27">
        <v>51.311385180000002</v>
      </c>
      <c r="D29" s="27">
        <v>183.70969542</v>
      </c>
      <c r="E29" s="27">
        <v>1319.3768868</v>
      </c>
      <c r="F29" s="27">
        <v>1315.9426341000001</v>
      </c>
      <c r="G29" s="27">
        <v>21.905716137999999</v>
      </c>
      <c r="H29" s="27">
        <v>2870.7010128000002</v>
      </c>
      <c r="I29" s="27">
        <v>37.450780747000003</v>
      </c>
      <c r="J29" s="27">
        <v>64.162052638999995</v>
      </c>
      <c r="K29" s="27"/>
      <c r="L29" s="27">
        <v>84.638393519000005</v>
      </c>
      <c r="M29" s="27">
        <v>3.9295528755000002</v>
      </c>
      <c r="N29" s="27">
        <v>11.060515425</v>
      </c>
      <c r="O29" s="27">
        <v>10.958062678999999</v>
      </c>
      <c r="P29" s="27"/>
      <c r="Q29" s="27" t="s">
        <v>28</v>
      </c>
      <c r="R29" s="27">
        <v>189.80541804429501</v>
      </c>
      <c r="S29" s="27">
        <v>3.9305860449393002</v>
      </c>
      <c r="T29" s="27">
        <v>37.405151582507699</v>
      </c>
      <c r="U29" s="27">
        <v>37.405151582507699</v>
      </c>
      <c r="V29" s="27">
        <v>566.445909535326</v>
      </c>
      <c r="W29" s="27">
        <v>64.135453854329498</v>
      </c>
      <c r="X29" s="27">
        <v>11.0615264266848</v>
      </c>
      <c r="Y29" s="27">
        <v>1118.1375545841399</v>
      </c>
      <c r="Z29" s="27">
        <v>0</v>
      </c>
      <c r="AA29" s="27">
        <v>9426.6108522468894</v>
      </c>
      <c r="AB29" s="27">
        <v>315.14584223112098</v>
      </c>
      <c r="AC29" s="27">
        <v>118.504693539919</v>
      </c>
      <c r="AD29" s="27">
        <v>177.9656015843</v>
      </c>
      <c r="AE29" s="27">
        <v>31.597416434894001</v>
      </c>
      <c r="AF29" s="27">
        <v>84.021881968213606</v>
      </c>
      <c r="AG29" s="27">
        <v>84.021881968213606</v>
      </c>
      <c r="AH29" s="27">
        <v>0</v>
      </c>
      <c r="AI29" s="27">
        <v>69.031597441852696</v>
      </c>
      <c r="AJ29" s="27">
        <v>10.394340310292399</v>
      </c>
      <c r="AK29" s="27">
        <v>43.204286202467102</v>
      </c>
      <c r="AL29" s="27">
        <v>0</v>
      </c>
      <c r="AM29" s="27">
        <v>9.9857681306996895</v>
      </c>
      <c r="AN29" s="27">
        <v>51.326870463852401</v>
      </c>
      <c r="AO29" s="27">
        <v>0</v>
      </c>
      <c r="AP29" s="27">
        <v>165.35428014720199</v>
      </c>
      <c r="AQ29" s="27">
        <v>18.372726830434701</v>
      </c>
      <c r="AR29" s="27">
        <v>183.72700697763699</v>
      </c>
      <c r="AS29" s="27">
        <v>55.650623229506401</v>
      </c>
      <c r="AT29" s="27">
        <v>144.98889032896801</v>
      </c>
      <c r="AU29" s="27">
        <v>0.144773154695018</v>
      </c>
      <c r="AV29" s="27">
        <v>420.44451723357099</v>
      </c>
      <c r="AW29" s="27">
        <v>0.13161183156577699</v>
      </c>
      <c r="AX29" s="27">
        <v>3.90229310324795</v>
      </c>
      <c r="AY29" s="27">
        <v>73.439422944382898</v>
      </c>
      <c r="AZ29" s="27">
        <v>0.118450711765516</v>
      </c>
      <c r="BA29" s="27">
        <v>0</v>
      </c>
      <c r="BB29" s="27">
        <v>12.7275185410913</v>
      </c>
      <c r="BC29" s="27">
        <v>1319.5900640591501</v>
      </c>
      <c r="BD29" s="27">
        <v>1316.1559423035801</v>
      </c>
      <c r="BE29" s="27">
        <v>3.4341217555735501</v>
      </c>
      <c r="BF29" s="27">
        <v>0.148721353614753</v>
      </c>
      <c r="BG29" s="27">
        <v>0</v>
      </c>
      <c r="BH29" s="27">
        <v>32.244915072890201</v>
      </c>
      <c r="BI29" s="27">
        <v>1.2371515165043501</v>
      </c>
      <c r="BJ29" s="27">
        <v>486.56912373</v>
      </c>
      <c r="BK29" s="27">
        <v>1.9741789314417599</v>
      </c>
      <c r="BL29" s="27">
        <v>2.50062737394247</v>
      </c>
      <c r="BM29" s="27">
        <v>695.17358893279697</v>
      </c>
      <c r="BN29" s="27">
        <v>45.641670465426103</v>
      </c>
      <c r="BO29" s="27">
        <v>0.44748051649883902</v>
      </c>
      <c r="BP29" s="27">
        <v>5.3960845891411298</v>
      </c>
      <c r="BQ29" s="27">
        <v>0</v>
      </c>
      <c r="BR29" s="27">
        <v>21.908750668320099</v>
      </c>
      <c r="BS29" s="27">
        <v>16.205400892464102</v>
      </c>
      <c r="BT29" s="27">
        <v>0</v>
      </c>
      <c r="BU29" s="27">
        <v>0</v>
      </c>
      <c r="BV29" s="27">
        <v>319.63713121383</v>
      </c>
      <c r="BW29" s="27">
        <v>361.58179970787199</v>
      </c>
      <c r="BX29" s="27">
        <v>2870.7597259853201</v>
      </c>
      <c r="BY29" s="27">
        <v>85.342168164160597</v>
      </c>
      <c r="CA29" s="24">
        <f t="shared" si="0"/>
        <v>1.1275984628479991E-4</v>
      </c>
      <c r="CB29" s="24">
        <f t="shared" si="1"/>
        <v>3.017904076858783E-4</v>
      </c>
      <c r="CC29" s="24">
        <f t="shared" si="2"/>
        <v>9.4233228123364454E-5</v>
      </c>
      <c r="CD29" s="24">
        <f t="shared" si="3"/>
        <v>1.6157419557893008E-4</v>
      </c>
      <c r="CE29" s="24">
        <f t="shared" si="4"/>
        <v>1.6209536650958417E-4</v>
      </c>
      <c r="CF29" s="24">
        <f t="shared" si="5"/>
        <v>1.3852687129622019E-4</v>
      </c>
      <c r="CG29" s="24">
        <f t="shared" si="6"/>
        <v>2.0452560213728207E-5</v>
      </c>
      <c r="CH29" s="24">
        <f t="shared" si="7"/>
        <v>-1.2183768557604575E-3</v>
      </c>
      <c r="CI29" s="24">
        <f t="shared" si="8"/>
        <v>-4.1455632381576381E-4</v>
      </c>
      <c r="CJ29" s="24"/>
      <c r="CK29" s="24">
        <f t="shared" si="9"/>
        <v>-7.2840648924651606E-3</v>
      </c>
      <c r="CL29" s="24">
        <f t="shared" si="10"/>
        <v>2.6292290039958406E-4</v>
      </c>
      <c r="CM29" s="24">
        <f t="shared" si="11"/>
        <v>9.1406380801638851E-5</v>
      </c>
      <c r="CN29" s="24">
        <f t="shared" si="12"/>
        <v>-8.872869016925887E-2</v>
      </c>
    </row>
    <row r="30" spans="1:92" x14ac:dyDescent="0.25">
      <c r="A30" s="27" t="s">
        <v>29</v>
      </c>
      <c r="B30" s="27">
        <v>28723.114130000002</v>
      </c>
      <c r="C30" s="27">
        <v>217.89875952</v>
      </c>
      <c r="D30" s="27">
        <v>408.66606139999999</v>
      </c>
      <c r="E30" s="27">
        <v>4225.9161270000004</v>
      </c>
      <c r="F30" s="27">
        <v>4225.9161270000004</v>
      </c>
      <c r="G30" s="27">
        <v>105.15762896</v>
      </c>
      <c r="H30" s="27">
        <v>4384.8636909999996</v>
      </c>
      <c r="I30" s="27">
        <v>108.11924749000001</v>
      </c>
      <c r="J30" s="27">
        <v>226.07350865000001</v>
      </c>
      <c r="K30" s="27"/>
      <c r="L30" s="27">
        <v>227.11671530000001</v>
      </c>
      <c r="M30" s="27">
        <v>10.592064086000001</v>
      </c>
      <c r="N30" s="27">
        <v>29.946755844999998</v>
      </c>
      <c r="O30" s="27">
        <v>29.103858575</v>
      </c>
      <c r="P30" s="27"/>
      <c r="Q30" s="27" t="s">
        <v>29</v>
      </c>
      <c r="R30" s="27">
        <v>259.22001061568898</v>
      </c>
      <c r="S30" s="27">
        <v>10.7420518791091</v>
      </c>
      <c r="T30" s="27">
        <v>109.416084629991</v>
      </c>
      <c r="U30" s="27">
        <v>109.416084629991</v>
      </c>
      <c r="V30" s="27">
        <v>773.60318692108001</v>
      </c>
      <c r="W30" s="27">
        <v>226.821879957807</v>
      </c>
      <c r="X30" s="27">
        <v>30.127018381123801</v>
      </c>
      <c r="Y30" s="27">
        <v>1688.9782484667801</v>
      </c>
      <c r="Z30" s="27">
        <v>0</v>
      </c>
      <c r="AA30" s="27">
        <v>28897.008359265099</v>
      </c>
      <c r="AB30" s="27">
        <v>499.49299497227099</v>
      </c>
      <c r="AC30" s="27">
        <v>183.80328221464899</v>
      </c>
      <c r="AD30" s="27">
        <v>243.05011162879299</v>
      </c>
      <c r="AE30" s="27">
        <v>112.623146379842</v>
      </c>
      <c r="AF30" s="27">
        <v>229.25140984729001</v>
      </c>
      <c r="AG30" s="27">
        <v>229.25140984729001</v>
      </c>
      <c r="AH30" s="27">
        <v>0</v>
      </c>
      <c r="AI30" s="27">
        <v>94.279388531964202</v>
      </c>
      <c r="AJ30" s="27">
        <v>14.195694956134499</v>
      </c>
      <c r="AK30" s="27">
        <v>59.004705635234203</v>
      </c>
      <c r="AL30" s="27">
        <v>0</v>
      </c>
      <c r="AM30" s="27">
        <v>29.4232963464245</v>
      </c>
      <c r="AN30" s="27">
        <v>220.061370855999</v>
      </c>
      <c r="AO30" s="27">
        <v>0</v>
      </c>
      <c r="AP30" s="27">
        <v>370.55079693777998</v>
      </c>
      <c r="AQ30" s="27">
        <v>41.172319296284599</v>
      </c>
      <c r="AR30" s="27">
        <v>411.72311623406398</v>
      </c>
      <c r="AS30" s="27">
        <v>76.002935699889207</v>
      </c>
      <c r="AT30" s="27">
        <v>204.643677354674</v>
      </c>
      <c r="AU30" s="27">
        <v>0.46791106951724198</v>
      </c>
      <c r="AV30" s="27">
        <v>580.17276180955298</v>
      </c>
      <c r="AW30" s="27">
        <v>0.42537365366490798</v>
      </c>
      <c r="AX30" s="27">
        <v>12.6123306271598</v>
      </c>
      <c r="AY30" s="27">
        <v>237.35854020954901</v>
      </c>
      <c r="AZ30" s="27">
        <v>0.38283647635267298</v>
      </c>
      <c r="BA30" s="27">
        <v>0</v>
      </c>
      <c r="BB30" s="27">
        <v>41.135760853629598</v>
      </c>
      <c r="BC30" s="27">
        <v>4253.8584738736799</v>
      </c>
      <c r="BD30" s="27">
        <v>4253.8584738736799</v>
      </c>
      <c r="BE30" s="27">
        <v>0</v>
      </c>
      <c r="BF30" s="27">
        <v>0.48067231127057802</v>
      </c>
      <c r="BG30" s="27">
        <v>0</v>
      </c>
      <c r="BH30" s="27">
        <v>104.216571371881</v>
      </c>
      <c r="BI30" s="27">
        <v>3.9985128160187799</v>
      </c>
      <c r="BJ30" s="27">
        <v>1572.60671208187</v>
      </c>
      <c r="BK30" s="27">
        <v>6.3806053847892104</v>
      </c>
      <c r="BL30" s="27">
        <v>8.0821001526700709</v>
      </c>
      <c r="BM30" s="27">
        <v>2246.82395652485</v>
      </c>
      <c r="BN30" s="27">
        <v>68.114247592435902</v>
      </c>
      <c r="BO30" s="27">
        <v>1.4462704277517799</v>
      </c>
      <c r="BP30" s="27">
        <v>17.4403199126969</v>
      </c>
      <c r="BQ30" s="38">
        <v>0</v>
      </c>
      <c r="BR30" s="27">
        <v>105.615468262812</v>
      </c>
      <c r="BS30" s="27">
        <v>22.1319514298856</v>
      </c>
      <c r="BT30" s="27">
        <v>0</v>
      </c>
      <c r="BU30" s="27">
        <v>0</v>
      </c>
      <c r="BV30" s="27">
        <v>436.725141373133</v>
      </c>
      <c r="BW30" s="27">
        <v>494.74812287107898</v>
      </c>
      <c r="BX30" s="27">
        <v>4406.6242329844499</v>
      </c>
      <c r="BY30" s="27">
        <v>116.71967928089001</v>
      </c>
      <c r="CA30" s="24">
        <f t="shared" si="0"/>
        <v>6.0541565402016254E-3</v>
      </c>
      <c r="CB30" s="24">
        <f t="shared" si="1"/>
        <v>9.924844642360188E-3</v>
      </c>
      <c r="CC30" s="24">
        <f t="shared" si="2"/>
        <v>7.4805694008237269E-3</v>
      </c>
      <c r="CD30" s="24">
        <f t="shared" si="3"/>
        <v>6.6121394826441906E-3</v>
      </c>
      <c r="CE30" s="24">
        <f t="shared" si="4"/>
        <v>6.6121394826441906E-3</v>
      </c>
      <c r="CF30" s="24">
        <f t="shared" si="5"/>
        <v>4.3538382078408995E-3</v>
      </c>
      <c r="CG30" s="24">
        <f t="shared" si="6"/>
        <v>4.9626495868307615E-3</v>
      </c>
      <c r="CH30" s="24">
        <f t="shared" si="7"/>
        <v>1.1994507639455624E-2</v>
      </c>
      <c r="CI30" s="24">
        <f t="shared" si="8"/>
        <v>3.3103007613580959E-3</v>
      </c>
      <c r="CJ30" s="24"/>
      <c r="CK30" s="24">
        <f t="shared" si="9"/>
        <v>9.3991080509871917E-3</v>
      </c>
      <c r="CL30" s="24">
        <f t="shared" si="10"/>
        <v>1.4160393280413125E-2</v>
      </c>
      <c r="CM30" s="24">
        <f t="shared" si="11"/>
        <v>6.0194345276267831E-3</v>
      </c>
      <c r="CN30" s="24">
        <f t="shared" si="12"/>
        <v>1.0975787646896233E-2</v>
      </c>
    </row>
    <row r="31" spans="1:92" x14ac:dyDescent="0.25">
      <c r="A31" s="27" t="s">
        <v>30</v>
      </c>
      <c r="B31" s="27">
        <v>34832.760918</v>
      </c>
      <c r="C31" s="27">
        <v>238.99282178000001</v>
      </c>
      <c r="D31" s="27">
        <v>591.62576573000001</v>
      </c>
      <c r="E31" s="27">
        <v>5005.3905408999999</v>
      </c>
      <c r="F31" s="27">
        <v>4994.9024558999999</v>
      </c>
      <c r="G31" s="27">
        <v>105.73926379</v>
      </c>
      <c r="H31" s="27">
        <v>5684.2258233000002</v>
      </c>
      <c r="I31" s="27">
        <v>115.1845538</v>
      </c>
      <c r="J31" s="27">
        <v>284.60532518999997</v>
      </c>
      <c r="K31" s="27"/>
      <c r="L31" s="27">
        <v>276.84277364000002</v>
      </c>
      <c r="M31" s="27">
        <v>11.170725887</v>
      </c>
      <c r="N31" s="27">
        <v>41.444805197000001</v>
      </c>
      <c r="O31" s="27">
        <v>33.484925742000001</v>
      </c>
      <c r="P31" s="27"/>
      <c r="Q31" s="27" t="s">
        <v>30</v>
      </c>
      <c r="R31" s="27">
        <v>333.33772248235402</v>
      </c>
      <c r="S31" s="27">
        <v>11.1614100193135</v>
      </c>
      <c r="T31" s="27">
        <v>115.087339061572</v>
      </c>
      <c r="U31" s="27">
        <v>115.087339061572</v>
      </c>
      <c r="V31" s="27">
        <v>994.79613949663405</v>
      </c>
      <c r="W31" s="27">
        <v>284.34387696640601</v>
      </c>
      <c r="X31" s="27">
        <v>41.404489922645801</v>
      </c>
      <c r="Y31" s="27">
        <v>2241.6593067818999</v>
      </c>
      <c r="Z31" s="27">
        <v>0</v>
      </c>
      <c r="AA31" s="27">
        <v>34801.911392811802</v>
      </c>
      <c r="AB31" s="27">
        <v>672.07775353635498</v>
      </c>
      <c r="AC31" s="27">
        <v>245.81786755377999</v>
      </c>
      <c r="AD31" s="27">
        <v>312.54440796936001</v>
      </c>
      <c r="AE31" s="27">
        <v>174.753955841226</v>
      </c>
      <c r="AF31" s="27">
        <v>276.58918818850498</v>
      </c>
      <c r="AG31" s="27">
        <v>276.58918818850498</v>
      </c>
      <c r="AH31" s="27">
        <v>0</v>
      </c>
      <c r="AI31" s="27">
        <v>121.23725764819601</v>
      </c>
      <c r="AJ31" s="27">
        <v>18.2546144318529</v>
      </c>
      <c r="AK31" s="27">
        <v>75.875813855529302</v>
      </c>
      <c r="AL31" s="27">
        <v>0</v>
      </c>
      <c r="AM31" s="27">
        <v>33.455581243343602</v>
      </c>
      <c r="AN31" s="27">
        <v>238.78677952071499</v>
      </c>
      <c r="AO31" s="27">
        <v>0</v>
      </c>
      <c r="AP31" s="27">
        <v>531.96554884282705</v>
      </c>
      <c r="AQ31" s="27">
        <v>59.107270066202503</v>
      </c>
      <c r="AR31" s="27">
        <v>591.07281890902902</v>
      </c>
      <c r="AS31" s="27">
        <v>97.734133828357997</v>
      </c>
      <c r="AT31" s="27">
        <v>266.01300906802902</v>
      </c>
      <c r="AU31" s="27">
        <v>0.54896799281734099</v>
      </c>
      <c r="AV31" s="27">
        <v>748.629638277352</v>
      </c>
      <c r="AW31" s="27">
        <v>0.499061800661386</v>
      </c>
      <c r="AX31" s="27">
        <v>14.797180054454101</v>
      </c>
      <c r="AY31" s="27">
        <v>278.47646161257001</v>
      </c>
      <c r="AZ31" s="27">
        <v>0.44915559602727101</v>
      </c>
      <c r="BA31" s="27">
        <v>0</v>
      </c>
      <c r="BB31" s="27">
        <v>48.261762226006802</v>
      </c>
      <c r="BC31" s="27">
        <v>5001.2379782128701</v>
      </c>
      <c r="BD31" s="27">
        <v>4990.7602987702103</v>
      </c>
      <c r="BE31" s="27">
        <v>10.4776794426605</v>
      </c>
      <c r="BF31" s="27">
        <v>0.56393989431152303</v>
      </c>
      <c r="BG31" s="27">
        <v>0</v>
      </c>
      <c r="BH31" s="27">
        <v>122.270140942034</v>
      </c>
      <c r="BI31" s="27">
        <v>4.6911808744302403</v>
      </c>
      <c r="BJ31" s="27">
        <v>1845.0315922816101</v>
      </c>
      <c r="BK31" s="27">
        <v>7.4859285742158397</v>
      </c>
      <c r="BL31" s="27">
        <v>9.4821729497290992</v>
      </c>
      <c r="BM31" s="27">
        <v>2636.0444122367498</v>
      </c>
      <c r="BN31" s="27">
        <v>90.080312841011093</v>
      </c>
      <c r="BO31" s="27">
        <v>1.6968098406499199</v>
      </c>
      <c r="BP31" s="27">
        <v>20.4615318939356</v>
      </c>
      <c r="BQ31" s="27">
        <v>0</v>
      </c>
      <c r="BR31" s="27">
        <v>105.65226630193401</v>
      </c>
      <c r="BS31" s="27">
        <v>28.4600553307857</v>
      </c>
      <c r="BT31" s="27">
        <v>0</v>
      </c>
      <c r="BU31" s="27">
        <v>0</v>
      </c>
      <c r="BV31" s="27">
        <v>561.67917138508301</v>
      </c>
      <c r="BW31" s="27">
        <v>636.61110025014898</v>
      </c>
      <c r="BX31" s="27">
        <v>5679.1824211665698</v>
      </c>
      <c r="BY31" s="27">
        <v>150.164843942391</v>
      </c>
      <c r="CA31" s="24">
        <f t="shared" si="0"/>
        <v>-8.8564685586711809E-4</v>
      </c>
      <c r="CB31" s="24">
        <f t="shared" si="1"/>
        <v>-8.6212739675794656E-4</v>
      </c>
      <c r="CC31" s="24">
        <f t="shared" si="2"/>
        <v>-9.3462261618831464E-4</v>
      </c>
      <c r="CD31" s="24">
        <f t="shared" si="3"/>
        <v>-8.2961811934522376E-4</v>
      </c>
      <c r="CE31" s="24">
        <f t="shared" si="4"/>
        <v>-8.2927688105238827E-4</v>
      </c>
      <c r="CF31" s="24">
        <f t="shared" si="5"/>
        <v>-8.2275481167306142E-4</v>
      </c>
      <c r="CG31" s="24">
        <f t="shared" si="6"/>
        <v>-8.8726280239556404E-4</v>
      </c>
      <c r="CH31" s="24">
        <f t="shared" si="7"/>
        <v>-8.4399110141804236E-4</v>
      </c>
      <c r="CI31" s="24">
        <f t="shared" si="8"/>
        <v>-9.1863433482637234E-4</v>
      </c>
      <c r="CJ31" s="24"/>
      <c r="CK31" s="24">
        <f t="shared" si="9"/>
        <v>-9.1599086427590203E-4</v>
      </c>
      <c r="CL31" s="24">
        <f t="shared" si="10"/>
        <v>-8.3395365536100918E-4</v>
      </c>
      <c r="CM31" s="24">
        <f t="shared" si="11"/>
        <v>-9.7274614182811254E-4</v>
      </c>
      <c r="CN31" s="24">
        <f t="shared" si="12"/>
        <v>-8.7634952164738068E-4</v>
      </c>
    </row>
    <row r="32" spans="1:92" x14ac:dyDescent="0.25">
      <c r="A32" s="27" t="s">
        <v>31</v>
      </c>
      <c r="B32" s="27">
        <v>11793.357083999999</v>
      </c>
      <c r="C32" s="27">
        <v>83.255064777000001</v>
      </c>
      <c r="D32" s="27">
        <v>198.84541522999999</v>
      </c>
      <c r="E32" s="27">
        <v>1672.6795901999999</v>
      </c>
      <c r="F32" s="27">
        <v>1670.1024656</v>
      </c>
      <c r="G32" s="27">
        <v>32.060626964000001</v>
      </c>
      <c r="H32" s="27">
        <v>1927.2292652000001</v>
      </c>
      <c r="I32" s="27">
        <v>41.040843934000002</v>
      </c>
      <c r="J32" s="27">
        <v>92.380755664999995</v>
      </c>
      <c r="K32" s="27"/>
      <c r="L32" s="27">
        <v>99.539103179999998</v>
      </c>
      <c r="M32" s="27">
        <v>4.1059212650000001</v>
      </c>
      <c r="N32" s="27">
        <v>14.92231192</v>
      </c>
      <c r="O32" s="27">
        <v>11.789447923000001</v>
      </c>
      <c r="P32" s="27"/>
      <c r="Q32" s="27" t="s">
        <v>31</v>
      </c>
      <c r="R32" s="27">
        <v>112.56509628207699</v>
      </c>
      <c r="S32" s="27">
        <v>4.1048198672373797</v>
      </c>
      <c r="T32" s="27">
        <v>41.028311423988903</v>
      </c>
      <c r="U32" s="27">
        <v>41.028311423988903</v>
      </c>
      <c r="V32" s="27">
        <v>335.93355839916597</v>
      </c>
      <c r="W32" s="27">
        <v>92.334407645323694</v>
      </c>
      <c r="X32" s="27">
        <v>14.914843246895201</v>
      </c>
      <c r="Y32" s="27">
        <v>760.52529967278804</v>
      </c>
      <c r="Z32" s="27">
        <v>0</v>
      </c>
      <c r="AA32" s="27">
        <v>11788.1483325606</v>
      </c>
      <c r="AB32" s="27">
        <v>228.463942918778</v>
      </c>
      <c r="AC32" s="27">
        <v>83.490175168175696</v>
      </c>
      <c r="AD32" s="27">
        <v>105.543435775104</v>
      </c>
      <c r="AE32" s="27">
        <v>60.530490114581099</v>
      </c>
      <c r="AF32" s="27">
        <v>99.498428757805598</v>
      </c>
      <c r="AG32" s="27">
        <v>99.498428757805598</v>
      </c>
      <c r="AH32" s="27">
        <v>0</v>
      </c>
      <c r="AI32" s="27">
        <v>40.9407315760049</v>
      </c>
      <c r="AJ32" s="27">
        <v>6.1644169354135103</v>
      </c>
      <c r="AK32" s="27">
        <v>25.622544219958598</v>
      </c>
      <c r="AL32" s="27">
        <v>0</v>
      </c>
      <c r="AM32" s="27">
        <v>11.785314346046601</v>
      </c>
      <c r="AN32" s="27">
        <v>83.225819307759707</v>
      </c>
      <c r="AO32" s="27">
        <v>0</v>
      </c>
      <c r="AP32" s="27">
        <v>178.878537174424</v>
      </c>
      <c r="AQ32" s="27">
        <v>19.875391963793401</v>
      </c>
      <c r="AR32" s="27">
        <v>198.75392913821699</v>
      </c>
      <c r="AS32" s="27">
        <v>33.003924108767798</v>
      </c>
      <c r="AT32" s="27">
        <v>89.975009757521804</v>
      </c>
      <c r="AU32" s="27">
        <v>0.183634856643352</v>
      </c>
      <c r="AV32" s="27">
        <v>252.93575325494101</v>
      </c>
      <c r="AW32" s="27">
        <v>0.16694087404994501</v>
      </c>
      <c r="AX32" s="27">
        <v>4.9497962664726503</v>
      </c>
      <c r="AY32" s="27">
        <v>93.1530053186505</v>
      </c>
      <c r="AZ32" s="27">
        <v>0.150246853209654</v>
      </c>
      <c r="BA32" s="27">
        <v>0</v>
      </c>
      <c r="BB32" s="27">
        <v>16.144016186775499</v>
      </c>
      <c r="BC32" s="27">
        <v>1672.0318434732501</v>
      </c>
      <c r="BD32" s="27">
        <v>1669.4562961644299</v>
      </c>
      <c r="BE32" s="27">
        <v>2.5755473088157301</v>
      </c>
      <c r="BF32" s="27">
        <v>0.188643322582494</v>
      </c>
      <c r="BG32" s="27">
        <v>0</v>
      </c>
      <c r="BH32" s="27">
        <v>40.9005195161957</v>
      </c>
      <c r="BI32" s="27">
        <v>1.5692434309098999</v>
      </c>
      <c r="BJ32" s="27">
        <v>617.18048280317601</v>
      </c>
      <c r="BK32" s="27">
        <v>2.5041136103551098</v>
      </c>
      <c r="BL32" s="27">
        <v>3.17187629404145</v>
      </c>
      <c r="BM32" s="27">
        <v>881.78160131660002</v>
      </c>
      <c r="BN32" s="27">
        <v>30.545596395281802</v>
      </c>
      <c r="BO32" s="27">
        <v>0.567598969966434</v>
      </c>
      <c r="BP32" s="27">
        <v>6.8445765448061797</v>
      </c>
      <c r="BQ32" s="27">
        <v>0</v>
      </c>
      <c r="BR32" s="27">
        <v>32.047652565613397</v>
      </c>
      <c r="BS32" s="27">
        <v>9.61070367261817</v>
      </c>
      <c r="BT32" s="27">
        <v>0</v>
      </c>
      <c r="BU32" s="27">
        <v>0</v>
      </c>
      <c r="BV32" s="27">
        <v>189.67799955840201</v>
      </c>
      <c r="BW32" s="27">
        <v>214.99797912467301</v>
      </c>
      <c r="BX32" s="27">
        <v>1926.3259214427001</v>
      </c>
      <c r="BY32" s="27">
        <v>50.712939215212501</v>
      </c>
      <c r="CA32" s="24">
        <f t="shared" si="0"/>
        <v>-4.4166825461984283E-4</v>
      </c>
      <c r="CB32" s="24">
        <f t="shared" si="1"/>
        <v>-3.5127555685204967E-4</v>
      </c>
      <c r="CC32" s="24">
        <f t="shared" si="2"/>
        <v>-4.6008650326273326E-4</v>
      </c>
      <c r="CD32" s="24">
        <f t="shared" si="3"/>
        <v>-3.8725092991201692E-4</v>
      </c>
      <c r="CE32" s="24">
        <f t="shared" si="4"/>
        <v>-3.869040665944592E-4</v>
      </c>
      <c r="CF32" s="24">
        <f t="shared" si="5"/>
        <v>-4.0468323969996347E-4</v>
      </c>
      <c r="CG32" s="24">
        <f t="shared" si="6"/>
        <v>-4.6872667077639578E-4</v>
      </c>
      <c r="CH32" s="24">
        <f t="shared" si="7"/>
        <v>-3.0536677148385787E-4</v>
      </c>
      <c r="CI32" s="24">
        <f t="shared" si="8"/>
        <v>-5.0170643596349435E-4</v>
      </c>
      <c r="CJ32" s="24"/>
      <c r="CK32" s="24">
        <f t="shared" si="9"/>
        <v>-4.0862757343560326E-4</v>
      </c>
      <c r="CL32" s="24">
        <f t="shared" si="10"/>
        <v>-2.6824619653792003E-4</v>
      </c>
      <c r="CM32" s="24">
        <f t="shared" si="11"/>
        <v>-5.0050375202180509E-4</v>
      </c>
      <c r="CN32" s="24">
        <f t="shared" si="12"/>
        <v>-3.5061666843075198E-4</v>
      </c>
    </row>
    <row r="33" spans="1:92" x14ac:dyDescent="0.25">
      <c r="A33" s="27" t="s">
        <v>32</v>
      </c>
      <c r="B33" s="27">
        <v>124201.23258</v>
      </c>
      <c r="C33" s="27">
        <v>862.55070336999995</v>
      </c>
      <c r="D33" s="27">
        <v>1837.9940351</v>
      </c>
      <c r="E33" s="27">
        <v>17927.441881999999</v>
      </c>
      <c r="F33" s="27">
        <v>17916.385868000001</v>
      </c>
      <c r="G33" s="27">
        <v>444.25363412000002</v>
      </c>
      <c r="H33" s="27">
        <v>19594.058239000002</v>
      </c>
      <c r="I33" s="27">
        <v>408.45801265</v>
      </c>
      <c r="J33" s="27">
        <v>1036.8951973999999</v>
      </c>
      <c r="K33" s="27"/>
      <c r="L33" s="27">
        <v>938.11307540999996</v>
      </c>
      <c r="M33" s="27">
        <v>38.373468041999999</v>
      </c>
      <c r="N33" s="27">
        <v>136.43942658</v>
      </c>
      <c r="O33" s="27">
        <v>114.51822610000001</v>
      </c>
      <c r="P33" s="27"/>
      <c r="Q33" s="27" t="s">
        <v>32</v>
      </c>
      <c r="R33" s="27">
        <v>1149.6194486424799</v>
      </c>
      <c r="S33" s="27">
        <v>38.406605724075597</v>
      </c>
      <c r="T33" s="27">
        <v>408.70136699674902</v>
      </c>
      <c r="U33" s="27">
        <v>408.70136699674902</v>
      </c>
      <c r="V33" s="27">
        <v>3430.8658334649999</v>
      </c>
      <c r="W33" s="27">
        <v>1036.5489647149</v>
      </c>
      <c r="X33" s="27">
        <v>136.41279813806901</v>
      </c>
      <c r="Y33" s="27">
        <v>7683.1690384780204</v>
      </c>
      <c r="Z33" s="27">
        <v>0</v>
      </c>
      <c r="AA33" s="27">
        <v>124193.62203677501</v>
      </c>
      <c r="AB33" s="27">
        <v>2297.4331363123802</v>
      </c>
      <c r="AC33" s="27">
        <v>841.28433678598799</v>
      </c>
      <c r="AD33" s="27">
        <v>1077.9069215910299</v>
      </c>
      <c r="AE33" s="27">
        <v>582.14578721381497</v>
      </c>
      <c r="AF33" s="27">
        <v>938.30452853116196</v>
      </c>
      <c r="AG33" s="27">
        <v>938.30452853116196</v>
      </c>
      <c r="AH33" s="27">
        <v>0</v>
      </c>
      <c r="AI33" s="27">
        <v>418.12400381163201</v>
      </c>
      <c r="AJ33" s="27">
        <v>62.956709528536102</v>
      </c>
      <c r="AK33" s="27">
        <v>261.68123334453901</v>
      </c>
      <c r="AL33" s="27">
        <v>0</v>
      </c>
      <c r="AM33" s="27">
        <v>114.567323459333</v>
      </c>
      <c r="AN33" s="27">
        <v>862.84752997359897</v>
      </c>
      <c r="AO33" s="27">
        <v>0</v>
      </c>
      <c r="AP33" s="27">
        <v>1654.1476878954099</v>
      </c>
      <c r="AQ33" s="27">
        <v>183.794226034866</v>
      </c>
      <c r="AR33" s="27">
        <v>1837.9419139302699</v>
      </c>
      <c r="AS33" s="27">
        <v>337.06664952896301</v>
      </c>
      <c r="AT33" s="27">
        <v>915.46772711406697</v>
      </c>
      <c r="AU33" s="27">
        <v>1.97084920669984</v>
      </c>
      <c r="AV33" s="27">
        <v>2580.1182698983598</v>
      </c>
      <c r="AW33" s="27">
        <v>1.79168074188947</v>
      </c>
      <c r="AX33" s="27">
        <v>53.123347645959697</v>
      </c>
      <c r="AY33" s="27">
        <v>999.75793526094401</v>
      </c>
      <c r="AZ33" s="27">
        <v>1.6125132569409699</v>
      </c>
      <c r="BA33" s="27">
        <v>0</v>
      </c>
      <c r="BB33" s="27">
        <v>173.264503102454</v>
      </c>
      <c r="BC33" s="27">
        <v>17928.3672732185</v>
      </c>
      <c r="BD33" s="27">
        <v>17917.3202249647</v>
      </c>
      <c r="BE33" s="27">
        <v>11.047048253862201</v>
      </c>
      <c r="BF33" s="27">
        <v>2.0245995460683299</v>
      </c>
      <c r="BG33" s="27">
        <v>0</v>
      </c>
      <c r="BH33" s="27">
        <v>438.96183338866899</v>
      </c>
      <c r="BI33" s="27">
        <v>16.841803149577999</v>
      </c>
      <c r="BJ33" s="27">
        <v>6623.8449966302296</v>
      </c>
      <c r="BK33" s="27">
        <v>26.875219548824099</v>
      </c>
      <c r="BL33" s="27">
        <v>34.041938883138499</v>
      </c>
      <c r="BM33" s="27">
        <v>9463.65837011855</v>
      </c>
      <c r="BN33" s="27">
        <v>308.96037267785999</v>
      </c>
      <c r="BO33" s="27">
        <v>6.0917144569960797</v>
      </c>
      <c r="BP33" s="27">
        <v>73.458920027778206</v>
      </c>
      <c r="BQ33" s="27">
        <v>0</v>
      </c>
      <c r="BR33" s="27">
        <v>444.19340442039902</v>
      </c>
      <c r="BS33" s="27">
        <v>98.153338296440594</v>
      </c>
      <c r="BT33" s="27">
        <v>0</v>
      </c>
      <c r="BU33" s="27">
        <v>0</v>
      </c>
      <c r="BV33" s="27">
        <v>1937.06768354205</v>
      </c>
      <c r="BW33" s="27">
        <v>2195.2757277289302</v>
      </c>
      <c r="BX33" s="27">
        <v>19590.934143113001</v>
      </c>
      <c r="BY33" s="27">
        <v>517.84086843882596</v>
      </c>
      <c r="CA33" s="24">
        <f t="shared" si="0"/>
        <v>-6.1275907387534155E-5</v>
      </c>
      <c r="CB33" s="24">
        <f t="shared" si="1"/>
        <v>3.44126556780151E-4</v>
      </c>
      <c r="CC33" s="24">
        <f t="shared" si="2"/>
        <v>-2.8357638128698089E-5</v>
      </c>
      <c r="CD33" s="24">
        <f t="shared" si="3"/>
        <v>5.1618698562367361E-5</v>
      </c>
      <c r="CE33" s="24">
        <f t="shared" si="4"/>
        <v>5.2150973504527757E-5</v>
      </c>
      <c r="CF33" s="24">
        <f t="shared" si="5"/>
        <v>-1.3557502961186006E-4</v>
      </c>
      <c r="CG33" s="24">
        <f t="shared" si="6"/>
        <v>-1.5944098200045643E-4</v>
      </c>
      <c r="CH33" s="24">
        <f t="shared" si="7"/>
        <v>5.9578791261842893E-4</v>
      </c>
      <c r="CI33" s="24">
        <f t="shared" si="8"/>
        <v>-3.3391290264254519E-4</v>
      </c>
      <c r="CJ33" s="24"/>
      <c r="CK33" s="24">
        <f t="shared" si="9"/>
        <v>2.0408320295325235E-4</v>
      </c>
      <c r="CL33" s="24">
        <f t="shared" si="10"/>
        <v>8.6355713378129793E-4</v>
      </c>
      <c r="CM33" s="24">
        <f t="shared" si="11"/>
        <v>-1.9516676812902104E-4</v>
      </c>
      <c r="CN33" s="24">
        <f t="shared" si="12"/>
        <v>4.2872965295600007E-4</v>
      </c>
    </row>
    <row r="34" spans="1:92" x14ac:dyDescent="0.25">
      <c r="A34" s="27" t="s">
        <v>33</v>
      </c>
      <c r="B34" s="27">
        <v>38318.788168999999</v>
      </c>
      <c r="C34" s="27">
        <v>267.54311775000002</v>
      </c>
      <c r="D34" s="27">
        <v>648.91110147999996</v>
      </c>
      <c r="E34" s="27">
        <v>5408.7980965999996</v>
      </c>
      <c r="F34" s="27">
        <v>5400.8701345999998</v>
      </c>
      <c r="G34" s="27">
        <v>105.35009521000001</v>
      </c>
      <c r="H34" s="27">
        <v>6226.2027029000001</v>
      </c>
      <c r="I34" s="27">
        <v>131.25295636000001</v>
      </c>
      <c r="J34" s="27">
        <v>303.8139678</v>
      </c>
      <c r="K34" s="27"/>
      <c r="L34" s="27">
        <v>323.47155232</v>
      </c>
      <c r="M34" s="27">
        <v>12.956762546</v>
      </c>
      <c r="N34" s="27">
        <v>48.818760009000002</v>
      </c>
      <c r="O34" s="27">
        <v>38.245825488999998</v>
      </c>
      <c r="P34" s="27"/>
      <c r="Q34" s="27" t="s">
        <v>33</v>
      </c>
      <c r="R34" s="27">
        <v>360.83075378130798</v>
      </c>
      <c r="S34" s="27">
        <v>12.9476010677137</v>
      </c>
      <c r="T34" s="27">
        <v>131.15537688763001</v>
      </c>
      <c r="U34" s="27">
        <v>131.15537688763001</v>
      </c>
      <c r="V34" s="27">
        <v>1076.84462406493</v>
      </c>
      <c r="W34" s="27">
        <v>303.532263038292</v>
      </c>
      <c r="X34" s="27">
        <v>48.772601998359598</v>
      </c>
      <c r="Y34" s="27">
        <v>2472.59024339699</v>
      </c>
      <c r="Z34" s="27">
        <v>0</v>
      </c>
      <c r="AA34" s="27">
        <v>38285.522111244703</v>
      </c>
      <c r="AB34" s="27">
        <v>747.15665249339395</v>
      </c>
      <c r="AC34" s="27">
        <v>272.33671681093801</v>
      </c>
      <c r="AD34" s="27">
        <v>338.32237375555701</v>
      </c>
      <c r="AE34" s="27">
        <v>208.921827148228</v>
      </c>
      <c r="AF34" s="27">
        <v>323.19517537217399</v>
      </c>
      <c r="AG34" s="27">
        <v>323.19517537217399</v>
      </c>
      <c r="AH34" s="27">
        <v>0</v>
      </c>
      <c r="AI34" s="27">
        <v>131.23719684017999</v>
      </c>
      <c r="AJ34" s="27">
        <v>19.7602052162941</v>
      </c>
      <c r="AK34" s="27">
        <v>82.133796998599806</v>
      </c>
      <c r="AL34" s="27">
        <v>0</v>
      </c>
      <c r="AM34" s="27">
        <v>38.215405142393401</v>
      </c>
      <c r="AN34" s="27">
        <v>267.33278210428898</v>
      </c>
      <c r="AO34" s="27">
        <v>0</v>
      </c>
      <c r="AP34" s="27">
        <v>583.49122353661096</v>
      </c>
      <c r="AQ34" s="27">
        <v>64.832345883137293</v>
      </c>
      <c r="AR34" s="27">
        <v>648.32356941974695</v>
      </c>
      <c r="AS34" s="27">
        <v>105.795004667813</v>
      </c>
      <c r="AT34" s="27">
        <v>289.83843057632799</v>
      </c>
      <c r="AU34" s="27">
        <v>0.59359870082948796</v>
      </c>
      <c r="AV34" s="27">
        <v>812.07130908225997</v>
      </c>
      <c r="AW34" s="27">
        <v>0.53963523317184403</v>
      </c>
      <c r="AX34" s="27">
        <v>16.0001871933949</v>
      </c>
      <c r="AY34" s="27">
        <v>301.11644907102698</v>
      </c>
      <c r="AZ34" s="27">
        <v>0.48567169674542598</v>
      </c>
      <c r="BA34" s="27">
        <v>0</v>
      </c>
      <c r="BB34" s="27">
        <v>52.185423532576003</v>
      </c>
      <c r="BC34" s="27">
        <v>5404.4256277697696</v>
      </c>
      <c r="BD34" s="27">
        <v>5396.5063146639104</v>
      </c>
      <c r="BE34" s="27">
        <v>7.9193131058604402</v>
      </c>
      <c r="BF34" s="27">
        <v>0.60978798060483697</v>
      </c>
      <c r="BG34" s="27">
        <v>0</v>
      </c>
      <c r="BH34" s="27">
        <v>132.21062737313699</v>
      </c>
      <c r="BI34" s="27">
        <v>5.0725709261727197</v>
      </c>
      <c r="BJ34" s="27">
        <v>1995.03153189922</v>
      </c>
      <c r="BK34" s="27">
        <v>8.0945289009518397</v>
      </c>
      <c r="BL34" s="27">
        <v>10.2530690311127</v>
      </c>
      <c r="BM34" s="27">
        <v>2850.3534203023601</v>
      </c>
      <c r="BN34" s="27">
        <v>99.153728952722503</v>
      </c>
      <c r="BO34" s="27">
        <v>1.83475988246057</v>
      </c>
      <c r="BP34" s="27">
        <v>22.125052940139</v>
      </c>
      <c r="BQ34" s="27">
        <v>0</v>
      </c>
      <c r="BR34" s="27">
        <v>105.264759399505</v>
      </c>
      <c r="BS34" s="27">
        <v>30.807366982821701</v>
      </c>
      <c r="BT34" s="27">
        <v>0</v>
      </c>
      <c r="BU34" s="27">
        <v>0</v>
      </c>
      <c r="BV34" s="27">
        <v>608.05950075560702</v>
      </c>
      <c r="BW34" s="27">
        <v>689.38172986270195</v>
      </c>
      <c r="BX34" s="27">
        <v>6220.6631765417196</v>
      </c>
      <c r="BY34" s="27">
        <v>162.597518479255</v>
      </c>
      <c r="CA34" s="24">
        <f t="shared" si="0"/>
        <v>-8.6813960839733412E-4</v>
      </c>
      <c r="CB34" s="24">
        <f t="shared" si="1"/>
        <v>-7.861747574743615E-4</v>
      </c>
      <c r="CC34" s="24">
        <f t="shared" si="2"/>
        <v>-9.0541224971032379E-4</v>
      </c>
      <c r="CD34" s="24">
        <f t="shared" si="3"/>
        <v>-8.0839934346570435E-4</v>
      </c>
      <c r="CE34" s="24">
        <f t="shared" si="4"/>
        <v>-8.0798460754186955E-4</v>
      </c>
      <c r="CF34" s="24">
        <f t="shared" si="5"/>
        <v>-8.1002119955284253E-4</v>
      </c>
      <c r="CG34" s="24">
        <f t="shared" si="6"/>
        <v>-8.8971185530151305E-4</v>
      </c>
      <c r="CH34" s="24">
        <f t="shared" si="7"/>
        <v>-7.4344590077163666E-4</v>
      </c>
      <c r="CI34" s="24">
        <f t="shared" si="8"/>
        <v>-9.272278155869544E-4</v>
      </c>
      <c r="CJ34" s="24"/>
      <c r="CK34" s="24">
        <f t="shared" si="9"/>
        <v>-8.544088215602896E-4</v>
      </c>
      <c r="CL34" s="24">
        <f t="shared" si="10"/>
        <v>-7.0708082005627388E-4</v>
      </c>
      <c r="CM34" s="24">
        <f t="shared" si="11"/>
        <v>-9.4549739960406165E-4</v>
      </c>
      <c r="CN34" s="24">
        <f t="shared" si="12"/>
        <v>-7.9538998616584665E-4</v>
      </c>
    </row>
    <row r="35" spans="1:92" x14ac:dyDescent="0.25">
      <c r="A35" s="27" t="s">
        <v>34</v>
      </c>
      <c r="B35" s="27">
        <v>8065.2482376999997</v>
      </c>
      <c r="C35" s="27">
        <v>52.826719584999999</v>
      </c>
      <c r="D35" s="27">
        <v>118.85988273</v>
      </c>
      <c r="E35" s="27">
        <v>1202.0677427000001</v>
      </c>
      <c r="F35" s="27">
        <v>1200.382087</v>
      </c>
      <c r="G35" s="27">
        <v>27.447398464999999</v>
      </c>
      <c r="H35" s="27">
        <v>1353.4434487000001</v>
      </c>
      <c r="I35" s="27">
        <v>25.050212816999998</v>
      </c>
      <c r="J35" s="27">
        <v>64.392113085000005</v>
      </c>
      <c r="K35" s="27"/>
      <c r="L35" s="27">
        <v>56.570387879999998</v>
      </c>
      <c r="M35" s="27">
        <v>2.3743379987000002</v>
      </c>
      <c r="N35" s="27">
        <v>8.2026516974000003</v>
      </c>
      <c r="O35" s="27">
        <v>7.0040402745000003</v>
      </c>
      <c r="P35" s="27"/>
      <c r="Q35" s="27" t="s">
        <v>34</v>
      </c>
      <c r="R35" s="27">
        <v>82.051182027308698</v>
      </c>
      <c r="S35" s="27">
        <v>2.3739951651749398</v>
      </c>
      <c r="T35" s="27">
        <v>25.0458964902868</v>
      </c>
      <c r="U35" s="27">
        <v>25.0458964902868</v>
      </c>
      <c r="V35" s="27">
        <v>244.869343358316</v>
      </c>
      <c r="W35" s="27">
        <v>64.372487733329905</v>
      </c>
      <c r="X35" s="27">
        <v>8.1997688988775597</v>
      </c>
      <c r="Y35" s="27">
        <v>528.03457754736303</v>
      </c>
      <c r="Z35" s="27">
        <v>0</v>
      </c>
      <c r="AA35" s="27">
        <v>8063.1520410505</v>
      </c>
      <c r="AB35" s="27">
        <v>155.297513893797</v>
      </c>
      <c r="AC35" s="27">
        <v>57.287094491402598</v>
      </c>
      <c r="AD35" s="27">
        <v>76.932867787305199</v>
      </c>
      <c r="AE35" s="27">
        <v>32.825864713117802</v>
      </c>
      <c r="AF35" s="27">
        <v>56.55539783879</v>
      </c>
      <c r="AG35" s="27">
        <v>56.55539783879</v>
      </c>
      <c r="AH35" s="27">
        <v>0</v>
      </c>
      <c r="AI35" s="27">
        <v>29.842298225330001</v>
      </c>
      <c r="AJ35" s="27">
        <v>4.49337641317093</v>
      </c>
      <c r="AK35" s="27">
        <v>18.6768341258846</v>
      </c>
      <c r="AL35" s="27">
        <v>0</v>
      </c>
      <c r="AM35" s="27">
        <v>7.0025561675043697</v>
      </c>
      <c r="AN35" s="27">
        <v>52.815825037285599</v>
      </c>
      <c r="AO35" s="27">
        <v>0</v>
      </c>
      <c r="AP35" s="27">
        <v>106.941123172583</v>
      </c>
      <c r="AQ35" s="27">
        <v>11.8823458586043</v>
      </c>
      <c r="AR35" s="27">
        <v>118.823469031187</v>
      </c>
      <c r="AS35" s="27">
        <v>24.057280529860499</v>
      </c>
      <c r="AT35" s="27">
        <v>64.506660874787897</v>
      </c>
      <c r="AU35" s="27">
        <v>0.132011151009992</v>
      </c>
      <c r="AV35" s="27">
        <v>183.400374091717</v>
      </c>
      <c r="AW35" s="27">
        <v>0.120010173347222</v>
      </c>
      <c r="AX35" s="27">
        <v>3.55830211083736</v>
      </c>
      <c r="AY35" s="27">
        <v>66.965668864233805</v>
      </c>
      <c r="AZ35" s="27">
        <v>0.108009149893351</v>
      </c>
      <c r="BA35" s="27">
        <v>0</v>
      </c>
      <c r="BB35" s="27">
        <v>11.6055826893081</v>
      </c>
      <c r="BC35" s="27">
        <v>1201.8208040091499</v>
      </c>
      <c r="BD35" s="27">
        <v>1200.1359271065401</v>
      </c>
      <c r="BE35" s="27">
        <v>1.6848769026152299</v>
      </c>
      <c r="BF35" s="27">
        <v>0.13561152334639501</v>
      </c>
      <c r="BG35" s="27">
        <v>0</v>
      </c>
      <c r="BH35" s="27">
        <v>29.402491289097501</v>
      </c>
      <c r="BI35" s="27">
        <v>1.1280951273334501</v>
      </c>
      <c r="BJ35" s="27">
        <v>443.67762587884499</v>
      </c>
      <c r="BK35" s="27">
        <v>1.80015282009733</v>
      </c>
      <c r="BL35" s="27">
        <v>2.28019289717091</v>
      </c>
      <c r="BM35" s="27">
        <v>633.89372193753195</v>
      </c>
      <c r="BN35" s="27">
        <v>21.325391690350301</v>
      </c>
      <c r="BO35" s="27">
        <v>0.40803455555041102</v>
      </c>
      <c r="BP35" s="27">
        <v>4.9204169389374801</v>
      </c>
      <c r="BQ35" s="27">
        <v>0</v>
      </c>
      <c r="BR35" s="27">
        <v>27.441559498871701</v>
      </c>
      <c r="BS35" s="27">
        <v>7.0054504117653504</v>
      </c>
      <c r="BT35" s="27">
        <v>0</v>
      </c>
      <c r="BU35" s="27">
        <v>0</v>
      </c>
      <c r="BV35" s="27">
        <v>138.229287946417</v>
      </c>
      <c r="BW35" s="27">
        <v>156.56548186898999</v>
      </c>
      <c r="BX35" s="27">
        <v>1353.0754445443799</v>
      </c>
      <c r="BY35" s="27">
        <v>36.938670364148898</v>
      </c>
      <c r="CA35" s="24">
        <f t="shared" ref="CA35:CA51" si="13">+(AA35-B35)/B35</f>
        <v>-2.599047899978178E-4</v>
      </c>
      <c r="CB35" s="24">
        <f t="shared" ref="CB35:CB51" si="14">+(AN35-C35)/C35</f>
        <v>-2.0623176680260752E-4</v>
      </c>
      <c r="CC35" s="24">
        <f t="shared" ref="CC35:CC51" si="15">+(AR35-D35)/D35</f>
        <v>-3.0635819232389407E-4</v>
      </c>
      <c r="CD35" s="24">
        <f t="shared" ref="CD35:CD51" si="16">+(BC35-E35)/E35</f>
        <v>-2.054282650455896E-4</v>
      </c>
      <c r="CE35" s="24">
        <f t="shared" ref="CE35:CE51" si="17">+(BD35-F35)/F35</f>
        <v>-2.0506794971848798E-4</v>
      </c>
      <c r="CF35" s="24">
        <f t="shared" ref="CF35:CF51" si="18">+(BR35-G35)/G35</f>
        <v>-2.1273295302444396E-4</v>
      </c>
      <c r="CG35" s="24">
        <f t="shared" ref="CG35:CG51" si="19">+(BX35-H35)/H35</f>
        <v>-2.7190212932326697E-4</v>
      </c>
      <c r="CH35" s="24">
        <f t="shared" ref="CH35:CH51" si="20">+(U35-I35)/I35</f>
        <v>-1.7230698775815665E-4</v>
      </c>
      <c r="CI35" s="24">
        <f t="shared" ref="CI35:CI51" si="21">+(W35-J35)/J35</f>
        <v>-3.0477881109747707E-4</v>
      </c>
      <c r="CJ35" s="24"/>
      <c r="CK35" s="24">
        <f t="shared" ref="CK35:CK51" si="22">+(AG35-L35)/L35</f>
        <v>-2.6498035052889828E-4</v>
      </c>
      <c r="CL35" s="24">
        <f t="shared" ref="CL35:CL51" si="23">+(S35-M35)/M35</f>
        <v>-1.4439120514774201E-4</v>
      </c>
      <c r="CM35" s="24">
        <f t="shared" ref="CM35:CM51" si="24">+(X35-N35)/N35</f>
        <v>-3.5144714523895103E-4</v>
      </c>
      <c r="CN35" s="24">
        <f t="shared" ref="CN35:CN51" si="25">+(AM35-O35)/O35</f>
        <v>-2.1189298425851284E-4</v>
      </c>
    </row>
    <row r="36" spans="1:92" x14ac:dyDescent="0.25">
      <c r="A36" s="27" t="s">
        <v>35</v>
      </c>
      <c r="B36" s="27">
        <v>109676.93906999999</v>
      </c>
      <c r="C36" s="27">
        <v>749.36758705</v>
      </c>
      <c r="D36" s="27">
        <v>1504.9616519000001</v>
      </c>
      <c r="E36" s="27">
        <v>16757.658470999999</v>
      </c>
      <c r="F36" s="27">
        <v>16737.774762000001</v>
      </c>
      <c r="G36" s="27">
        <v>443.59787270999999</v>
      </c>
      <c r="H36" s="27">
        <v>17773.457284</v>
      </c>
      <c r="I36" s="27">
        <v>353.38389238000002</v>
      </c>
      <c r="J36" s="27">
        <v>900.20601051000006</v>
      </c>
      <c r="K36" s="27"/>
      <c r="L36" s="27">
        <v>716.49820729999999</v>
      </c>
      <c r="M36" s="27">
        <v>32.984909758000001</v>
      </c>
      <c r="N36" s="27">
        <v>95.217319492000001</v>
      </c>
      <c r="O36" s="27">
        <v>94.584204810000003</v>
      </c>
      <c r="P36" s="27"/>
      <c r="Q36" s="27" t="s">
        <v>35</v>
      </c>
      <c r="R36" s="27">
        <v>1089.3944368044599</v>
      </c>
      <c r="S36" s="27">
        <v>33.149385218095802</v>
      </c>
      <c r="T36" s="27">
        <v>354.77940050811202</v>
      </c>
      <c r="U36" s="27">
        <v>354.77940050811202</v>
      </c>
      <c r="V36" s="27">
        <v>3251.1329084796298</v>
      </c>
      <c r="W36" s="27">
        <v>900.69333893037003</v>
      </c>
      <c r="X36" s="27">
        <v>95.380075643242407</v>
      </c>
      <c r="Y36" s="27">
        <v>6795.17923502758</v>
      </c>
      <c r="Z36" s="27">
        <v>0</v>
      </c>
      <c r="AA36" s="27">
        <v>109838.892400116</v>
      </c>
      <c r="AB36" s="27">
        <v>1969.9129827499501</v>
      </c>
      <c r="AC36" s="27">
        <v>731.37018294941299</v>
      </c>
      <c r="AD36" s="27">
        <v>1021.43888288074</v>
      </c>
      <c r="AE36" s="27">
        <v>343.35399960074398</v>
      </c>
      <c r="AF36" s="27">
        <v>718.69463952581202</v>
      </c>
      <c r="AG36" s="27">
        <v>718.69463952581202</v>
      </c>
      <c r="AH36" s="27">
        <v>0</v>
      </c>
      <c r="AI36" s="27">
        <v>396.21404331659397</v>
      </c>
      <c r="AJ36" s="27">
        <v>59.658609276422901</v>
      </c>
      <c r="AK36" s="27">
        <v>247.97254347613099</v>
      </c>
      <c r="AL36" s="27">
        <v>0</v>
      </c>
      <c r="AM36" s="27">
        <v>94.922372903045499</v>
      </c>
      <c r="AN36" s="27">
        <v>751.62234555575697</v>
      </c>
      <c r="AO36" s="27">
        <v>0</v>
      </c>
      <c r="AP36" s="27">
        <v>1357.0440453733199</v>
      </c>
      <c r="AQ36" s="27">
        <v>150.78269100415</v>
      </c>
      <c r="AR36" s="27">
        <v>1507.8267363774701</v>
      </c>
      <c r="AS36" s="27">
        <v>319.408783983896</v>
      </c>
      <c r="AT36" s="27">
        <v>847.629759293088</v>
      </c>
      <c r="AU36" s="27">
        <v>1.84409238655842</v>
      </c>
      <c r="AV36" s="27">
        <v>2427.06707079945</v>
      </c>
      <c r="AW36" s="27">
        <v>1.6764478456984999</v>
      </c>
      <c r="AX36" s="27">
        <v>49.706674840302703</v>
      </c>
      <c r="AY36" s="27">
        <v>935.45783233849704</v>
      </c>
      <c r="AZ36" s="27">
        <v>1.5088028912514999</v>
      </c>
      <c r="BA36" s="27">
        <v>0</v>
      </c>
      <c r="BB36" s="27">
        <v>162.120870528061</v>
      </c>
      <c r="BC36" s="27">
        <v>16784.822191952699</v>
      </c>
      <c r="BD36" s="27">
        <v>16764.955352651501</v>
      </c>
      <c r="BE36" s="27">
        <v>19.8668393012119</v>
      </c>
      <c r="BF36" s="27">
        <v>1.8943857150415799</v>
      </c>
      <c r="BG36" s="27">
        <v>0</v>
      </c>
      <c r="BH36" s="27">
        <v>410.72967981172502</v>
      </c>
      <c r="BI36" s="27">
        <v>15.7586106196641</v>
      </c>
      <c r="BJ36" s="27">
        <v>6197.8276020877702</v>
      </c>
      <c r="BK36" s="27">
        <v>25.146713161042101</v>
      </c>
      <c r="BL36" s="27">
        <v>31.852509117765401</v>
      </c>
      <c r="BM36" s="27">
        <v>8854.9968490440097</v>
      </c>
      <c r="BN36" s="27">
        <v>275.44252145670998</v>
      </c>
      <c r="BO36" s="27">
        <v>5.6999225503067201</v>
      </c>
      <c r="BP36" s="27">
        <v>68.734359713840107</v>
      </c>
      <c r="BQ36" s="27">
        <v>0</v>
      </c>
      <c r="BR36" s="27">
        <v>443.98034245451498</v>
      </c>
      <c r="BS36" s="27">
        <v>93.011406694976799</v>
      </c>
      <c r="BT36" s="27">
        <v>0</v>
      </c>
      <c r="BU36" s="27">
        <v>0</v>
      </c>
      <c r="BV36" s="27">
        <v>1835.0170387931901</v>
      </c>
      <c r="BW36" s="27">
        <v>2077.4826132646999</v>
      </c>
      <c r="BX36" s="27">
        <v>17792.312595005402</v>
      </c>
      <c r="BY36" s="27">
        <v>490.21323946891499</v>
      </c>
      <c r="CA36" s="24">
        <f t="shared" si="13"/>
        <v>1.4766397703043755E-3</v>
      </c>
      <c r="CB36" s="24">
        <f t="shared" si="14"/>
        <v>3.0088818154427642E-3</v>
      </c>
      <c r="CC36" s="24">
        <f t="shared" si="15"/>
        <v>1.9037591249270844E-3</v>
      </c>
      <c r="CD36" s="24">
        <f t="shared" si="16"/>
        <v>1.6209735387380068E-3</v>
      </c>
      <c r="CE36" s="24">
        <f t="shared" si="17"/>
        <v>1.6239070627959795E-3</v>
      </c>
      <c r="CF36" s="24">
        <f t="shared" si="18"/>
        <v>8.6219923052929077E-4</v>
      </c>
      <c r="CG36" s="24">
        <f t="shared" si="19"/>
        <v>1.0608690647022092E-3</v>
      </c>
      <c r="CH36" s="24">
        <f t="shared" si="20"/>
        <v>3.9489862390541105E-3</v>
      </c>
      <c r="CI36" s="24">
        <f t="shared" si="21"/>
        <v>5.4135210682928808E-4</v>
      </c>
      <c r="CJ36" s="24"/>
      <c r="CK36" s="24">
        <f t="shared" si="22"/>
        <v>3.0655097297296922E-3</v>
      </c>
      <c r="CL36" s="24">
        <f t="shared" si="23"/>
        <v>4.9863850258347261E-3</v>
      </c>
      <c r="CM36" s="24">
        <f t="shared" si="24"/>
        <v>1.7093124665841877E-3</v>
      </c>
      <c r="CN36" s="24">
        <f t="shared" si="25"/>
        <v>3.5753125347388138E-3</v>
      </c>
    </row>
    <row r="37" spans="1:92" x14ac:dyDescent="0.25">
      <c r="A37" s="27" t="s">
        <v>36</v>
      </c>
      <c r="B37" s="27">
        <v>8877.1229807</v>
      </c>
      <c r="C37" s="27">
        <v>67.140898386999993</v>
      </c>
      <c r="D37" s="27">
        <v>150.81160349000001</v>
      </c>
      <c r="E37" s="27">
        <v>1292.4873309</v>
      </c>
      <c r="F37" s="27">
        <v>1289.8341835000001</v>
      </c>
      <c r="G37" s="27">
        <v>25.589233372999999</v>
      </c>
      <c r="H37" s="27">
        <v>1434.8196895000001</v>
      </c>
      <c r="I37" s="27">
        <v>33.794206238000001</v>
      </c>
      <c r="J37" s="27">
        <v>67.971231525999997</v>
      </c>
      <c r="K37" s="27"/>
      <c r="L37" s="27">
        <v>74.842577328000004</v>
      </c>
      <c r="M37" s="27">
        <v>3.4941674915999998</v>
      </c>
      <c r="N37" s="27">
        <v>10.517590995999999</v>
      </c>
      <c r="O37" s="27">
        <v>9.2674372511000005</v>
      </c>
      <c r="P37" s="27"/>
      <c r="Q37" s="27" t="s">
        <v>36</v>
      </c>
      <c r="R37" s="27">
        <v>85.298538665368795</v>
      </c>
      <c r="S37" s="27">
        <v>3.4921197781286701</v>
      </c>
      <c r="T37" s="27">
        <v>33.773556410627997</v>
      </c>
      <c r="U37" s="27">
        <v>33.773556410627997</v>
      </c>
      <c r="V37" s="27">
        <v>254.56065853543299</v>
      </c>
      <c r="W37" s="27">
        <v>67.9169046541585</v>
      </c>
      <c r="X37" s="27">
        <v>10.509106997562</v>
      </c>
      <c r="Y37" s="27">
        <v>549.338179989575</v>
      </c>
      <c r="Z37" s="27">
        <v>0</v>
      </c>
      <c r="AA37" s="27">
        <v>8870.6295870676895</v>
      </c>
      <c r="AB37" s="27">
        <v>161.61681947966201</v>
      </c>
      <c r="AC37" s="27">
        <v>59.609381722478297</v>
      </c>
      <c r="AD37" s="27">
        <v>79.977681001584003</v>
      </c>
      <c r="AE37" s="27">
        <v>34.2990081456526</v>
      </c>
      <c r="AF37" s="27">
        <v>74.789757795194703</v>
      </c>
      <c r="AG37" s="27">
        <v>74.789757795194703</v>
      </c>
      <c r="AH37" s="27">
        <v>0</v>
      </c>
      <c r="AI37" s="27">
        <v>31.023365457005301</v>
      </c>
      <c r="AJ37" s="27">
        <v>4.6712118243593501</v>
      </c>
      <c r="AK37" s="27">
        <v>19.416012984656199</v>
      </c>
      <c r="AL37" s="27">
        <v>0</v>
      </c>
      <c r="AM37" s="27">
        <v>9.2614342933636298</v>
      </c>
      <c r="AN37" s="27">
        <v>67.097050107298898</v>
      </c>
      <c r="AO37" s="27">
        <v>0</v>
      </c>
      <c r="AP37" s="27">
        <v>135.62688563457201</v>
      </c>
      <c r="AQ37" s="27">
        <v>15.0696538188616</v>
      </c>
      <c r="AR37" s="27">
        <v>150.69653945343401</v>
      </c>
      <c r="AS37" s="27">
        <v>25.0094027058874</v>
      </c>
      <c r="AT37" s="27">
        <v>67.076250816158705</v>
      </c>
      <c r="AU37" s="27">
        <v>0.14178218584081501</v>
      </c>
      <c r="AV37" s="27">
        <v>190.67374628251099</v>
      </c>
      <c r="AW37" s="27">
        <v>0.12889286830139299</v>
      </c>
      <c r="AX37" s="27">
        <v>3.8216729701438998</v>
      </c>
      <c r="AY37" s="27">
        <v>71.922209801198207</v>
      </c>
      <c r="AZ37" s="27">
        <v>0.116003595790274</v>
      </c>
      <c r="BA37" s="27">
        <v>0</v>
      </c>
      <c r="BB37" s="27">
        <v>12.464582203519599</v>
      </c>
      <c r="BC37" s="27">
        <v>1291.6159585529499</v>
      </c>
      <c r="BD37" s="27">
        <v>1288.9652653421499</v>
      </c>
      <c r="BE37" s="27">
        <v>2.65069321080033</v>
      </c>
      <c r="BF37" s="27">
        <v>0.145648955049962</v>
      </c>
      <c r="BG37" s="27">
        <v>0</v>
      </c>
      <c r="BH37" s="27">
        <v>31.578751947067001</v>
      </c>
      <c r="BI37" s="27">
        <v>1.2115924614714699</v>
      </c>
      <c r="BJ37" s="27">
        <v>476.51690283271802</v>
      </c>
      <c r="BK37" s="27">
        <v>1.9333933562944701</v>
      </c>
      <c r="BL37" s="27">
        <v>2.4489649175857102</v>
      </c>
      <c r="BM37" s="27">
        <v>680.81202657903202</v>
      </c>
      <c r="BN37" s="27">
        <v>22.183876155514199</v>
      </c>
      <c r="BO37" s="27">
        <v>0.43823550213572698</v>
      </c>
      <c r="BP37" s="27">
        <v>5.2846051660025202</v>
      </c>
      <c r="BQ37" s="27">
        <v>0</v>
      </c>
      <c r="BR37" s="27">
        <v>25.571581661830798</v>
      </c>
      <c r="BS37" s="27">
        <v>7.2827077447516997</v>
      </c>
      <c r="BT37" s="27">
        <v>0</v>
      </c>
      <c r="BU37" s="27">
        <v>0</v>
      </c>
      <c r="BV37" s="27">
        <v>143.70057258326099</v>
      </c>
      <c r="BW37" s="27">
        <v>162.76427797763799</v>
      </c>
      <c r="BX37" s="27">
        <v>1433.73347628433</v>
      </c>
      <c r="BY37" s="27">
        <v>38.401018812180801</v>
      </c>
      <c r="CA37" s="24">
        <f t="shared" si="13"/>
        <v>-7.3147501126524209E-4</v>
      </c>
      <c r="CB37" s="24">
        <f t="shared" si="14"/>
        <v>-6.5307853714368627E-4</v>
      </c>
      <c r="CC37" s="24">
        <f t="shared" si="15"/>
        <v>-7.6296540785488289E-4</v>
      </c>
      <c r="CD37" s="24">
        <f t="shared" si="16"/>
        <v>-6.7418250548211651E-4</v>
      </c>
      <c r="CE37" s="24">
        <f t="shared" si="17"/>
        <v>-6.7366656037318683E-4</v>
      </c>
      <c r="CF37" s="24">
        <f t="shared" si="18"/>
        <v>-6.8981008191615453E-4</v>
      </c>
      <c r="CG37" s="24">
        <f t="shared" si="19"/>
        <v>-7.570381307275151E-4</v>
      </c>
      <c r="CH37" s="24">
        <f t="shared" si="20"/>
        <v>-6.1104637956504559E-4</v>
      </c>
      <c r="CI37" s="24">
        <f t="shared" si="21"/>
        <v>-7.9926272662450733E-4</v>
      </c>
      <c r="CJ37" s="24"/>
      <c r="CK37" s="24">
        <f t="shared" si="22"/>
        <v>-7.0574176746771163E-4</v>
      </c>
      <c r="CL37" s="24">
        <f t="shared" si="23"/>
        <v>-5.8603758298719788E-4</v>
      </c>
      <c r="CM37" s="24">
        <f t="shared" si="24"/>
        <v>-8.066484465145638E-4</v>
      </c>
      <c r="CN37" s="24">
        <f t="shared" si="25"/>
        <v>-6.4774733011094255E-4</v>
      </c>
    </row>
    <row r="38" spans="1:92" x14ac:dyDescent="0.25">
      <c r="A38" s="27" t="s">
        <v>37</v>
      </c>
      <c r="B38" s="27">
        <v>41674.546335999999</v>
      </c>
      <c r="C38" s="27">
        <v>344.64480086999998</v>
      </c>
      <c r="D38" s="27">
        <v>668.48397870999997</v>
      </c>
      <c r="E38" s="27">
        <v>6351.0309606999999</v>
      </c>
      <c r="F38" s="27">
        <v>6349.9972416000001</v>
      </c>
      <c r="G38" s="27">
        <v>108.25004842</v>
      </c>
      <c r="H38" s="27">
        <v>7290.3462280000003</v>
      </c>
      <c r="I38" s="27">
        <v>172.97052897</v>
      </c>
      <c r="J38" s="27">
        <v>365.77193506999998</v>
      </c>
      <c r="K38" s="27"/>
      <c r="L38" s="27">
        <v>378.02862067000001</v>
      </c>
      <c r="M38" s="27">
        <v>17.776783668</v>
      </c>
      <c r="N38" s="27">
        <v>64.121029277999995</v>
      </c>
      <c r="O38" s="27">
        <v>42.591822587000003</v>
      </c>
      <c r="P38" s="27"/>
      <c r="Q38" s="27" t="s">
        <v>37</v>
      </c>
      <c r="R38" s="27">
        <v>387.13331032561302</v>
      </c>
      <c r="S38" s="27">
        <v>17.845256567738701</v>
      </c>
      <c r="T38" s="27">
        <v>172.62669971358201</v>
      </c>
      <c r="U38" s="27">
        <v>172.62669971358201</v>
      </c>
      <c r="V38" s="27">
        <v>1155.34101779963</v>
      </c>
      <c r="W38" s="27">
        <v>365.84731755986297</v>
      </c>
      <c r="X38" s="27">
        <v>64.206257154987597</v>
      </c>
      <c r="Y38" s="27">
        <v>3193.6358854355099</v>
      </c>
      <c r="Z38" s="27">
        <v>0</v>
      </c>
      <c r="AA38" s="27">
        <v>41756.5236437727</v>
      </c>
      <c r="AB38" s="27">
        <v>1032.38851375696</v>
      </c>
      <c r="AC38" s="27">
        <v>365.53226935735103</v>
      </c>
      <c r="AD38" s="27">
        <v>362.98424943041999</v>
      </c>
      <c r="AE38" s="27">
        <v>456.178701660927</v>
      </c>
      <c r="AF38" s="27">
        <v>375.720359752805</v>
      </c>
      <c r="AG38" s="27">
        <v>375.720359752805</v>
      </c>
      <c r="AH38" s="27">
        <v>0</v>
      </c>
      <c r="AI38" s="27">
        <v>140.809728643271</v>
      </c>
      <c r="AJ38" s="27">
        <v>21.200615738123901</v>
      </c>
      <c r="AK38" s="27">
        <v>88.120942205417805</v>
      </c>
      <c r="AL38" s="27">
        <v>0</v>
      </c>
      <c r="AM38" s="27">
        <v>38.281763674231897</v>
      </c>
      <c r="AN38" s="27">
        <v>345.64267683768998</v>
      </c>
      <c r="AO38" s="27">
        <v>0</v>
      </c>
      <c r="AP38" s="27">
        <v>602.92544004761896</v>
      </c>
      <c r="AQ38" s="27">
        <v>66.991685199093894</v>
      </c>
      <c r="AR38" s="27">
        <v>669.917125246713</v>
      </c>
      <c r="AS38" s="27">
        <v>113.506888722884</v>
      </c>
      <c r="AT38" s="27">
        <v>333.11074192486598</v>
      </c>
      <c r="AU38" s="27">
        <v>0.69992970127372001</v>
      </c>
      <c r="AV38" s="27">
        <v>891.19217205610096</v>
      </c>
      <c r="AW38" s="27">
        <v>0.63629948886941401</v>
      </c>
      <c r="AX38" s="27">
        <v>18.8662765561599</v>
      </c>
      <c r="AY38" s="27">
        <v>355.05509034210201</v>
      </c>
      <c r="AZ38" s="27">
        <v>0.57266927644306198</v>
      </c>
      <c r="BA38" s="27">
        <v>0</v>
      </c>
      <c r="BB38" s="27">
        <v>61.533320060186099</v>
      </c>
      <c r="BC38" s="27">
        <v>6364.2092789966</v>
      </c>
      <c r="BD38" s="27">
        <v>6363.1756105184704</v>
      </c>
      <c r="BE38" s="27">
        <v>1.03366847813455</v>
      </c>
      <c r="BF38" s="27">
        <v>0.71901835010499504</v>
      </c>
      <c r="BG38" s="27">
        <v>0</v>
      </c>
      <c r="BH38" s="27">
        <v>155.89336455882699</v>
      </c>
      <c r="BI38" s="27">
        <v>5.9812131586170301</v>
      </c>
      <c r="BJ38" s="27">
        <v>2352.39919744484</v>
      </c>
      <c r="BK38" s="27">
        <v>9.5444914828838705</v>
      </c>
      <c r="BL38" s="27">
        <v>12.089689824236499</v>
      </c>
      <c r="BM38" s="27">
        <v>3360.93335401268</v>
      </c>
      <c r="BN38" s="27">
        <v>125.688714176262</v>
      </c>
      <c r="BO38" s="27">
        <v>2.1634175960250599</v>
      </c>
      <c r="BP38" s="27">
        <v>26.0882786652116</v>
      </c>
      <c r="BQ38" s="27">
        <v>0</v>
      </c>
      <c r="BR38" s="27">
        <v>108.47032805948</v>
      </c>
      <c r="BS38" s="27">
        <v>33.053065054914697</v>
      </c>
      <c r="BT38" s="27">
        <v>0</v>
      </c>
      <c r="BU38" s="27">
        <v>0</v>
      </c>
      <c r="BV38" s="27">
        <v>653.02389530664698</v>
      </c>
      <c r="BW38" s="27">
        <v>742.74237265227896</v>
      </c>
      <c r="BX38" s="27">
        <v>7300.6354482933402</v>
      </c>
      <c r="BY38" s="27">
        <v>175.00668917662901</v>
      </c>
      <c r="CA38" s="24">
        <f t="shared" si="13"/>
        <v>1.9670833873453694E-3</v>
      </c>
      <c r="CB38" s="24">
        <f t="shared" si="14"/>
        <v>2.8953750794180454E-3</v>
      </c>
      <c r="CC38" s="24">
        <f t="shared" si="15"/>
        <v>2.1438756684619797E-3</v>
      </c>
      <c r="CD38" s="24">
        <f t="shared" si="16"/>
        <v>2.0749888290810016E-3</v>
      </c>
      <c r="CE38" s="24">
        <f t="shared" si="17"/>
        <v>2.0753345894603623E-3</v>
      </c>
      <c r="CF38" s="24">
        <f t="shared" si="18"/>
        <v>2.0349149279391843E-3</v>
      </c>
      <c r="CG38" s="24">
        <f t="shared" si="19"/>
        <v>1.4113486481371943E-3</v>
      </c>
      <c r="CH38" s="24">
        <f t="shared" si="20"/>
        <v>-1.9877909749447783E-3</v>
      </c>
      <c r="CI38" s="24">
        <f t="shared" si="21"/>
        <v>2.0609150849302388E-4</v>
      </c>
      <c r="CJ38" s="24"/>
      <c r="CK38" s="24">
        <f t="shared" si="22"/>
        <v>-6.1060480370612197E-3</v>
      </c>
      <c r="CL38" s="24">
        <f t="shared" si="23"/>
        <v>3.8518159987489357E-3</v>
      </c>
      <c r="CM38" s="24">
        <f t="shared" si="24"/>
        <v>1.3291720040564609E-3</v>
      </c>
      <c r="CN38" s="24">
        <f t="shared" si="25"/>
        <v>-0.10119451695132752</v>
      </c>
    </row>
    <row r="39" spans="1:92" x14ac:dyDescent="0.25">
      <c r="A39" s="27" t="s">
        <v>130</v>
      </c>
      <c r="B39" s="27">
        <v>145391.60373999999</v>
      </c>
      <c r="C39" s="27">
        <v>975.08129527000006</v>
      </c>
      <c r="D39" s="27">
        <v>2072.4130983999999</v>
      </c>
      <c r="E39" s="27">
        <v>21347.243567000001</v>
      </c>
      <c r="F39" s="27">
        <v>21331.859240000002</v>
      </c>
      <c r="G39" s="27">
        <v>543.86137726000004</v>
      </c>
      <c r="H39" s="27">
        <v>23327.792496999999</v>
      </c>
      <c r="I39" s="27">
        <v>455.36661458999998</v>
      </c>
      <c r="J39" s="27">
        <v>1216.5297877</v>
      </c>
      <c r="K39" s="27"/>
      <c r="L39" s="27">
        <v>1028.0674918</v>
      </c>
      <c r="M39" s="27">
        <v>41.862004130000003</v>
      </c>
      <c r="N39" s="27">
        <v>148.51030388000001</v>
      </c>
      <c r="O39" s="27">
        <v>127.27345883</v>
      </c>
      <c r="P39" s="27"/>
      <c r="Q39" s="27" t="s">
        <v>130</v>
      </c>
      <c r="R39" s="27">
        <v>1387.5196409031</v>
      </c>
      <c r="S39" s="27">
        <v>41.840780297671301</v>
      </c>
      <c r="T39" s="27">
        <v>455.12211754534701</v>
      </c>
      <c r="U39" s="27">
        <v>455.12211754534701</v>
      </c>
      <c r="V39" s="27">
        <v>4140.8416475085396</v>
      </c>
      <c r="W39" s="27">
        <v>1215.7088811414901</v>
      </c>
      <c r="X39" s="27">
        <v>148.394117209379</v>
      </c>
      <c r="Y39" s="27">
        <v>9128.0761057840009</v>
      </c>
      <c r="Z39" s="27">
        <v>0</v>
      </c>
      <c r="AA39" s="27">
        <v>145302.968523024</v>
      </c>
      <c r="AB39" s="27">
        <v>2710.9721900573099</v>
      </c>
      <c r="AC39" s="27">
        <v>995.708738382462</v>
      </c>
      <c r="AD39" s="27">
        <v>1300.9668572570899</v>
      </c>
      <c r="AE39" s="27">
        <v>640.38956889035501</v>
      </c>
      <c r="AF39" s="27">
        <v>1027.38072920285</v>
      </c>
      <c r="AG39" s="27">
        <v>1027.38072920285</v>
      </c>
      <c r="AH39" s="27">
        <v>0</v>
      </c>
      <c r="AI39" s="27">
        <v>504.64776978433099</v>
      </c>
      <c r="AJ39" s="27">
        <v>75.984854106399496</v>
      </c>
      <c r="AK39" s="27">
        <v>315.83300437116998</v>
      </c>
      <c r="AL39" s="27">
        <v>0</v>
      </c>
      <c r="AM39" s="27">
        <v>127.198064804002</v>
      </c>
      <c r="AN39" s="27">
        <v>974.521762943721</v>
      </c>
      <c r="AO39" s="27">
        <v>0</v>
      </c>
      <c r="AP39" s="27">
        <v>1863.8648880515</v>
      </c>
      <c r="AQ39" s="27">
        <v>207.09609465537801</v>
      </c>
      <c r="AR39" s="27">
        <v>2070.9609827068698</v>
      </c>
      <c r="AS39" s="27">
        <v>406.81850117117301</v>
      </c>
      <c r="AT39" s="27">
        <v>1098.9742392012499</v>
      </c>
      <c r="AU39" s="27">
        <v>2.3451894041457901</v>
      </c>
      <c r="AV39" s="27">
        <v>3108.6990357246</v>
      </c>
      <c r="AW39" s="27">
        <v>2.1319905671830899</v>
      </c>
      <c r="AX39" s="27">
        <v>63.213519739413599</v>
      </c>
      <c r="AY39" s="27">
        <v>1189.6506927815101</v>
      </c>
      <c r="AZ39" s="27">
        <v>1.91879153915684</v>
      </c>
      <c r="BA39" s="27">
        <v>0</v>
      </c>
      <c r="BB39" s="27">
        <v>206.17414250731599</v>
      </c>
      <c r="BC39" s="27">
        <v>21335.8834970401</v>
      </c>
      <c r="BD39" s="27">
        <v>21320.5133627594</v>
      </c>
      <c r="BE39" s="27">
        <v>15.370134280674799</v>
      </c>
      <c r="BF39" s="27">
        <v>2.4091490745547999</v>
      </c>
      <c r="BG39" s="27">
        <v>0</v>
      </c>
      <c r="BH39" s="27">
        <v>522.33766498233501</v>
      </c>
      <c r="BI39" s="27">
        <v>20.040708305251901</v>
      </c>
      <c r="BJ39" s="27">
        <v>7881.96968153133</v>
      </c>
      <c r="BK39" s="27">
        <v>31.979858746121199</v>
      </c>
      <c r="BL39" s="27">
        <v>40.507823761966897</v>
      </c>
      <c r="BM39" s="27">
        <v>11261.173765317901</v>
      </c>
      <c r="BN39" s="27">
        <v>367.71819276659102</v>
      </c>
      <c r="BO39" s="27">
        <v>7.2487667792126098</v>
      </c>
      <c r="BP39" s="27">
        <v>87.411617721964006</v>
      </c>
      <c r="BQ39" s="27">
        <v>0</v>
      </c>
      <c r="BR39" s="27">
        <v>543.56628861720503</v>
      </c>
      <c r="BS39" s="27">
        <v>118.46504796947001</v>
      </c>
      <c r="BT39" s="27">
        <v>0</v>
      </c>
      <c r="BU39" s="27">
        <v>0</v>
      </c>
      <c r="BV39" s="27">
        <v>2337.7488142718498</v>
      </c>
      <c r="BW39" s="27">
        <v>2648.72789908198</v>
      </c>
      <c r="BX39" s="27">
        <v>23313.7297576569</v>
      </c>
      <c r="BY39" s="27">
        <v>624.85259760135898</v>
      </c>
      <c r="CA39" s="24">
        <f t="shared" si="13"/>
        <v>-6.0963091881492779E-4</v>
      </c>
      <c r="CB39" s="24">
        <f t="shared" si="14"/>
        <v>-5.7383146307213274E-4</v>
      </c>
      <c r="CC39" s="24">
        <f t="shared" si="15"/>
        <v>-7.0068833971912033E-4</v>
      </c>
      <c r="CD39" s="24">
        <f t="shared" si="16"/>
        <v>-5.3215629100996286E-4</v>
      </c>
      <c r="CE39" s="24">
        <f t="shared" si="17"/>
        <v>-5.3187474720094348E-4</v>
      </c>
      <c r="CF39" s="24">
        <f t="shared" si="18"/>
        <v>-5.4258061913070382E-4</v>
      </c>
      <c r="CG39" s="24">
        <f t="shared" si="19"/>
        <v>-6.0283198013301746E-4</v>
      </c>
      <c r="CH39" s="24">
        <f t="shared" si="20"/>
        <v>-5.3692351792876251E-4</v>
      </c>
      <c r="CI39" s="24">
        <f t="shared" si="21"/>
        <v>-6.7479363580727253E-4</v>
      </c>
      <c r="CJ39" s="24"/>
      <c r="CK39" s="24">
        <f t="shared" si="22"/>
        <v>-6.6801314371638467E-4</v>
      </c>
      <c r="CL39" s="24">
        <f t="shared" si="23"/>
        <v>-5.0699513245452119E-4</v>
      </c>
      <c r="CM39" s="24">
        <f t="shared" si="24"/>
        <v>-7.8234753808655965E-4</v>
      </c>
      <c r="CN39" s="24">
        <f t="shared" si="25"/>
        <v>-5.9237822788094779E-4</v>
      </c>
    </row>
    <row r="40" spans="1:92" x14ac:dyDescent="0.25">
      <c r="A40" s="27" t="s">
        <v>39</v>
      </c>
      <c r="B40" s="27">
        <v>8559.6354850000007</v>
      </c>
      <c r="C40" s="27">
        <v>57.468018209999997</v>
      </c>
      <c r="D40" s="27">
        <v>138.792776</v>
      </c>
      <c r="E40" s="27">
        <v>1256.6597320000001</v>
      </c>
      <c r="F40" s="27">
        <v>1254.240022</v>
      </c>
      <c r="G40" s="27">
        <v>27.697554329999999</v>
      </c>
      <c r="H40" s="27">
        <v>1409.0556463</v>
      </c>
      <c r="I40" s="27">
        <v>27.62146143</v>
      </c>
      <c r="J40" s="27">
        <v>69.220597894999997</v>
      </c>
      <c r="K40" s="27"/>
      <c r="L40" s="27">
        <v>64.311357200000003</v>
      </c>
      <c r="M40" s="27">
        <v>2.6348780280000001</v>
      </c>
      <c r="N40" s="27">
        <v>9.3816064815000004</v>
      </c>
      <c r="O40" s="27">
        <v>7.9776006849999996</v>
      </c>
      <c r="P40" s="27"/>
      <c r="Q40" s="27" t="s">
        <v>39</v>
      </c>
      <c r="R40" s="27">
        <v>83.7643723236162</v>
      </c>
      <c r="S40" s="27">
        <v>2.6420533816949501</v>
      </c>
      <c r="T40" s="27">
        <v>27.6808754102405</v>
      </c>
      <c r="U40" s="27">
        <v>27.6808754102405</v>
      </c>
      <c r="V40" s="27">
        <v>249.98188990608301</v>
      </c>
      <c r="W40" s="27">
        <v>69.222439669337405</v>
      </c>
      <c r="X40" s="27">
        <v>9.3856342412210907</v>
      </c>
      <c r="Y40" s="27">
        <v>554.47303575661795</v>
      </c>
      <c r="Z40" s="27">
        <v>0</v>
      </c>
      <c r="AA40" s="27">
        <v>8564.7437776418301</v>
      </c>
      <c r="AB40" s="27">
        <v>165.11722383556901</v>
      </c>
      <c r="AC40" s="27">
        <v>60.573619705880397</v>
      </c>
      <c r="AD40" s="27">
        <v>78.539197174380504</v>
      </c>
      <c r="AE40" s="27">
        <v>40.124372472443397</v>
      </c>
      <c r="AF40" s="27">
        <v>64.394228793795506</v>
      </c>
      <c r="AG40" s="27">
        <v>64.394228793795506</v>
      </c>
      <c r="AH40" s="27">
        <v>0</v>
      </c>
      <c r="AI40" s="27">
        <v>30.465587307241599</v>
      </c>
      <c r="AJ40" s="27">
        <v>4.5871931779596196</v>
      </c>
      <c r="AK40" s="27">
        <v>19.066776594205098</v>
      </c>
      <c r="AL40" s="27">
        <v>0</v>
      </c>
      <c r="AM40" s="27">
        <v>7.9912935379267296</v>
      </c>
      <c r="AN40" s="27">
        <v>57.560348469165604</v>
      </c>
      <c r="AO40" s="27">
        <v>0</v>
      </c>
      <c r="AP40" s="27">
        <v>124.990268454174</v>
      </c>
      <c r="AQ40" s="27">
        <v>13.8878036526177</v>
      </c>
      <c r="AR40" s="27">
        <v>138.878072106791</v>
      </c>
      <c r="AS40" s="27">
        <v>24.559576699548899</v>
      </c>
      <c r="AT40" s="27">
        <v>66.484608083698404</v>
      </c>
      <c r="AU40" s="27">
        <v>0.138067233915904</v>
      </c>
      <c r="AV40" s="27">
        <v>187.797416912415</v>
      </c>
      <c r="AW40" s="27">
        <v>0.12551542375590399</v>
      </c>
      <c r="AX40" s="27">
        <v>3.72153791343551</v>
      </c>
      <c r="AY40" s="27">
        <v>70.037692047377206</v>
      </c>
      <c r="AZ40" s="27">
        <v>0.112964123304507</v>
      </c>
      <c r="BA40" s="27">
        <v>0</v>
      </c>
      <c r="BB40" s="27">
        <v>12.1379845136328</v>
      </c>
      <c r="BC40" s="27">
        <v>1257.60949241036</v>
      </c>
      <c r="BD40" s="27">
        <v>1255.19180241395</v>
      </c>
      <c r="BE40" s="27">
        <v>2.4176899964174798</v>
      </c>
      <c r="BF40" s="27">
        <v>0.141832625649674</v>
      </c>
      <c r="BG40" s="27">
        <v>0</v>
      </c>
      <c r="BH40" s="27">
        <v>30.751312361866599</v>
      </c>
      <c r="BI40" s="27">
        <v>1.17984638249089</v>
      </c>
      <c r="BJ40" s="27">
        <v>464.03114833247901</v>
      </c>
      <c r="BK40" s="27">
        <v>1.8827337394246999</v>
      </c>
      <c r="BL40" s="27">
        <v>2.384796279039</v>
      </c>
      <c r="BM40" s="27">
        <v>662.97347894861502</v>
      </c>
      <c r="BN40" s="27">
        <v>22.320923503043701</v>
      </c>
      <c r="BO40" s="27">
        <v>0.42675363966555901</v>
      </c>
      <c r="BP40" s="27">
        <v>5.1461388492975502</v>
      </c>
      <c r="BQ40" s="27">
        <v>0</v>
      </c>
      <c r="BR40" s="27">
        <v>27.710446535160902</v>
      </c>
      <c r="BS40" s="27">
        <v>7.1517226313325297</v>
      </c>
      <c r="BT40" s="27">
        <v>0</v>
      </c>
      <c r="BU40" s="27">
        <v>0</v>
      </c>
      <c r="BV40" s="27">
        <v>141.13360424286799</v>
      </c>
      <c r="BW40" s="27">
        <v>159.923011895434</v>
      </c>
      <c r="BX40" s="27">
        <v>1409.4983293374501</v>
      </c>
      <c r="BY40" s="27">
        <v>37.725785183878699</v>
      </c>
      <c r="CA40" s="24">
        <f t="shared" si="13"/>
        <v>5.9678857245512639E-4</v>
      </c>
      <c r="CB40" s="24">
        <f t="shared" si="14"/>
        <v>1.6066372574083372E-3</v>
      </c>
      <c r="CC40" s="24">
        <f t="shared" si="15"/>
        <v>6.1455725037873473E-4</v>
      </c>
      <c r="CD40" s="24">
        <f t="shared" si="16"/>
        <v>7.5578168550712022E-4</v>
      </c>
      <c r="CE40" s="24">
        <f t="shared" si="17"/>
        <v>7.58850297594808E-4</v>
      </c>
      <c r="CF40" s="24">
        <f t="shared" si="18"/>
        <v>4.6546366539440212E-4</v>
      </c>
      <c r="CG40" s="24">
        <f t="shared" si="19"/>
        <v>3.1417001777925036E-4</v>
      </c>
      <c r="CH40" s="24">
        <f t="shared" si="20"/>
        <v>2.1510078455142623E-3</v>
      </c>
      <c r="CI40" s="24">
        <f t="shared" si="21"/>
        <v>2.6607316224009727E-5</v>
      </c>
      <c r="CJ40" s="24"/>
      <c r="CK40" s="24">
        <f t="shared" si="22"/>
        <v>1.2885996720265523E-3</v>
      </c>
      <c r="CL40" s="24">
        <f t="shared" si="23"/>
        <v>2.7232204370372191E-3</v>
      </c>
      <c r="CM40" s="24">
        <f t="shared" si="24"/>
        <v>4.2932516185077447E-4</v>
      </c>
      <c r="CN40" s="24">
        <f t="shared" si="25"/>
        <v>1.7164124236596768E-3</v>
      </c>
    </row>
    <row r="41" spans="1:92" x14ac:dyDescent="0.25">
      <c r="A41" s="27" t="s">
        <v>40</v>
      </c>
      <c r="B41" s="27">
        <v>18023.357004000001</v>
      </c>
      <c r="C41" s="27">
        <v>135.19170141000001</v>
      </c>
      <c r="D41" s="27">
        <v>308.72097974000002</v>
      </c>
      <c r="E41" s="27">
        <v>2533.1820441999998</v>
      </c>
      <c r="F41" s="27">
        <v>2529.7973952000002</v>
      </c>
      <c r="G41" s="27">
        <v>46.577670779000002</v>
      </c>
      <c r="H41" s="27">
        <v>2887.1298786000002</v>
      </c>
      <c r="I41" s="27">
        <v>68.069632915</v>
      </c>
      <c r="J41" s="27">
        <v>138.09283919999999</v>
      </c>
      <c r="K41" s="27"/>
      <c r="L41" s="27">
        <v>161.48753323</v>
      </c>
      <c r="M41" s="27">
        <v>7.0124361989999997</v>
      </c>
      <c r="N41" s="27">
        <v>23.742019518999999</v>
      </c>
      <c r="O41" s="27">
        <v>19.152988359999998</v>
      </c>
      <c r="P41" s="27"/>
      <c r="Q41" s="27" t="s">
        <v>40</v>
      </c>
      <c r="R41" s="27">
        <v>167.39908345467001</v>
      </c>
      <c r="S41" s="27">
        <v>7.0079401488348996</v>
      </c>
      <c r="T41" s="27">
        <v>68.024423884039507</v>
      </c>
      <c r="U41" s="27">
        <v>68.024423884039507</v>
      </c>
      <c r="V41" s="27">
        <v>499.57751075029302</v>
      </c>
      <c r="W41" s="27">
        <v>137.98156074231699</v>
      </c>
      <c r="X41" s="27">
        <v>23.723216887212502</v>
      </c>
      <c r="Y41" s="27">
        <v>1128.4156966486801</v>
      </c>
      <c r="Z41" s="27">
        <v>0</v>
      </c>
      <c r="AA41" s="27">
        <v>18009.6444378952</v>
      </c>
      <c r="AB41" s="27">
        <v>338.65259676916099</v>
      </c>
      <c r="AC41" s="27">
        <v>123.810207471176</v>
      </c>
      <c r="AD41" s="27">
        <v>156.956912945407</v>
      </c>
      <c r="AE41" s="27">
        <v>88.907508366703595</v>
      </c>
      <c r="AF41" s="27">
        <v>161.369731018717</v>
      </c>
      <c r="AG41" s="27">
        <v>161.369731018717</v>
      </c>
      <c r="AH41" s="27">
        <v>0</v>
      </c>
      <c r="AI41" s="27">
        <v>60.884215859620497</v>
      </c>
      <c r="AJ41" s="27">
        <v>9.1672932812790098</v>
      </c>
      <c r="AK41" s="27">
        <v>38.104099209723699</v>
      </c>
      <c r="AL41" s="27">
        <v>0</v>
      </c>
      <c r="AM41" s="27">
        <v>19.1397635425982</v>
      </c>
      <c r="AN41" s="27">
        <v>135.09768942674299</v>
      </c>
      <c r="AO41" s="27">
        <v>0</v>
      </c>
      <c r="AP41" s="27">
        <v>277.63613047142502</v>
      </c>
      <c r="AQ41" s="27">
        <v>30.848459451498801</v>
      </c>
      <c r="AR41" s="27">
        <v>308.48458992292399</v>
      </c>
      <c r="AS41" s="27">
        <v>49.081172143832397</v>
      </c>
      <c r="AT41" s="27">
        <v>133.69877618000399</v>
      </c>
      <c r="AU41" s="27">
        <v>0.278070795843185</v>
      </c>
      <c r="AV41" s="27">
        <v>376.05347482387901</v>
      </c>
      <c r="AW41" s="27">
        <v>0.25279149837353998</v>
      </c>
      <c r="AX41" s="27">
        <v>7.4952690757673404</v>
      </c>
      <c r="AY41" s="27">
        <v>141.05764664693501</v>
      </c>
      <c r="AZ41" s="27">
        <v>0.227512357814558</v>
      </c>
      <c r="BA41" s="27">
        <v>0</v>
      </c>
      <c r="BB41" s="27">
        <v>24.446193344687099</v>
      </c>
      <c r="BC41" s="27">
        <v>2531.3688098615698</v>
      </c>
      <c r="BD41" s="27">
        <v>2527.9871813589298</v>
      </c>
      <c r="BE41" s="27">
        <v>3.3816285026427901</v>
      </c>
      <c r="BF41" s="27">
        <v>0.28565429265475001</v>
      </c>
      <c r="BG41" s="27">
        <v>0</v>
      </c>
      <c r="BH41" s="27">
        <v>61.933920621593103</v>
      </c>
      <c r="BI41" s="27">
        <v>2.3762403285107201</v>
      </c>
      <c r="BJ41" s="27">
        <v>934.57027220467705</v>
      </c>
      <c r="BK41" s="27">
        <v>3.7918722025055498</v>
      </c>
      <c r="BL41" s="27">
        <v>4.8030397471298496</v>
      </c>
      <c r="BM41" s="27">
        <v>1335.2447566130299</v>
      </c>
      <c r="BN41" s="27">
        <v>45.333019104172998</v>
      </c>
      <c r="BO41" s="27">
        <v>0.85949118247105005</v>
      </c>
      <c r="BP41" s="27">
        <v>10.364450446931899</v>
      </c>
      <c r="BQ41" s="27">
        <v>0</v>
      </c>
      <c r="BR41" s="27">
        <v>46.542983626228398</v>
      </c>
      <c r="BS41" s="27">
        <v>14.2923788095561</v>
      </c>
      <c r="BT41" s="27">
        <v>0</v>
      </c>
      <c r="BU41" s="27">
        <v>0</v>
      </c>
      <c r="BV41" s="27">
        <v>282.072949181571</v>
      </c>
      <c r="BW41" s="27">
        <v>319.71550276632797</v>
      </c>
      <c r="BX41" s="27">
        <v>2884.8688649635901</v>
      </c>
      <c r="BY41" s="27">
        <v>75.414169114145906</v>
      </c>
      <c r="CA41" s="24">
        <f t="shared" si="13"/>
        <v>-7.6082197682473564E-4</v>
      </c>
      <c r="CB41" s="24">
        <f t="shared" si="14"/>
        <v>-6.9539758932322308E-4</v>
      </c>
      <c r="CC41" s="24">
        <f t="shared" si="15"/>
        <v>-7.6570700596737744E-4</v>
      </c>
      <c r="CD41" s="24">
        <f t="shared" si="16"/>
        <v>-7.1579314348196703E-4</v>
      </c>
      <c r="CE41" s="24">
        <f t="shared" si="17"/>
        <v>-7.1555684439596158E-4</v>
      </c>
      <c r="CF41" s="24">
        <f t="shared" si="18"/>
        <v>-7.4471634565381317E-4</v>
      </c>
      <c r="CG41" s="24">
        <f t="shared" si="19"/>
        <v>-7.8313540834071781E-4</v>
      </c>
      <c r="CH41" s="24">
        <f t="shared" si="20"/>
        <v>-6.6415858326937278E-4</v>
      </c>
      <c r="CI41" s="24">
        <f t="shared" si="21"/>
        <v>-8.0582351936319297E-4</v>
      </c>
      <c r="CJ41" s="24"/>
      <c r="CK41" s="24">
        <f t="shared" si="22"/>
        <v>-7.2948176820071531E-4</v>
      </c>
      <c r="CL41" s="24">
        <f t="shared" si="23"/>
        <v>-6.4115380696672629E-4</v>
      </c>
      <c r="CM41" s="24">
        <f t="shared" si="24"/>
        <v>-7.9195587268600712E-4</v>
      </c>
      <c r="CN41" s="24">
        <f t="shared" si="25"/>
        <v>-6.9048323703982124E-4</v>
      </c>
    </row>
    <row r="42" spans="1:92" x14ac:dyDescent="0.25">
      <c r="A42" s="27" t="s">
        <v>41</v>
      </c>
      <c r="B42" s="27">
        <v>9910.7622002000007</v>
      </c>
      <c r="C42" s="27">
        <v>64.967722292000005</v>
      </c>
      <c r="D42" s="27">
        <v>144.86678782000001</v>
      </c>
      <c r="E42" s="27">
        <v>1474.8691236</v>
      </c>
      <c r="F42" s="27">
        <v>1472.9858319</v>
      </c>
      <c r="G42" s="27">
        <v>33.660665367</v>
      </c>
      <c r="H42" s="27">
        <v>1661.7410884000001</v>
      </c>
      <c r="I42" s="27">
        <v>30.819160554</v>
      </c>
      <c r="J42" s="27">
        <v>78.968796728000001</v>
      </c>
      <c r="K42" s="27"/>
      <c r="L42" s="27">
        <v>69.726595369999998</v>
      </c>
      <c r="M42" s="27">
        <v>2.9220932919</v>
      </c>
      <c r="N42" s="27">
        <v>10.122055601</v>
      </c>
      <c r="O42" s="27">
        <v>8.6040531784999992</v>
      </c>
      <c r="P42" s="27"/>
      <c r="Q42" s="27" t="s">
        <v>41</v>
      </c>
      <c r="R42" s="27">
        <v>100.674682299363</v>
      </c>
      <c r="S42" s="27">
        <v>2.9215239828830599</v>
      </c>
      <c r="T42" s="27">
        <v>30.812526116591599</v>
      </c>
      <c r="U42" s="27">
        <v>30.812526116591599</v>
      </c>
      <c r="V42" s="27">
        <v>300.44829129516</v>
      </c>
      <c r="W42" s="27">
        <v>78.943185642859802</v>
      </c>
      <c r="X42" s="27">
        <v>10.1181904012151</v>
      </c>
      <c r="Y42" s="27">
        <v>648.601629845346</v>
      </c>
      <c r="Z42" s="27">
        <v>0</v>
      </c>
      <c r="AA42" s="27">
        <v>9907.9374959153793</v>
      </c>
      <c r="AB42" s="27">
        <v>190.851877277303</v>
      </c>
      <c r="AC42" s="27">
        <v>70.387001197295206</v>
      </c>
      <c r="AD42" s="27">
        <v>94.394698673673403</v>
      </c>
      <c r="AE42" s="27">
        <v>40.584013913633001</v>
      </c>
      <c r="AF42" s="27">
        <v>69.705482601133596</v>
      </c>
      <c r="AG42" s="27">
        <v>69.705482601133596</v>
      </c>
      <c r="AH42" s="27">
        <v>0</v>
      </c>
      <c r="AI42" s="27">
        <v>36.615753525788001</v>
      </c>
      <c r="AJ42" s="27">
        <v>5.5132574387352804</v>
      </c>
      <c r="AK42" s="27">
        <v>22.9159880028792</v>
      </c>
      <c r="AL42" s="27">
        <v>0</v>
      </c>
      <c r="AM42" s="27">
        <v>8.6018836948633908</v>
      </c>
      <c r="AN42" s="27">
        <v>64.951921840638803</v>
      </c>
      <c r="AO42" s="27">
        <v>0</v>
      </c>
      <c r="AP42" s="27">
        <v>130.33625887928</v>
      </c>
      <c r="AQ42" s="27">
        <v>14.4818094951085</v>
      </c>
      <c r="AR42" s="27">
        <v>144.81806837438799</v>
      </c>
      <c r="AS42" s="27">
        <v>29.5176634847377</v>
      </c>
      <c r="AT42" s="27">
        <v>79.177344766927305</v>
      </c>
      <c r="AU42" s="27">
        <v>0.16198657668502001</v>
      </c>
      <c r="AV42" s="27">
        <v>225.05395364893201</v>
      </c>
      <c r="AW42" s="27">
        <v>0.147260552908171</v>
      </c>
      <c r="AX42" s="27">
        <v>4.3662765880167704</v>
      </c>
      <c r="AY42" s="27">
        <v>82.171393800602999</v>
      </c>
      <c r="AZ42" s="27">
        <v>0.13253448975677501</v>
      </c>
      <c r="BA42" s="27">
        <v>0</v>
      </c>
      <c r="BB42" s="27">
        <v>14.2408348515462</v>
      </c>
      <c r="BC42" s="27">
        <v>1474.5299337789399</v>
      </c>
      <c r="BD42" s="27">
        <v>1472.6475551041001</v>
      </c>
      <c r="BE42" s="27">
        <v>1.8823786748403</v>
      </c>
      <c r="BF42" s="27">
        <v>0.16640439973103599</v>
      </c>
      <c r="BG42" s="27">
        <v>0</v>
      </c>
      <c r="BH42" s="27">
        <v>36.0788316687335</v>
      </c>
      <c r="BI42" s="27">
        <v>1.3842491887542201</v>
      </c>
      <c r="BJ42" s="27">
        <v>544.42229229980603</v>
      </c>
      <c r="BK42" s="27">
        <v>2.20890927980511</v>
      </c>
      <c r="BL42" s="27">
        <v>2.7979511483324702</v>
      </c>
      <c r="BM42" s="27">
        <v>777.83026282400999</v>
      </c>
      <c r="BN42" s="27">
        <v>26.191291910422599</v>
      </c>
      <c r="BO42" s="27">
        <v>0.50068588766348598</v>
      </c>
      <c r="BP42" s="27">
        <v>6.0376815477548602</v>
      </c>
      <c r="BQ42" s="27">
        <v>0</v>
      </c>
      <c r="BR42" s="27">
        <v>33.652901015779499</v>
      </c>
      <c r="BS42" s="27">
        <v>8.5955032887850802</v>
      </c>
      <c r="BT42" s="27">
        <v>0</v>
      </c>
      <c r="BU42" s="27">
        <v>0</v>
      </c>
      <c r="BV42" s="27">
        <v>169.604703334937</v>
      </c>
      <c r="BW42" s="27">
        <v>192.10592877630901</v>
      </c>
      <c r="BX42" s="27">
        <v>1661.253537327</v>
      </c>
      <c r="BY42" s="27">
        <v>45.3235363488985</v>
      </c>
      <c r="CA42" s="24">
        <f t="shared" si="13"/>
        <v>-2.8501382916487216E-4</v>
      </c>
      <c r="CB42" s="24">
        <f t="shared" si="14"/>
        <v>-2.4320463768431937E-4</v>
      </c>
      <c r="CC42" s="24">
        <f t="shared" si="15"/>
        <v>-3.363051417455121E-4</v>
      </c>
      <c r="CD42" s="24">
        <f t="shared" si="16"/>
        <v>-2.2997960675459183E-4</v>
      </c>
      <c r="CE42" s="24">
        <f t="shared" si="17"/>
        <v>-2.296538015328762E-4</v>
      </c>
      <c r="CF42" s="24">
        <f t="shared" si="18"/>
        <v>-2.3066541127001643E-4</v>
      </c>
      <c r="CG42" s="24">
        <f t="shared" si="19"/>
        <v>-2.9339773590692956E-4</v>
      </c>
      <c r="CH42" s="24">
        <f t="shared" si="20"/>
        <v>-2.1526989344101407E-4</v>
      </c>
      <c r="CI42" s="24">
        <f t="shared" si="21"/>
        <v>-3.2431905007256572E-4</v>
      </c>
      <c r="CJ42" s="24"/>
      <c r="CK42" s="24">
        <f t="shared" si="22"/>
        <v>-3.0279362923671345E-4</v>
      </c>
      <c r="CL42" s="24">
        <f t="shared" si="23"/>
        <v>-1.9482917212745897E-4</v>
      </c>
      <c r="CM42" s="24">
        <f t="shared" si="24"/>
        <v>-3.818591733992468E-4</v>
      </c>
      <c r="CN42" s="24">
        <f t="shared" si="25"/>
        <v>-2.521467024436296E-4</v>
      </c>
    </row>
    <row r="43" spans="1:92" x14ac:dyDescent="0.25">
      <c r="A43" s="27" t="s">
        <v>42</v>
      </c>
      <c r="B43" s="27">
        <v>33173.121313000003</v>
      </c>
      <c r="C43" s="27">
        <v>229.88502889</v>
      </c>
      <c r="D43" s="27">
        <v>526.72068415000001</v>
      </c>
      <c r="E43" s="27">
        <v>4738.0714859</v>
      </c>
      <c r="F43" s="27">
        <v>4733.0774312000003</v>
      </c>
      <c r="G43" s="27">
        <v>94.542636981000001</v>
      </c>
      <c r="H43" s="27">
        <v>6050.8328517999998</v>
      </c>
      <c r="I43" s="27">
        <v>117.54657450000001</v>
      </c>
      <c r="J43" s="27">
        <v>258.67445350000003</v>
      </c>
      <c r="K43" s="27"/>
      <c r="L43" s="27">
        <v>275.13573097</v>
      </c>
      <c r="M43" s="27">
        <v>11.764760902000001</v>
      </c>
      <c r="N43" s="27">
        <v>40.086969060999998</v>
      </c>
      <c r="O43" s="27">
        <v>33.092655176000001</v>
      </c>
      <c r="P43" s="27"/>
      <c r="Q43" s="27" t="s">
        <v>42</v>
      </c>
      <c r="R43" s="27">
        <v>364.72770713183297</v>
      </c>
      <c r="S43" s="27">
        <v>11.755340431067101</v>
      </c>
      <c r="T43" s="27">
        <v>117.45126336440499</v>
      </c>
      <c r="U43" s="27">
        <v>117.45126336440499</v>
      </c>
      <c r="V43" s="27">
        <v>1088.4747928609499</v>
      </c>
      <c r="W43" s="27">
        <v>258.43959977715798</v>
      </c>
      <c r="X43" s="27">
        <v>40.047864203825398</v>
      </c>
      <c r="Y43" s="27">
        <v>2374.7894131552498</v>
      </c>
      <c r="Z43" s="27">
        <v>0</v>
      </c>
      <c r="AA43" s="27">
        <v>33144.412823346902</v>
      </c>
      <c r="AB43" s="27">
        <v>702.09820962930303</v>
      </c>
      <c r="AC43" s="27">
        <v>258.39278281793401</v>
      </c>
      <c r="AD43" s="27">
        <v>341.97634160189</v>
      </c>
      <c r="AE43" s="27">
        <v>157.760745066434</v>
      </c>
      <c r="AF43" s="27">
        <v>274.888061731042</v>
      </c>
      <c r="AG43" s="27">
        <v>274.888061731042</v>
      </c>
      <c r="AH43" s="27">
        <v>0</v>
      </c>
      <c r="AI43" s="27">
        <v>132.65309925525401</v>
      </c>
      <c r="AJ43" s="27">
        <v>19.973620122302499</v>
      </c>
      <c r="AK43" s="27">
        <v>83.020872785096699</v>
      </c>
      <c r="AL43" s="27">
        <v>0</v>
      </c>
      <c r="AM43" s="27">
        <v>33.064600752853998</v>
      </c>
      <c r="AN43" s="27">
        <v>229.695946364192</v>
      </c>
      <c r="AO43" s="27">
        <v>0</v>
      </c>
      <c r="AP43" s="27">
        <v>473.61081576194402</v>
      </c>
      <c r="AQ43" s="27">
        <v>52.623430747686498</v>
      </c>
      <c r="AR43" s="27">
        <v>526.23424650963102</v>
      </c>
      <c r="AS43" s="27">
        <v>106.937610940914</v>
      </c>
      <c r="AT43" s="27">
        <v>287.87071942798798</v>
      </c>
      <c r="AU43" s="27">
        <v>0.52020703501490795</v>
      </c>
      <c r="AV43" s="27">
        <v>816.25456852706498</v>
      </c>
      <c r="AW43" s="27">
        <v>0.472915465875207</v>
      </c>
      <c r="AX43" s="27">
        <v>14.021944532151601</v>
      </c>
      <c r="AY43" s="27">
        <v>263.88684705214399</v>
      </c>
      <c r="AZ43" s="27">
        <v>0.42562385891521498</v>
      </c>
      <c r="BA43" s="27">
        <v>0</v>
      </c>
      <c r="BB43" s="27">
        <v>45.733295058890903</v>
      </c>
      <c r="BC43" s="27">
        <v>4734.27847648234</v>
      </c>
      <c r="BD43" s="27">
        <v>4729.2898143991897</v>
      </c>
      <c r="BE43" s="27">
        <v>4.9886620831583297</v>
      </c>
      <c r="BF43" s="27">
        <v>0.53439458623103298</v>
      </c>
      <c r="BG43" s="27">
        <v>0</v>
      </c>
      <c r="BH43" s="27">
        <v>115.86429699443801</v>
      </c>
      <c r="BI43" s="27">
        <v>4.4454053248234899</v>
      </c>
      <c r="BJ43" s="27">
        <v>1748.3686926811999</v>
      </c>
      <c r="BK43" s="27">
        <v>7.0937323990145202</v>
      </c>
      <c r="BL43" s="27">
        <v>8.9853934001333702</v>
      </c>
      <c r="BM43" s="27">
        <v>2497.9396221388101</v>
      </c>
      <c r="BN43" s="27">
        <v>95.7797196919296</v>
      </c>
      <c r="BO43" s="27">
        <v>1.6079126635691701</v>
      </c>
      <c r="BP43" s="27">
        <v>19.389531207967501</v>
      </c>
      <c r="BQ43" s="27">
        <v>0</v>
      </c>
      <c r="BR43" s="27">
        <v>94.470012938926402</v>
      </c>
      <c r="BS43" s="27">
        <v>31.1400957205738</v>
      </c>
      <c r="BT43" s="27">
        <v>0</v>
      </c>
      <c r="BU43" s="27">
        <v>0</v>
      </c>
      <c r="BV43" s="27">
        <v>614.47927959532603</v>
      </c>
      <c r="BW43" s="27">
        <v>696.11157856364696</v>
      </c>
      <c r="BX43" s="27">
        <v>6045.3985986981697</v>
      </c>
      <c r="BY43" s="27">
        <v>164.22538297162299</v>
      </c>
      <c r="CA43" s="24">
        <f t="shared" si="13"/>
        <v>-8.6541418222984754E-4</v>
      </c>
      <c r="CB43" s="24">
        <f t="shared" si="14"/>
        <v>-8.2250908952613967E-4</v>
      </c>
      <c r="CC43" s="24">
        <f t="shared" si="15"/>
        <v>-9.2352105206193523E-4</v>
      </c>
      <c r="CD43" s="24">
        <f t="shared" si="16"/>
        <v>-8.0053866408465017E-4</v>
      </c>
      <c r="CE43" s="24">
        <f t="shared" si="17"/>
        <v>-8.0024399682181353E-4</v>
      </c>
      <c r="CF43" s="24">
        <f t="shared" si="18"/>
        <v>-7.6816179866227071E-4</v>
      </c>
      <c r="CG43" s="24">
        <f t="shared" si="19"/>
        <v>-8.9810001944005589E-4</v>
      </c>
      <c r="CH43" s="24">
        <f t="shared" si="20"/>
        <v>-8.1083720219351314E-4</v>
      </c>
      <c r="CI43" s="24">
        <f t="shared" si="21"/>
        <v>-9.079123186087908E-4</v>
      </c>
      <c r="CJ43" s="24"/>
      <c r="CK43" s="24">
        <f t="shared" si="22"/>
        <v>-9.0017111948648273E-4</v>
      </c>
      <c r="CL43" s="24">
        <f t="shared" si="23"/>
        <v>-8.0073628451715856E-4</v>
      </c>
      <c r="CM43" s="24">
        <f t="shared" si="24"/>
        <v>-9.755004703671721E-4</v>
      </c>
      <c r="CN43" s="24">
        <f t="shared" si="25"/>
        <v>-8.4775376882870353E-4</v>
      </c>
    </row>
    <row r="44" spans="1:92" x14ac:dyDescent="0.25">
      <c r="A44" s="27" t="s">
        <v>43</v>
      </c>
      <c r="B44" s="27">
        <v>34731.400398999998</v>
      </c>
      <c r="C44" s="27">
        <v>269.39377595000002</v>
      </c>
      <c r="D44" s="27">
        <v>694.70286361000001</v>
      </c>
      <c r="E44" s="27">
        <v>5400.9118152999999</v>
      </c>
      <c r="F44" s="27">
        <v>5380.0297423000002</v>
      </c>
      <c r="G44" s="27">
        <v>92.748267677000001</v>
      </c>
      <c r="H44" s="27">
        <v>5911.4982842999998</v>
      </c>
      <c r="I44" s="27">
        <v>140.82217141000001</v>
      </c>
      <c r="J44" s="27">
        <v>273.81298609999999</v>
      </c>
      <c r="K44" s="27"/>
      <c r="L44" s="27">
        <v>320.34725395999999</v>
      </c>
      <c r="M44" s="27">
        <v>14.375235594999999</v>
      </c>
      <c r="N44" s="27">
        <v>43.335665216000002</v>
      </c>
      <c r="O44" s="27">
        <v>37.492986686000002</v>
      </c>
      <c r="P44" s="27"/>
      <c r="Q44" s="27" t="s">
        <v>43</v>
      </c>
      <c r="R44" s="27">
        <v>348.01676057040402</v>
      </c>
      <c r="S44" s="27">
        <v>14.3668880299824</v>
      </c>
      <c r="T44" s="27">
        <v>140.73352044705999</v>
      </c>
      <c r="U44" s="27">
        <v>140.73352044705999</v>
      </c>
      <c r="V44" s="27">
        <v>1038.6033260064501</v>
      </c>
      <c r="W44" s="27">
        <v>273.56661664659703</v>
      </c>
      <c r="X44" s="27">
        <v>43.298291176250601</v>
      </c>
      <c r="Y44" s="27">
        <v>2285.0792114708902</v>
      </c>
      <c r="Z44" s="27">
        <v>0</v>
      </c>
      <c r="AA44" s="27">
        <v>34703.620481714701</v>
      </c>
      <c r="AB44" s="27">
        <v>678.07870174414904</v>
      </c>
      <c r="AC44" s="27">
        <v>249.14377145539001</v>
      </c>
      <c r="AD44" s="27">
        <v>326.30780467164902</v>
      </c>
      <c r="AE44" s="27">
        <v>158.72621046177099</v>
      </c>
      <c r="AF44" s="27">
        <v>320.10747010593002</v>
      </c>
      <c r="AG44" s="27">
        <v>320.10747010593002</v>
      </c>
      <c r="AH44" s="27">
        <v>0</v>
      </c>
      <c r="AI44" s="27">
        <v>126.575132513024</v>
      </c>
      <c r="AJ44" s="27">
        <v>19.058472558612898</v>
      </c>
      <c r="AK44" s="27">
        <v>79.217055260802397</v>
      </c>
      <c r="AL44" s="27">
        <v>0</v>
      </c>
      <c r="AM44" s="27">
        <v>37.468200954494201</v>
      </c>
      <c r="AN44" s="27">
        <v>269.21158191824401</v>
      </c>
      <c r="AO44" s="27">
        <v>0</v>
      </c>
      <c r="AP44" s="27">
        <v>624.702377795345</v>
      </c>
      <c r="AQ44" s="27">
        <v>69.411370391574494</v>
      </c>
      <c r="AR44" s="27">
        <v>694.113748186919</v>
      </c>
      <c r="AS44" s="27">
        <v>102.03798616047</v>
      </c>
      <c r="AT44" s="27">
        <v>275.463074189937</v>
      </c>
      <c r="AU44" s="27">
        <v>0.59133554223537599</v>
      </c>
      <c r="AV44" s="27">
        <v>779.55919350439694</v>
      </c>
      <c r="AW44" s="27">
        <v>0.53757770906120494</v>
      </c>
      <c r="AX44" s="27">
        <v>15.9391801042896</v>
      </c>
      <c r="AY44" s="27">
        <v>299.96838110826297</v>
      </c>
      <c r="AZ44" s="27">
        <v>0.48381986512524999</v>
      </c>
      <c r="BA44" s="27">
        <v>0</v>
      </c>
      <c r="BB44" s="27">
        <v>51.986450151526903</v>
      </c>
      <c r="BC44" s="27">
        <v>5396.7904089594804</v>
      </c>
      <c r="BD44" s="27">
        <v>5375.9303505152502</v>
      </c>
      <c r="BE44" s="27">
        <v>20.860058444240501</v>
      </c>
      <c r="BF44" s="27">
        <v>0.60746282200928103</v>
      </c>
      <c r="BG44" s="27">
        <v>0</v>
      </c>
      <c r="BH44" s="27">
        <v>131.70653562227099</v>
      </c>
      <c r="BI44" s="27">
        <v>5.0532300199157802</v>
      </c>
      <c r="BJ44" s="27">
        <v>1987.4246968478301</v>
      </c>
      <c r="BK44" s="27">
        <v>8.0636661298002004</v>
      </c>
      <c r="BL44" s="27">
        <v>10.2139740411922</v>
      </c>
      <c r="BM44" s="27">
        <v>2839.4855901045498</v>
      </c>
      <c r="BN44" s="27">
        <v>92.073103121286707</v>
      </c>
      <c r="BO44" s="27">
        <v>1.8277640997539599</v>
      </c>
      <c r="BP44" s="27">
        <v>22.040686347423001</v>
      </c>
      <c r="BQ44" s="27">
        <v>0</v>
      </c>
      <c r="BR44" s="27">
        <v>92.676768320689504</v>
      </c>
      <c r="BS44" s="27">
        <v>29.7133323076023</v>
      </c>
      <c r="BT44" s="27">
        <v>0</v>
      </c>
      <c r="BU44" s="27">
        <v>0</v>
      </c>
      <c r="BV44" s="27">
        <v>586.34716678945995</v>
      </c>
      <c r="BW44" s="27">
        <v>664.32696199527697</v>
      </c>
      <c r="BX44" s="27">
        <v>5906.4271469535997</v>
      </c>
      <c r="BY44" s="27">
        <v>156.720595041943</v>
      </c>
      <c r="CA44" s="24">
        <f t="shared" si="13"/>
        <v>-7.9985019222251878E-4</v>
      </c>
      <c r="CB44" s="24">
        <f t="shared" si="14"/>
        <v>-6.7631121436832135E-4</v>
      </c>
      <c r="CC44" s="24">
        <f t="shared" si="15"/>
        <v>-8.4801064446415723E-4</v>
      </c>
      <c r="CD44" s="24">
        <f t="shared" si="16"/>
        <v>-7.6309454430346815E-4</v>
      </c>
      <c r="CE44" s="24">
        <f t="shared" si="17"/>
        <v>-7.6196452084992565E-4</v>
      </c>
      <c r="CF44" s="24">
        <f t="shared" si="18"/>
        <v>-7.7089694612406752E-4</v>
      </c>
      <c r="CG44" s="24">
        <f t="shared" si="19"/>
        <v>-8.5784298709317048E-4</v>
      </c>
      <c r="CH44" s="24">
        <f t="shared" si="20"/>
        <v>-6.2952418679809556E-4</v>
      </c>
      <c r="CI44" s="24">
        <f t="shared" si="21"/>
        <v>-8.9977271316483704E-4</v>
      </c>
      <c r="CJ44" s="24"/>
      <c r="CK44" s="24">
        <f t="shared" si="22"/>
        <v>-7.4851228192488264E-4</v>
      </c>
      <c r="CL44" s="24">
        <f t="shared" si="23"/>
        <v>-5.8069065807192283E-4</v>
      </c>
      <c r="CM44" s="24">
        <f t="shared" si="24"/>
        <v>-8.6243143062686585E-4</v>
      </c>
      <c r="CN44" s="24">
        <f t="shared" si="25"/>
        <v>-6.6107647580544422E-4</v>
      </c>
    </row>
    <row r="45" spans="1:92" x14ac:dyDescent="0.25">
      <c r="A45" s="27" t="s">
        <v>44</v>
      </c>
      <c r="B45" s="27">
        <v>9548.7594174000005</v>
      </c>
      <c r="C45" s="27">
        <v>63.149426216999998</v>
      </c>
      <c r="D45" s="27">
        <v>188.79338358999999</v>
      </c>
      <c r="E45" s="27">
        <v>1411.8150716</v>
      </c>
      <c r="F45" s="27">
        <v>1405.3133731999999</v>
      </c>
      <c r="G45" s="27">
        <v>24.083638809</v>
      </c>
      <c r="H45" s="27">
        <v>1655.9065553</v>
      </c>
      <c r="I45" s="27">
        <v>31.194525919</v>
      </c>
      <c r="J45" s="27">
        <v>74.974605955000001</v>
      </c>
      <c r="K45" s="27"/>
      <c r="L45" s="27">
        <v>75.609730026999998</v>
      </c>
      <c r="M45" s="27">
        <v>3.1273664712999998</v>
      </c>
      <c r="N45" s="27">
        <v>11.320985574</v>
      </c>
      <c r="O45" s="27">
        <v>9.4407962992000005</v>
      </c>
      <c r="P45" s="27"/>
      <c r="Q45" s="27" t="s">
        <v>44</v>
      </c>
      <c r="R45" s="27">
        <v>99.1573424602785</v>
      </c>
      <c r="S45" s="27">
        <v>3.1280228650784099</v>
      </c>
      <c r="T45" s="27">
        <v>31.198461941501201</v>
      </c>
      <c r="U45" s="27">
        <v>31.198461941501201</v>
      </c>
      <c r="V45" s="27">
        <v>295.920149580746</v>
      </c>
      <c r="W45" s="27">
        <v>74.9514515723301</v>
      </c>
      <c r="X45" s="27">
        <v>11.318143275612799</v>
      </c>
      <c r="Y45" s="27">
        <v>652.42996341776598</v>
      </c>
      <c r="Z45" s="27">
        <v>0</v>
      </c>
      <c r="AA45" s="27">
        <v>9546.9155490569101</v>
      </c>
      <c r="AB45" s="27">
        <v>193.78033824861799</v>
      </c>
      <c r="AC45" s="27">
        <v>71.171087841997803</v>
      </c>
      <c r="AD45" s="27">
        <v>92.971974092843794</v>
      </c>
      <c r="AE45" s="27">
        <v>45.8090047163981</v>
      </c>
      <c r="AF45" s="27">
        <v>75.604369494924896</v>
      </c>
      <c r="AG45" s="27">
        <v>75.604369494924896</v>
      </c>
      <c r="AH45" s="27">
        <v>0</v>
      </c>
      <c r="AI45" s="27">
        <v>36.0640140717368</v>
      </c>
      <c r="AJ45" s="27">
        <v>5.4301579348718798</v>
      </c>
      <c r="AK45" s="27">
        <v>22.570615779672199</v>
      </c>
      <c r="AL45" s="27">
        <v>0</v>
      </c>
      <c r="AM45" s="27">
        <v>9.44091242492396</v>
      </c>
      <c r="AN45" s="27">
        <v>63.151113843681202</v>
      </c>
      <c r="AO45" s="27">
        <v>0</v>
      </c>
      <c r="AP45" s="27">
        <v>169.87288831455501</v>
      </c>
      <c r="AQ45" s="27">
        <v>18.8747617253063</v>
      </c>
      <c r="AR45" s="27">
        <v>188.74765003986101</v>
      </c>
      <c r="AS45" s="27">
        <v>29.072783352325001</v>
      </c>
      <c r="AT45" s="27">
        <v>78.541078065564193</v>
      </c>
      <c r="AU45" s="27">
        <v>0.15455880082783499</v>
      </c>
      <c r="AV45" s="27">
        <v>222.16307950022301</v>
      </c>
      <c r="AW45" s="27">
        <v>0.140508110764617</v>
      </c>
      <c r="AX45" s="27">
        <v>4.1660638060594</v>
      </c>
      <c r="AY45" s="27">
        <v>78.403459751979995</v>
      </c>
      <c r="AZ45" s="27">
        <v>0.126457228125465</v>
      </c>
      <c r="BA45" s="27">
        <v>0</v>
      </c>
      <c r="BB45" s="27">
        <v>13.5878307496265</v>
      </c>
      <c r="BC45" s="27">
        <v>1411.61865318065</v>
      </c>
      <c r="BD45" s="27">
        <v>1405.1200976207999</v>
      </c>
      <c r="BE45" s="27">
        <v>6.49855555984721</v>
      </c>
      <c r="BF45" s="27">
        <v>0.15877403437336299</v>
      </c>
      <c r="BG45" s="27">
        <v>0</v>
      </c>
      <c r="BH45" s="27">
        <v>34.424466478061198</v>
      </c>
      <c r="BI45" s="27">
        <v>1.3207754692923701</v>
      </c>
      <c r="BJ45" s="27">
        <v>519.458095324547</v>
      </c>
      <c r="BK45" s="27">
        <v>2.1076209726241002</v>
      </c>
      <c r="BL45" s="27">
        <v>2.66965254049614</v>
      </c>
      <c r="BM45" s="27">
        <v>742.163278066766</v>
      </c>
      <c r="BN45" s="27">
        <v>26.282221799630602</v>
      </c>
      <c r="BO45" s="27">
        <v>0.47772722516355498</v>
      </c>
      <c r="BP45" s="27">
        <v>5.7608290620986899</v>
      </c>
      <c r="BQ45" s="27">
        <v>0</v>
      </c>
      <c r="BR45" s="38">
        <v>24.080157498900402</v>
      </c>
      <c r="BS45" s="27">
        <v>8.4659566750925102</v>
      </c>
      <c r="BT45" s="27">
        <v>0</v>
      </c>
      <c r="BU45" s="27">
        <v>0</v>
      </c>
      <c r="BV45" s="27">
        <v>167.064265450069</v>
      </c>
      <c r="BW45" s="27">
        <v>189.28858159716901</v>
      </c>
      <c r="BX45" s="27">
        <v>1655.4686455430799</v>
      </c>
      <c r="BY45" s="27">
        <v>44.654424064935903</v>
      </c>
      <c r="CA45" s="24">
        <f t="shared" si="13"/>
        <v>-1.9310030366148816E-4</v>
      </c>
      <c r="CB45" s="24">
        <f t="shared" si="14"/>
        <v>2.6724339115991134E-5</v>
      </c>
      <c r="CC45" s="24">
        <f t="shared" si="15"/>
        <v>-2.4224127598822701E-4</v>
      </c>
      <c r="CD45" s="24">
        <f t="shared" si="16"/>
        <v>-1.3912475033110326E-4</v>
      </c>
      <c r="CE45" s="24">
        <f t="shared" si="17"/>
        <v>-1.3753201448575138E-4</v>
      </c>
      <c r="CF45" s="24">
        <f t="shared" si="18"/>
        <v>-1.4455083499663397E-4</v>
      </c>
      <c r="CG45" s="24">
        <f t="shared" si="19"/>
        <v>-2.6445318156301332E-4</v>
      </c>
      <c r="CH45" s="24">
        <f t="shared" si="20"/>
        <v>1.2617670521490568E-4</v>
      </c>
      <c r="CI45" s="24">
        <f t="shared" si="21"/>
        <v>-3.0882966805852012E-4</v>
      </c>
      <c r="CJ45" s="24"/>
      <c r="CK45" s="24">
        <f t="shared" si="22"/>
        <v>-7.0897384148674482E-5</v>
      </c>
      <c r="CL45" s="24">
        <f t="shared" si="23"/>
        <v>2.0988706774017384E-4</v>
      </c>
      <c r="CM45" s="24">
        <f t="shared" si="24"/>
        <v>-2.5106457106775169E-4</v>
      </c>
      <c r="CN45" s="24">
        <f t="shared" si="25"/>
        <v>1.230041622329154E-5</v>
      </c>
    </row>
    <row r="46" spans="1:92" x14ac:dyDescent="0.25">
      <c r="A46" s="27" t="s">
        <v>45</v>
      </c>
      <c r="B46" s="27">
        <v>47992.620920000001</v>
      </c>
      <c r="C46" s="27">
        <v>374.27050150000002</v>
      </c>
      <c r="D46" s="27">
        <v>814.91324910000003</v>
      </c>
      <c r="E46" s="27">
        <v>7417.6700129999999</v>
      </c>
      <c r="F46" s="27">
        <v>7415.4806209999997</v>
      </c>
      <c r="G46" s="27">
        <v>255.5835179</v>
      </c>
      <c r="H46" s="27">
        <v>7202.8037610000001</v>
      </c>
      <c r="I46" s="27">
        <v>163.79259535</v>
      </c>
      <c r="J46" s="27">
        <v>455.71133500000002</v>
      </c>
      <c r="K46" s="27"/>
      <c r="L46" s="27">
        <v>324.31991245</v>
      </c>
      <c r="M46" s="27">
        <v>14.489678156</v>
      </c>
      <c r="N46" s="27">
        <v>42.614415745000002</v>
      </c>
      <c r="O46" s="27">
        <v>42.481822559999998</v>
      </c>
      <c r="P46" s="27"/>
      <c r="Q46" s="27" t="s">
        <v>45</v>
      </c>
      <c r="R46" s="27">
        <v>425.78342108513198</v>
      </c>
      <c r="S46" s="27">
        <v>14.5575901443079</v>
      </c>
      <c r="T46" s="27">
        <v>164.36361743583601</v>
      </c>
      <c r="U46" s="27">
        <v>164.36361743583601</v>
      </c>
      <c r="V46" s="27">
        <v>1270.6864396312701</v>
      </c>
      <c r="W46" s="27">
        <v>455.88653669749198</v>
      </c>
      <c r="X46" s="27">
        <v>42.684760905133899</v>
      </c>
      <c r="Y46" s="27">
        <v>2735.2677793828998</v>
      </c>
      <c r="Z46" s="27">
        <v>0</v>
      </c>
      <c r="AA46" s="27">
        <v>48060.069011282103</v>
      </c>
      <c r="AB46" s="27">
        <v>803.81479936182802</v>
      </c>
      <c r="AC46" s="27">
        <v>296.62150296481701</v>
      </c>
      <c r="AD46" s="27">
        <v>399.22355216529598</v>
      </c>
      <c r="AE46" s="27">
        <v>168.268385099732</v>
      </c>
      <c r="AF46" s="27">
        <v>325.23457775920798</v>
      </c>
      <c r="AG46" s="27">
        <v>325.23457775920798</v>
      </c>
      <c r="AH46" s="27">
        <v>0</v>
      </c>
      <c r="AI46" s="27">
        <v>154.858754667998</v>
      </c>
      <c r="AJ46" s="27">
        <v>23.317222982584202</v>
      </c>
      <c r="AK46" s="27">
        <v>96.9186002610206</v>
      </c>
      <c r="AL46" s="27">
        <v>0</v>
      </c>
      <c r="AM46" s="27">
        <v>42.621656639185602</v>
      </c>
      <c r="AN46" s="27">
        <v>375.17552942894702</v>
      </c>
      <c r="AO46" s="27">
        <v>0</v>
      </c>
      <c r="AP46" s="27">
        <v>734.42952881055101</v>
      </c>
      <c r="AQ46" s="27">
        <v>81.603354731835196</v>
      </c>
      <c r="AR46" s="27">
        <v>816.032883542386</v>
      </c>
      <c r="AS46" s="27">
        <v>124.83907128190999</v>
      </c>
      <c r="AT46" s="27">
        <v>334.542834769313</v>
      </c>
      <c r="AU46" s="27">
        <v>0.81690461284082005</v>
      </c>
      <c r="AV46" s="27">
        <v>951.53110797036902</v>
      </c>
      <c r="AW46" s="27">
        <v>0.74264043045244299</v>
      </c>
      <c r="AX46" s="27">
        <v>22.019287497037499</v>
      </c>
      <c r="AY46" s="27">
        <v>414.39332161576698</v>
      </c>
      <c r="AZ46" s="27">
        <v>0.66837628256640003</v>
      </c>
      <c r="BA46" s="27">
        <v>0</v>
      </c>
      <c r="BB46" s="27">
        <v>71.817039435175801</v>
      </c>
      <c r="BC46" s="27">
        <v>7428.8033642294504</v>
      </c>
      <c r="BD46" s="27">
        <v>7426.6154120688698</v>
      </c>
      <c r="BE46" s="27">
        <v>2.1879521605846599</v>
      </c>
      <c r="BF46" s="27">
        <v>0.83918366463290195</v>
      </c>
      <c r="BG46" s="27">
        <v>0</v>
      </c>
      <c r="BH46" s="27">
        <v>181.946849771545</v>
      </c>
      <c r="BI46" s="27">
        <v>6.9808190347062604</v>
      </c>
      <c r="BJ46" s="27">
        <v>2745.5415263700302</v>
      </c>
      <c r="BK46" s="27">
        <v>11.139602115334799</v>
      </c>
      <c r="BL46" s="27">
        <v>14.110166926260799</v>
      </c>
      <c r="BM46" s="27">
        <v>3922.6264560150298</v>
      </c>
      <c r="BN46" s="27">
        <v>110.490139799281</v>
      </c>
      <c r="BO46" s="27">
        <v>2.5249776229765701</v>
      </c>
      <c r="BP46" s="27">
        <v>30.448260674504098</v>
      </c>
      <c r="BQ46" s="27">
        <v>0</v>
      </c>
      <c r="BR46" s="27">
        <v>255.699272318656</v>
      </c>
      <c r="BS46" s="27">
        <v>36.352960155508299</v>
      </c>
      <c r="BT46" s="27">
        <v>0</v>
      </c>
      <c r="BU46" s="27">
        <v>0</v>
      </c>
      <c r="BV46" s="27">
        <v>717.29964874180405</v>
      </c>
      <c r="BW46" s="27">
        <v>812.42842728133701</v>
      </c>
      <c r="BX46" s="27">
        <v>7210.9923543709301</v>
      </c>
      <c r="BY46" s="27">
        <v>191.67866298359201</v>
      </c>
      <c r="CA46" s="24">
        <f t="shared" si="13"/>
        <v>1.4053846193258039E-3</v>
      </c>
      <c r="CB46" s="24">
        <f t="shared" si="14"/>
        <v>2.4181118344080684E-3</v>
      </c>
      <c r="CC46" s="24">
        <f t="shared" si="15"/>
        <v>1.3739308369602661E-3</v>
      </c>
      <c r="CD46" s="24">
        <f t="shared" si="16"/>
        <v>1.5009229596272759E-3</v>
      </c>
      <c r="CE46" s="24">
        <f t="shared" si="17"/>
        <v>1.5015602680340512E-3</v>
      </c>
      <c r="CF46" s="24">
        <f t="shared" si="18"/>
        <v>4.5290251737315179E-4</v>
      </c>
      <c r="CG46" s="24">
        <f t="shared" si="19"/>
        <v>1.1368619280269175E-3</v>
      </c>
      <c r="CH46" s="24">
        <f t="shared" si="20"/>
        <v>3.4862509176060014E-3</v>
      </c>
      <c r="CI46" s="24">
        <f t="shared" si="21"/>
        <v>3.844576248952794E-4</v>
      </c>
      <c r="CJ46" s="24"/>
      <c r="CK46" s="24">
        <f t="shared" si="22"/>
        <v>2.8202564014597432E-3</v>
      </c>
      <c r="CL46" s="24">
        <f t="shared" si="23"/>
        <v>4.6869217919639217E-3</v>
      </c>
      <c r="CM46" s="24">
        <f t="shared" si="24"/>
        <v>1.6507362333637201E-3</v>
      </c>
      <c r="CN46" s="24">
        <f t="shared" si="25"/>
        <v>3.2916214691143964E-3</v>
      </c>
    </row>
    <row r="47" spans="1:92" x14ac:dyDescent="0.25">
      <c r="A47" s="27" t="s">
        <v>46</v>
      </c>
      <c r="B47" s="27">
        <v>39930.063133000003</v>
      </c>
      <c r="C47" s="27">
        <v>285.28552531000003</v>
      </c>
      <c r="D47" s="27">
        <v>621.12023893000003</v>
      </c>
      <c r="E47" s="27">
        <v>5728.8460106000002</v>
      </c>
      <c r="F47" s="27">
        <v>5724.5074418000004</v>
      </c>
      <c r="G47" s="27">
        <v>116.60801712999999</v>
      </c>
      <c r="H47" s="27">
        <v>6484.8579781999997</v>
      </c>
      <c r="I47" s="27">
        <v>140.95908924</v>
      </c>
      <c r="J47" s="27">
        <v>307.56317001999997</v>
      </c>
      <c r="K47" s="27"/>
      <c r="L47" s="27">
        <v>328.67456317</v>
      </c>
      <c r="M47" s="27">
        <v>14.09206309</v>
      </c>
      <c r="N47" s="27">
        <v>47.936146364000003</v>
      </c>
      <c r="O47" s="27">
        <v>39.322972733999997</v>
      </c>
      <c r="P47" s="27"/>
      <c r="Q47" s="27" t="s">
        <v>46</v>
      </c>
      <c r="R47" s="27">
        <v>382.06459680251999</v>
      </c>
      <c r="S47" s="27">
        <v>14.082277640486399</v>
      </c>
      <c r="T47" s="27">
        <v>140.85854173434601</v>
      </c>
      <c r="U47" s="27">
        <v>140.85854173434601</v>
      </c>
      <c r="V47" s="27">
        <v>1140.21423351866</v>
      </c>
      <c r="W47" s="27">
        <v>307.29797267024401</v>
      </c>
      <c r="X47" s="27">
        <v>47.891166314907203</v>
      </c>
      <c r="Y47" s="27">
        <v>2536.08926370157</v>
      </c>
      <c r="Z47" s="27">
        <v>0</v>
      </c>
      <c r="AA47" s="27">
        <v>39897.926109070599</v>
      </c>
      <c r="AB47" s="27">
        <v>756.13188311689703</v>
      </c>
      <c r="AC47" s="27">
        <v>277.24143895039703</v>
      </c>
      <c r="AD47" s="27">
        <v>358.23169727664902</v>
      </c>
      <c r="AE47" s="27">
        <v>186.032600071009</v>
      </c>
      <c r="AF47" s="27">
        <v>328.40080395758298</v>
      </c>
      <c r="AG47" s="27">
        <v>328.40080395758298</v>
      </c>
      <c r="AH47" s="27">
        <v>0</v>
      </c>
      <c r="AI47" s="27">
        <v>138.95915952327999</v>
      </c>
      <c r="AJ47" s="27">
        <v>20.923037780843401</v>
      </c>
      <c r="AK47" s="27">
        <v>86.967136508395797</v>
      </c>
      <c r="AL47" s="27">
        <v>0</v>
      </c>
      <c r="AM47" s="27">
        <v>39.293036299510199</v>
      </c>
      <c r="AN47" s="27">
        <v>285.07243474306699</v>
      </c>
      <c r="AO47" s="27">
        <v>0</v>
      </c>
      <c r="AP47" s="27">
        <v>558.52033239032096</v>
      </c>
      <c r="AQ47" s="27">
        <v>62.0577906647137</v>
      </c>
      <c r="AR47" s="27">
        <v>620.57812305503501</v>
      </c>
      <c r="AS47" s="27">
        <v>112.02076443822899</v>
      </c>
      <c r="AT47" s="27">
        <v>303.53686925521799</v>
      </c>
      <c r="AU47" s="27">
        <v>0.62921676434788898</v>
      </c>
      <c r="AV47" s="27">
        <v>856.838104489893</v>
      </c>
      <c r="AW47" s="27">
        <v>0.57201544015687</v>
      </c>
      <c r="AX47" s="27">
        <v>16.960252225771999</v>
      </c>
      <c r="AY47" s="27">
        <v>319.18453915298397</v>
      </c>
      <c r="AZ47" s="27">
        <v>0.51481360324612901</v>
      </c>
      <c r="BA47" s="27">
        <v>0</v>
      </c>
      <c r="BB47" s="27">
        <v>55.316740617070401</v>
      </c>
      <c r="BC47" s="27">
        <v>5724.6495416648404</v>
      </c>
      <c r="BD47" s="27">
        <v>5720.3161383388197</v>
      </c>
      <c r="BE47" s="27">
        <v>4.3334033260185096</v>
      </c>
      <c r="BF47" s="27">
        <v>0.64637721640912205</v>
      </c>
      <c r="BG47" s="27">
        <v>0</v>
      </c>
      <c r="BH47" s="27">
        <v>140.14374530382099</v>
      </c>
      <c r="BI47" s="27">
        <v>5.3769431112941701</v>
      </c>
      <c r="BJ47" s="27">
        <v>2114.7406599657102</v>
      </c>
      <c r="BK47" s="27">
        <v>8.5802308934601008</v>
      </c>
      <c r="BL47" s="27">
        <v>10.868292982007301</v>
      </c>
      <c r="BM47" s="27">
        <v>3021.3848340879699</v>
      </c>
      <c r="BN47" s="27">
        <v>102.061005719192</v>
      </c>
      <c r="BO47" s="27">
        <v>1.94485208795273</v>
      </c>
      <c r="BP47" s="27">
        <v>23.452624886607399</v>
      </c>
      <c r="BQ47" s="27">
        <v>0</v>
      </c>
      <c r="BR47" s="27">
        <v>116.526786831129</v>
      </c>
      <c r="BS47" s="27">
        <v>32.620300363419197</v>
      </c>
      <c r="BT47" s="27">
        <v>0</v>
      </c>
      <c r="BU47" s="27">
        <v>0</v>
      </c>
      <c r="BV47" s="27">
        <v>643.74520197628499</v>
      </c>
      <c r="BW47" s="27">
        <v>729.47895601387199</v>
      </c>
      <c r="BX47" s="27">
        <v>6479.5460772491797</v>
      </c>
      <c r="BY47" s="27">
        <v>172.08154404431301</v>
      </c>
      <c r="CA47" s="24">
        <f t="shared" si="13"/>
        <v>-8.04832785321724E-4</v>
      </c>
      <c r="CB47" s="24">
        <f t="shared" si="14"/>
        <v>-7.4693788512923123E-4</v>
      </c>
      <c r="CC47" s="24">
        <f t="shared" si="15"/>
        <v>-8.7280342997503996E-4</v>
      </c>
      <c r="CD47" s="24">
        <f t="shared" si="16"/>
        <v>-7.3251557598077565E-4</v>
      </c>
      <c r="CE47" s="24">
        <f t="shared" si="17"/>
        <v>-7.3216840117563368E-4</v>
      </c>
      <c r="CF47" s="24">
        <f t="shared" si="18"/>
        <v>-6.9660989758905142E-4</v>
      </c>
      <c r="CG47" s="24">
        <f t="shared" si="19"/>
        <v>-8.1912371383874793E-4</v>
      </c>
      <c r="CH47" s="24">
        <f t="shared" si="20"/>
        <v>-7.1330984185629786E-4</v>
      </c>
      <c r="CI47" s="24">
        <f t="shared" si="21"/>
        <v>-8.62253272193547E-4</v>
      </c>
      <c r="CJ47" s="24"/>
      <c r="CK47" s="24">
        <f t="shared" si="22"/>
        <v>-8.329187685735905E-4</v>
      </c>
      <c r="CL47" s="24">
        <f t="shared" si="23"/>
        <v>-6.9439438718837704E-4</v>
      </c>
      <c r="CM47" s="24">
        <f t="shared" si="24"/>
        <v>-9.3833260502933994E-4</v>
      </c>
      <c r="CN47" s="24">
        <f t="shared" si="25"/>
        <v>-7.6129632142266882E-4</v>
      </c>
    </row>
    <row r="48" spans="1:92" x14ac:dyDescent="0.25">
      <c r="A48" s="27" t="s">
        <v>47</v>
      </c>
      <c r="B48" s="27">
        <v>110858.62919000001</v>
      </c>
      <c r="C48" s="27">
        <v>928.18683856999996</v>
      </c>
      <c r="D48" s="27">
        <v>1814.7555540000001</v>
      </c>
      <c r="E48" s="27">
        <v>14929.852423</v>
      </c>
      <c r="F48" s="27">
        <v>14924.027924</v>
      </c>
      <c r="G48" s="27">
        <v>272.28696624999998</v>
      </c>
      <c r="H48" s="27">
        <v>18205.426672000001</v>
      </c>
      <c r="I48" s="27">
        <v>482.45018546</v>
      </c>
      <c r="J48" s="27">
        <v>817.68880550999995</v>
      </c>
      <c r="K48" s="27"/>
      <c r="L48" s="27">
        <v>1123.9828368999999</v>
      </c>
      <c r="M48" s="27">
        <v>51.809588630999997</v>
      </c>
      <c r="N48" s="27">
        <v>156.28627495000001</v>
      </c>
      <c r="O48" s="27">
        <v>120.15192080999999</v>
      </c>
      <c r="P48" s="27"/>
      <c r="Q48" s="27" t="s">
        <v>47</v>
      </c>
      <c r="R48" s="27">
        <v>1091.0362627234199</v>
      </c>
      <c r="S48" s="27">
        <v>51.913018414608601</v>
      </c>
      <c r="T48" s="27">
        <v>479.99969827178597</v>
      </c>
      <c r="U48" s="27">
        <v>479.99969827178597</v>
      </c>
      <c r="V48" s="27">
        <v>3256.03277524634</v>
      </c>
      <c r="W48" s="27">
        <v>817.193937408799</v>
      </c>
      <c r="X48" s="27">
        <v>156.41379006474199</v>
      </c>
      <c r="Y48" s="27">
        <v>6762.9521482248101</v>
      </c>
      <c r="Z48" s="27">
        <v>0</v>
      </c>
      <c r="AA48" s="27">
        <v>110981.712664287</v>
      </c>
      <c r="AB48" s="27">
        <v>1954.7600820239099</v>
      </c>
      <c r="AC48" s="27">
        <v>726.71285468901795</v>
      </c>
      <c r="AD48" s="27">
        <v>1022.97842922966</v>
      </c>
      <c r="AE48" s="27">
        <v>325.65268795163098</v>
      </c>
      <c r="AF48" s="27">
        <v>1113.70028801482</v>
      </c>
      <c r="AG48" s="27">
        <v>1113.70028801482</v>
      </c>
      <c r="AH48" s="27">
        <v>0</v>
      </c>
      <c r="AI48" s="27">
        <v>396.80910038584699</v>
      </c>
      <c r="AJ48" s="27">
        <v>59.7485326434116</v>
      </c>
      <c r="AK48" s="27">
        <v>248.346228666082</v>
      </c>
      <c r="AL48" s="27">
        <v>0</v>
      </c>
      <c r="AM48" s="27">
        <v>104.471561045385</v>
      </c>
      <c r="AN48" s="27">
        <v>929.69315636005797</v>
      </c>
      <c r="AO48" s="27">
        <v>0</v>
      </c>
      <c r="AP48" s="27">
        <v>1635.21809614775</v>
      </c>
      <c r="AQ48" s="27">
        <v>181.69084936360201</v>
      </c>
      <c r="AR48" s="27">
        <v>1816.9089455113501</v>
      </c>
      <c r="AS48" s="27">
        <v>319.89010483194699</v>
      </c>
      <c r="AT48" s="27">
        <v>847.16829369328104</v>
      </c>
      <c r="AU48" s="27">
        <v>1.64380028737247</v>
      </c>
      <c r="AV48" s="27">
        <v>2429.1594862715701</v>
      </c>
      <c r="AW48" s="27">
        <v>1.4943653172947</v>
      </c>
      <c r="AX48" s="27">
        <v>44.307919264207399</v>
      </c>
      <c r="AY48" s="27">
        <v>833.85560767098195</v>
      </c>
      <c r="AZ48" s="27">
        <v>1.34492838245782</v>
      </c>
      <c r="BA48" s="27">
        <v>0</v>
      </c>
      <c r="BB48" s="27">
        <v>144.51258372537001</v>
      </c>
      <c r="BC48" s="27">
        <v>14949.898030344801</v>
      </c>
      <c r="BD48" s="27">
        <v>14944.0737917898</v>
      </c>
      <c r="BE48" s="27">
        <v>5.8242385550113802</v>
      </c>
      <c r="BF48" s="27">
        <v>1.6886330011408901</v>
      </c>
      <c r="BG48" s="27">
        <v>0</v>
      </c>
      <c r="BH48" s="27">
        <v>366.119459181092</v>
      </c>
      <c r="BI48" s="27">
        <v>14.047026478281699</v>
      </c>
      <c r="BJ48" s="27">
        <v>5524.6666401781304</v>
      </c>
      <c r="BK48" s="27">
        <v>22.415475359601299</v>
      </c>
      <c r="BL48" s="27">
        <v>28.392932210849999</v>
      </c>
      <c r="BM48" s="27">
        <v>7893.2346233789103</v>
      </c>
      <c r="BN48" s="27">
        <v>274.341273858036</v>
      </c>
      <c r="BO48" s="27">
        <v>5.0808416135628303</v>
      </c>
      <c r="BP48" s="27">
        <v>61.268955740560003</v>
      </c>
      <c r="BQ48" s="27">
        <v>0</v>
      </c>
      <c r="BR48" s="27">
        <v>272.61874944757602</v>
      </c>
      <c r="BS48" s="27">
        <v>93.151602754492998</v>
      </c>
      <c r="BT48" s="27">
        <v>0</v>
      </c>
      <c r="BU48" s="27">
        <v>0</v>
      </c>
      <c r="BV48" s="27">
        <v>1837.72778995197</v>
      </c>
      <c r="BW48" s="27">
        <v>2080.3662745671299</v>
      </c>
      <c r="BX48" s="27">
        <v>18220.8115359601</v>
      </c>
      <c r="BY48" s="27">
        <v>490.90753030693202</v>
      </c>
      <c r="CA48" s="24">
        <f t="shared" si="13"/>
        <v>1.1102741860179407E-3</v>
      </c>
      <c r="CB48" s="24">
        <f t="shared" si="14"/>
        <v>1.62286053568557E-3</v>
      </c>
      <c r="CC48" s="24">
        <f t="shared" si="15"/>
        <v>1.1866014167052038E-3</v>
      </c>
      <c r="CD48" s="24">
        <f t="shared" si="16"/>
        <v>1.3426527454430399E-3</v>
      </c>
      <c r="CE48" s="24">
        <f t="shared" si="17"/>
        <v>1.3431942027905086E-3</v>
      </c>
      <c r="CF48" s="24">
        <f t="shared" si="18"/>
        <v>1.2185056161352129E-3</v>
      </c>
      <c r="CG48" s="24">
        <f t="shared" si="19"/>
        <v>8.4507022204320355E-4</v>
      </c>
      <c r="CH48" s="24">
        <f t="shared" si="20"/>
        <v>-5.079254319028957E-3</v>
      </c>
      <c r="CI48" s="24">
        <f t="shared" si="21"/>
        <v>-6.0520346844212505E-4</v>
      </c>
      <c r="CJ48" s="24"/>
      <c r="CK48" s="24">
        <f t="shared" si="22"/>
        <v>-9.1483148564258567E-3</v>
      </c>
      <c r="CL48" s="24">
        <f t="shared" si="23"/>
        <v>1.9963444285430463E-3</v>
      </c>
      <c r="CM48" s="24">
        <f t="shared" si="24"/>
        <v>8.1590731356785695E-4</v>
      </c>
      <c r="CN48" s="24">
        <f t="shared" si="25"/>
        <v>-0.13050444519660104</v>
      </c>
    </row>
    <row r="49" spans="1:92" x14ac:dyDescent="0.25">
      <c r="A49" s="27" t="s">
        <v>48</v>
      </c>
      <c r="B49" s="27">
        <v>19991.039441000001</v>
      </c>
      <c r="C49" s="27">
        <v>139.90983940000001</v>
      </c>
      <c r="D49" s="27">
        <v>302.83958000000001</v>
      </c>
      <c r="E49" s="27">
        <v>2856.5922366</v>
      </c>
      <c r="F49" s="27">
        <v>2855.3852093</v>
      </c>
      <c r="G49" s="27">
        <v>59.885476085999997</v>
      </c>
      <c r="H49" s="27">
        <v>3241.4182363</v>
      </c>
      <c r="I49" s="27">
        <v>68.398692429999997</v>
      </c>
      <c r="J49" s="27">
        <v>155.90086547000001</v>
      </c>
      <c r="K49" s="27"/>
      <c r="L49" s="27">
        <v>162.08869505000001</v>
      </c>
      <c r="M49" s="27">
        <v>6.7188538019999999</v>
      </c>
      <c r="N49" s="27">
        <v>23.921764862</v>
      </c>
      <c r="O49" s="27">
        <v>19.229442412000001</v>
      </c>
      <c r="P49" s="27"/>
      <c r="Q49" s="27" t="s">
        <v>48</v>
      </c>
      <c r="R49" s="27">
        <v>190.29423335601999</v>
      </c>
      <c r="S49" s="27">
        <v>6.7137602091477397</v>
      </c>
      <c r="T49" s="27">
        <v>68.3465723648075</v>
      </c>
      <c r="U49" s="27">
        <v>68.3465723648075</v>
      </c>
      <c r="V49" s="27">
        <v>567.90435415562399</v>
      </c>
      <c r="W49" s="27">
        <v>155.77160226373999</v>
      </c>
      <c r="X49" s="27">
        <v>23.8995371990645</v>
      </c>
      <c r="Y49" s="27">
        <v>1276.11441525142</v>
      </c>
      <c r="Z49" s="27">
        <v>0</v>
      </c>
      <c r="AA49" s="27">
        <v>19975.1764980681</v>
      </c>
      <c r="AB49" s="27">
        <v>382.13912954462501</v>
      </c>
      <c r="AC49" s="27">
        <v>139.84400418236601</v>
      </c>
      <c r="AD49" s="27">
        <v>178.42381162696299</v>
      </c>
      <c r="AE49" s="27">
        <v>98.221094091080701</v>
      </c>
      <c r="AF49" s="27">
        <v>161.950064809179</v>
      </c>
      <c r="AG49" s="27">
        <v>161.950064809179</v>
      </c>
      <c r="AH49" s="27">
        <v>0</v>
      </c>
      <c r="AI49" s="27">
        <v>69.211302113427706</v>
      </c>
      <c r="AJ49" s="27">
        <v>10.4211018081379</v>
      </c>
      <c r="AK49" s="27">
        <v>43.315581890401603</v>
      </c>
      <c r="AL49" s="27">
        <v>0</v>
      </c>
      <c r="AM49" s="27">
        <v>19.214068862589901</v>
      </c>
      <c r="AN49" s="27">
        <v>139.801140264775</v>
      </c>
      <c r="AO49" s="27">
        <v>0</v>
      </c>
      <c r="AP49" s="27">
        <v>272.31962840897899</v>
      </c>
      <c r="AQ49" s="27">
        <v>30.257746403081999</v>
      </c>
      <c r="AR49" s="27">
        <v>302.57737481206101</v>
      </c>
      <c r="AS49" s="27">
        <v>55.793970415296897</v>
      </c>
      <c r="AT49" s="27">
        <v>151.71303393945499</v>
      </c>
      <c r="AU49" s="27">
        <v>0.313856296190964</v>
      </c>
      <c r="AV49" s="27">
        <v>427.24154134199199</v>
      </c>
      <c r="AW49" s="27">
        <v>0.285324044092439</v>
      </c>
      <c r="AX49" s="27">
        <v>8.4598574251117409</v>
      </c>
      <c r="AY49" s="27">
        <v>159.210772628515</v>
      </c>
      <c r="AZ49" s="27">
        <v>0.25679154915480201</v>
      </c>
      <c r="BA49" s="27">
        <v>0</v>
      </c>
      <c r="BB49" s="27">
        <v>27.592257150305599</v>
      </c>
      <c r="BC49" s="27">
        <v>2854.5269095154799</v>
      </c>
      <c r="BD49" s="27">
        <v>2853.3210807222599</v>
      </c>
      <c r="BE49" s="27">
        <v>1.20582879321748</v>
      </c>
      <c r="BF49" s="27">
        <v>0.322416020999024</v>
      </c>
      <c r="BG49" s="27">
        <v>0</v>
      </c>
      <c r="BH49" s="27">
        <v>69.904374108919299</v>
      </c>
      <c r="BI49" s="27">
        <v>2.6820451879164602</v>
      </c>
      <c r="BJ49" s="27">
        <v>1054.8427995833199</v>
      </c>
      <c r="BK49" s="27">
        <v>4.2798582636397198</v>
      </c>
      <c r="BL49" s="27">
        <v>5.4211561440059004</v>
      </c>
      <c r="BM49" s="27">
        <v>1507.08118851171</v>
      </c>
      <c r="BN49" s="27">
        <v>51.296352621519901</v>
      </c>
      <c r="BO49" s="27">
        <v>0.97010139971450104</v>
      </c>
      <c r="BP49" s="27">
        <v>11.698282408659701</v>
      </c>
      <c r="BQ49" s="27">
        <v>0</v>
      </c>
      <c r="BR49" s="27">
        <v>59.844554586771103</v>
      </c>
      <c r="BS49" s="27">
        <v>16.247131027568599</v>
      </c>
      <c r="BT49" s="27">
        <v>0</v>
      </c>
      <c r="BU49" s="27">
        <v>0</v>
      </c>
      <c r="BV49" s="27">
        <v>320.64439458655102</v>
      </c>
      <c r="BW49" s="27">
        <v>363.40473563583299</v>
      </c>
      <c r="BX49" s="27">
        <v>3238.8549607411901</v>
      </c>
      <c r="BY49" s="27">
        <v>85.721703715603695</v>
      </c>
      <c r="CA49" s="24">
        <f t="shared" si="13"/>
        <v>-7.9350265796420533E-4</v>
      </c>
      <c r="CB49" s="24">
        <f t="shared" si="14"/>
        <v>-7.7692273603602964E-4</v>
      </c>
      <c r="CC49" s="24">
        <f t="shared" si="15"/>
        <v>-8.6582205647954872E-4</v>
      </c>
      <c r="CD49" s="24">
        <f t="shared" si="16"/>
        <v>-7.2300381484557367E-4</v>
      </c>
      <c r="CE49" s="24">
        <f t="shared" si="17"/>
        <v>-7.2288970714607845E-4</v>
      </c>
      <c r="CF49" s="24">
        <f t="shared" si="18"/>
        <v>-6.8332927954229588E-4</v>
      </c>
      <c r="CG49" s="24">
        <f t="shared" si="19"/>
        <v>-7.9078828214893004E-4</v>
      </c>
      <c r="CH49" s="24">
        <f t="shared" si="20"/>
        <v>-7.6200382406194957E-4</v>
      </c>
      <c r="CI49" s="24">
        <f t="shared" si="21"/>
        <v>-8.2913719478288999E-4</v>
      </c>
      <c r="CJ49" s="24"/>
      <c r="CK49" s="24">
        <f t="shared" si="22"/>
        <v>-8.5527396453066577E-4</v>
      </c>
      <c r="CL49" s="24">
        <f t="shared" si="23"/>
        <v>-7.5810443304243026E-4</v>
      </c>
      <c r="CM49" s="24">
        <f t="shared" si="24"/>
        <v>-9.2918156598087301E-4</v>
      </c>
      <c r="CN49" s="24">
        <f t="shared" si="25"/>
        <v>-7.9947972909012602E-4</v>
      </c>
    </row>
    <row r="50" spans="1:92" x14ac:dyDescent="0.25">
      <c r="A50" s="27" t="s">
        <v>49</v>
      </c>
      <c r="B50" s="27">
        <v>80227.543682999996</v>
      </c>
      <c r="C50" s="27">
        <v>629.3222657</v>
      </c>
      <c r="D50" s="27">
        <v>1080.8262069</v>
      </c>
      <c r="E50" s="27">
        <v>12235.497665999999</v>
      </c>
      <c r="F50" s="27">
        <v>12232.616093000001</v>
      </c>
      <c r="G50" s="27">
        <v>327.18241941000002</v>
      </c>
      <c r="H50" s="27">
        <v>12154.816996</v>
      </c>
      <c r="I50" s="27">
        <v>314.03839374</v>
      </c>
      <c r="J50" s="27">
        <v>625.70713413999999</v>
      </c>
      <c r="K50" s="27"/>
      <c r="L50" s="27">
        <v>595.79272643000002</v>
      </c>
      <c r="M50" s="27">
        <v>31.038595740000002</v>
      </c>
      <c r="N50" s="27">
        <v>71.305530781000002</v>
      </c>
      <c r="O50" s="27">
        <v>80.953139375000006</v>
      </c>
      <c r="P50" s="27"/>
      <c r="Q50" s="27" t="s">
        <v>49</v>
      </c>
      <c r="R50" s="27">
        <v>738.40319547230604</v>
      </c>
      <c r="S50" s="27">
        <v>31.598105330833299</v>
      </c>
      <c r="T50" s="27">
        <v>318.88755828929601</v>
      </c>
      <c r="U50" s="27">
        <v>318.88755828929601</v>
      </c>
      <c r="V50" s="27">
        <v>2203.6527195006101</v>
      </c>
      <c r="W50" s="27">
        <v>628.62128132961595</v>
      </c>
      <c r="X50" s="27">
        <v>71.998169188794705</v>
      </c>
      <c r="Y50" s="27">
        <v>4551.7562945408399</v>
      </c>
      <c r="Z50" s="27">
        <v>0</v>
      </c>
      <c r="AA50" s="27">
        <v>80888.115979267706</v>
      </c>
      <c r="AB50" s="27">
        <v>1312.14766336459</v>
      </c>
      <c r="AC50" s="27">
        <v>488.39481929812098</v>
      </c>
      <c r="AD50" s="27">
        <v>692.342268539016</v>
      </c>
      <c r="AE50" s="27">
        <v>209.52279765179799</v>
      </c>
      <c r="AF50" s="27">
        <v>603.84391569240904</v>
      </c>
      <c r="AG50" s="27">
        <v>603.84391569240904</v>
      </c>
      <c r="AH50" s="27">
        <v>0</v>
      </c>
      <c r="AI50" s="27">
        <v>268.55739633559898</v>
      </c>
      <c r="AJ50" s="27">
        <v>40.437241746503503</v>
      </c>
      <c r="AK50" s="27">
        <v>168.07845762001199</v>
      </c>
      <c r="AL50" s="27">
        <v>0</v>
      </c>
      <c r="AM50" s="27">
        <v>82.151313237293294</v>
      </c>
      <c r="AN50" s="27">
        <v>637.43328459685699</v>
      </c>
      <c r="AO50" s="27">
        <v>0</v>
      </c>
      <c r="AP50" s="27">
        <v>983.17292362131195</v>
      </c>
      <c r="AQ50" s="27">
        <v>109.24144400811301</v>
      </c>
      <c r="AR50" s="27">
        <v>1092.41436762942</v>
      </c>
      <c r="AS50" s="27">
        <v>216.49869874353499</v>
      </c>
      <c r="AT50" s="27">
        <v>572.317696881595</v>
      </c>
      <c r="AU50" s="27">
        <v>1.3571566149021399</v>
      </c>
      <c r="AV50" s="27">
        <v>1643.09930287355</v>
      </c>
      <c r="AW50" s="27">
        <v>1.2337790200124501</v>
      </c>
      <c r="AX50" s="27">
        <v>36.5815341129979</v>
      </c>
      <c r="AY50" s="27">
        <v>688.44847961408095</v>
      </c>
      <c r="AZ50" s="27">
        <v>1.1104007016981099</v>
      </c>
      <c r="BA50" s="27">
        <v>0</v>
      </c>
      <c r="BB50" s="27">
        <v>119.312571096413</v>
      </c>
      <c r="BC50" s="27">
        <v>12341.018479763001</v>
      </c>
      <c r="BD50" s="27">
        <v>12338.138826132899</v>
      </c>
      <c r="BE50" s="27">
        <v>2.8796536301240598</v>
      </c>
      <c r="BF50" s="27">
        <v>1.39416992155954</v>
      </c>
      <c r="BG50" s="27">
        <v>0</v>
      </c>
      <c r="BH50" s="27">
        <v>302.27578829356702</v>
      </c>
      <c r="BI50" s="27">
        <v>11.5975207609252</v>
      </c>
      <c r="BJ50" s="27">
        <v>4561.2802544993501</v>
      </c>
      <c r="BK50" s="27">
        <v>18.506682762060599</v>
      </c>
      <c r="BL50" s="27">
        <v>23.441797985085699</v>
      </c>
      <c r="BM50" s="27">
        <v>6516.8189152036202</v>
      </c>
      <c r="BN50" s="27">
        <v>184.76684843629201</v>
      </c>
      <c r="BO50" s="27">
        <v>4.1948473049929103</v>
      </c>
      <c r="BP50" s="27">
        <v>50.584928241648598</v>
      </c>
      <c r="BQ50" s="38">
        <v>0</v>
      </c>
      <c r="BR50" s="27">
        <v>328.92036327126198</v>
      </c>
      <c r="BS50" s="27">
        <v>63.044146448477598</v>
      </c>
      <c r="BT50" s="27">
        <v>0</v>
      </c>
      <c r="BU50" s="27">
        <v>0</v>
      </c>
      <c r="BV50" s="27">
        <v>1243.7299756653699</v>
      </c>
      <c r="BW50" s="27">
        <v>1407.8287003917701</v>
      </c>
      <c r="BX50" s="27">
        <v>12238.047479609901</v>
      </c>
      <c r="BY50" s="27">
        <v>332.21601051553398</v>
      </c>
      <c r="CA50" s="24">
        <f t="shared" si="13"/>
        <v>8.2337345248634803E-3</v>
      </c>
      <c r="CB50" s="24">
        <f t="shared" si="14"/>
        <v>1.288849821297049E-2</v>
      </c>
      <c r="CC50" s="24">
        <f t="shared" si="15"/>
        <v>1.0721576378737968E-2</v>
      </c>
      <c r="CD50" s="24">
        <f t="shared" si="16"/>
        <v>8.6241538058744269E-3</v>
      </c>
      <c r="CE50" s="24">
        <f t="shared" si="17"/>
        <v>8.6263422583238904E-3</v>
      </c>
      <c r="CF50" s="24">
        <f t="shared" si="18"/>
        <v>5.3118497760238619E-3</v>
      </c>
      <c r="CG50" s="24">
        <f t="shared" si="19"/>
        <v>6.847530788599383E-3</v>
      </c>
      <c r="CH50" s="24">
        <f t="shared" si="20"/>
        <v>1.5441311145256802E-2</v>
      </c>
      <c r="CI50" s="24">
        <f t="shared" si="21"/>
        <v>4.65736609128054E-3</v>
      </c>
      <c r="CJ50" s="24"/>
      <c r="CK50" s="24">
        <f t="shared" si="22"/>
        <v>1.3513406433562702E-2</v>
      </c>
      <c r="CL50" s="24">
        <f t="shared" si="23"/>
        <v>1.8026253362752719E-2</v>
      </c>
      <c r="CM50" s="24">
        <f t="shared" si="24"/>
        <v>9.7136701768898853E-3</v>
      </c>
      <c r="CN50" s="24">
        <f t="shared" si="25"/>
        <v>1.4800832574793372E-2</v>
      </c>
    </row>
    <row r="51" spans="1:92" x14ac:dyDescent="0.25">
      <c r="A51" s="27" t="s">
        <v>50</v>
      </c>
      <c r="B51" s="27">
        <v>4533.7229193000003</v>
      </c>
      <c r="C51" s="27">
        <v>31.730084776000002</v>
      </c>
      <c r="D51" s="27">
        <v>82.549908497999994</v>
      </c>
      <c r="E51" s="27">
        <v>638.24633200000005</v>
      </c>
      <c r="F51" s="27">
        <v>636.71287500000005</v>
      </c>
      <c r="G51" s="27">
        <v>11.803269956999999</v>
      </c>
      <c r="H51" s="27">
        <v>740.72495370000001</v>
      </c>
      <c r="I51" s="27">
        <v>15.608391394</v>
      </c>
      <c r="J51" s="27">
        <v>36.304477736000003</v>
      </c>
      <c r="K51" s="27"/>
      <c r="L51" s="27">
        <v>38.978203092999998</v>
      </c>
      <c r="M51" s="27">
        <v>1.5544647456</v>
      </c>
      <c r="N51" s="27">
        <v>5.9373258808999996</v>
      </c>
      <c r="O51" s="27">
        <v>4.6226920869999999</v>
      </c>
      <c r="P51" s="27"/>
      <c r="Q51" s="27" t="s">
        <v>50</v>
      </c>
      <c r="R51" s="27">
        <v>42.8307749177578</v>
      </c>
      <c r="S51" s="27">
        <v>1.5543546245476101</v>
      </c>
      <c r="T51" s="27">
        <v>15.6063910283348</v>
      </c>
      <c r="U51" s="27">
        <v>15.6063910283348</v>
      </c>
      <c r="V51" s="27">
        <v>127.82193524130599</v>
      </c>
      <c r="W51" s="27">
        <v>36.2900031288439</v>
      </c>
      <c r="X51" s="27">
        <v>5.9351946260789799</v>
      </c>
      <c r="Y51" s="27">
        <v>294.595197772868</v>
      </c>
      <c r="Z51" s="27">
        <v>0</v>
      </c>
      <c r="AA51" s="27">
        <v>4532.2630005288902</v>
      </c>
      <c r="AB51" s="27">
        <v>89.156140631941696</v>
      </c>
      <c r="AC51" s="27">
        <v>32.475342100450597</v>
      </c>
      <c r="AD51" s="27">
        <v>40.159016871487097</v>
      </c>
      <c r="AE51" s="27">
        <v>25.2700117007922</v>
      </c>
      <c r="AF51" s="27">
        <v>38.968379504708402</v>
      </c>
      <c r="AG51" s="27">
        <v>38.968379504708402</v>
      </c>
      <c r="AH51" s="27">
        <v>0</v>
      </c>
      <c r="AI51" s="27">
        <v>15.577906546555001</v>
      </c>
      <c r="AJ51" s="27">
        <v>2.3455450032460301</v>
      </c>
      <c r="AK51" s="27">
        <v>9.7493217184646994</v>
      </c>
      <c r="AL51" s="27">
        <v>0</v>
      </c>
      <c r="AM51" s="27">
        <v>4.6218141608227503</v>
      </c>
      <c r="AN51" s="27">
        <v>31.723983457949601</v>
      </c>
      <c r="AO51" s="27">
        <v>0</v>
      </c>
      <c r="AP51" s="27">
        <v>74.270280932246393</v>
      </c>
      <c r="AQ51" s="27">
        <v>8.2522570907675892</v>
      </c>
      <c r="AR51" s="27">
        <v>82.522538023013993</v>
      </c>
      <c r="AS51" s="27">
        <v>12.557914231309001</v>
      </c>
      <c r="AT51" s="27">
        <v>34.448906154977699</v>
      </c>
      <c r="AU51" s="27">
        <v>7.0017500308095906E-2</v>
      </c>
      <c r="AV51" s="27">
        <v>96.433709101403693</v>
      </c>
      <c r="AW51" s="27">
        <v>6.3652266165115101E-2</v>
      </c>
      <c r="AX51" s="27">
        <v>1.88729111427106</v>
      </c>
      <c r="AY51" s="27">
        <v>35.517970639285203</v>
      </c>
      <c r="AZ51" s="27">
        <v>5.7287027976652999E-2</v>
      </c>
      <c r="BA51" s="27">
        <v>0</v>
      </c>
      <c r="BB51" s="27">
        <v>6.1554897572160003</v>
      </c>
      <c r="BC51" s="27">
        <v>638.073595776464</v>
      </c>
      <c r="BD51" s="27">
        <v>636.54091752273803</v>
      </c>
      <c r="BE51" s="27">
        <v>1.5326782537266299</v>
      </c>
      <c r="BF51" s="27">
        <v>7.1927082923549199E-2</v>
      </c>
      <c r="BG51" s="27">
        <v>0</v>
      </c>
      <c r="BH51" s="27">
        <v>15.594805928228499</v>
      </c>
      <c r="BI51" s="27">
        <v>0.59833123547016298</v>
      </c>
      <c r="BJ51" s="27">
        <v>235.322452875653</v>
      </c>
      <c r="BK51" s="27">
        <v>0.95478425755496299</v>
      </c>
      <c r="BL51" s="27">
        <v>1.2093933313161001</v>
      </c>
      <c r="BM51" s="27">
        <v>336.21135368199401</v>
      </c>
      <c r="BN51" s="27">
        <v>11.808775151718899</v>
      </c>
      <c r="BO51" s="27">
        <v>0.216417681465191</v>
      </c>
      <c r="BP51" s="27">
        <v>2.6097431429091</v>
      </c>
      <c r="BQ51" s="27">
        <v>0</v>
      </c>
      <c r="BR51" s="27">
        <v>11.799573656795401</v>
      </c>
      <c r="BS51" s="27">
        <v>3.6568488678375499</v>
      </c>
      <c r="BT51" s="27">
        <v>0</v>
      </c>
      <c r="BU51" s="27">
        <v>0</v>
      </c>
      <c r="BV51" s="27">
        <v>72.178177806500301</v>
      </c>
      <c r="BW51" s="27">
        <v>81.836145159701701</v>
      </c>
      <c r="BX51" s="27">
        <v>740.45680876778101</v>
      </c>
      <c r="BY51" s="27">
        <v>19.301513708805</v>
      </c>
      <c r="CA51" s="24">
        <f t="shared" si="13"/>
        <v>-3.2201323219273971E-4</v>
      </c>
      <c r="CB51" s="24">
        <f t="shared" si="14"/>
        <v>-1.9228811058885588E-4</v>
      </c>
      <c r="CC51" s="24">
        <f t="shared" si="15"/>
        <v>-3.3156275378140885E-4</v>
      </c>
      <c r="CD51" s="24">
        <f t="shared" si="16"/>
        <v>-2.706419369379921E-4</v>
      </c>
      <c r="CE51" s="24">
        <f t="shared" si="17"/>
        <v>-2.700706770882028E-4</v>
      </c>
      <c r="CF51" s="24">
        <f t="shared" si="18"/>
        <v>-3.1315899899472723E-4</v>
      </c>
      <c r="CG51" s="24">
        <f t="shared" si="19"/>
        <v>-3.6200337369436447E-4</v>
      </c>
      <c r="CH51" s="24">
        <f t="shared" si="20"/>
        <v>-1.2815962995194231E-4</v>
      </c>
      <c r="CI51" s="24">
        <f t="shared" si="21"/>
        <v>-3.9870032730838145E-4</v>
      </c>
      <c r="CJ51" s="24"/>
      <c r="CK51" s="24">
        <f t="shared" si="22"/>
        <v>-2.5202773632630569E-4</v>
      </c>
      <c r="CL51" s="24">
        <f t="shared" si="23"/>
        <v>-7.0841781842687741E-5</v>
      </c>
      <c r="CM51" s="24">
        <f t="shared" si="24"/>
        <v>-3.5895870696197338E-4</v>
      </c>
      <c r="CN51" s="24">
        <f t="shared" si="25"/>
        <v>-1.899166461288853E-4</v>
      </c>
    </row>
    <row r="52" spans="1:92" s="29" customForma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BS52" s="27"/>
      <c r="BT52" s="27"/>
      <c r="BU52" s="27"/>
      <c r="BV52" s="27"/>
      <c r="BW52" s="27"/>
      <c r="BX52" s="27"/>
      <c r="BY52" s="27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</row>
    <row r="53" spans="1:92" s="29" customForma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BS53" s="27"/>
      <c r="BT53" s="27"/>
      <c r="BU53" s="27"/>
      <c r="BV53" s="27"/>
      <c r="BW53" s="27"/>
      <c r="BX53" s="27"/>
      <c r="BY53" s="27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</row>
    <row r="54" spans="1:92" x14ac:dyDescent="0.25">
      <c r="A54" s="29" t="s">
        <v>51</v>
      </c>
      <c r="B54" s="27">
        <v>515.33258179999996</v>
      </c>
      <c r="C54" s="27">
        <v>3.707572995</v>
      </c>
      <c r="D54" s="27">
        <v>7.6594666360000003</v>
      </c>
      <c r="E54" s="27">
        <v>73.416357259999998</v>
      </c>
      <c r="F54" s="27">
        <v>73.346357260000005</v>
      </c>
      <c r="G54" s="27">
        <v>1.3435373197</v>
      </c>
      <c r="H54" s="27">
        <v>94.779012524999999</v>
      </c>
      <c r="I54" s="27">
        <v>2.0561914208999998</v>
      </c>
      <c r="J54" s="27">
        <v>3.9593142285999998</v>
      </c>
      <c r="K54" s="27"/>
      <c r="L54" s="27">
        <v>4.4329234623999998</v>
      </c>
      <c r="M54" s="27">
        <v>0.24111400259999999</v>
      </c>
      <c r="N54" s="27">
        <v>0.72616975800000005</v>
      </c>
      <c r="O54" s="27">
        <v>0.56052883099999995</v>
      </c>
      <c r="P54" s="27"/>
      <c r="Q54" s="27" t="s">
        <v>51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38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CA54" s="24">
        <f>+(AA54-B54)/B54</f>
        <v>-1</v>
      </c>
      <c r="CB54" s="24">
        <f>+(AN54-C54)/C54</f>
        <v>-1</v>
      </c>
      <c r="CC54" s="24">
        <f>+(AR54-D54)/D54</f>
        <v>-1</v>
      </c>
      <c r="CD54" s="24">
        <f t="shared" ref="CD54:CE56" si="26">+(BC54-E54)/E54</f>
        <v>-1</v>
      </c>
      <c r="CE54" s="24">
        <f t="shared" si="26"/>
        <v>-1</v>
      </c>
      <c r="CF54" s="24">
        <f>+(BR54-G54)/G54</f>
        <v>-1</v>
      </c>
      <c r="CG54" s="24">
        <f>+(BX54-H54)/H54</f>
        <v>-1</v>
      </c>
      <c r="CH54" s="24">
        <f>+(T54-I54)/I54</f>
        <v>-1</v>
      </c>
      <c r="CI54" s="24">
        <f>+(V54-J54)/J54</f>
        <v>-1</v>
      </c>
      <c r="CJ54" s="24"/>
      <c r="CK54" s="24">
        <f>+(AE54-L54)/L54</f>
        <v>-1</v>
      </c>
      <c r="CL54" s="24">
        <f>+(R54-M54)/M54</f>
        <v>-1</v>
      </c>
      <c r="CM54" s="24">
        <f>+(W54-N54)/N54</f>
        <v>-1</v>
      </c>
      <c r="CN54" s="24">
        <f>+(AJ54-O54)/O54</f>
        <v>-1</v>
      </c>
    </row>
    <row r="55" spans="1:92" s="29" customFormat="1" x14ac:dyDescent="0.25">
      <c r="A55" s="29" t="s">
        <v>1</v>
      </c>
      <c r="B55" s="27">
        <v>5033.5840866999997</v>
      </c>
      <c r="C55" s="27">
        <v>33.786435845</v>
      </c>
      <c r="D55" s="27">
        <v>87.270444354999995</v>
      </c>
      <c r="E55" s="27">
        <v>712.61426962999997</v>
      </c>
      <c r="F55" s="27">
        <v>710.91015892999997</v>
      </c>
      <c r="G55" s="27">
        <v>15.551520643</v>
      </c>
      <c r="H55" s="27">
        <v>819.88343845999998</v>
      </c>
      <c r="I55" s="27">
        <v>15.847372183999999</v>
      </c>
      <c r="J55" s="27">
        <v>42.971679242</v>
      </c>
      <c r="K55" s="27"/>
      <c r="L55" s="27">
        <v>39.615783536999999</v>
      </c>
      <c r="M55" s="27">
        <v>1.5070336094000001</v>
      </c>
      <c r="N55" s="27">
        <v>6.1699038056999997</v>
      </c>
      <c r="O55" s="27">
        <v>4.6804803356000004</v>
      </c>
      <c r="P55" s="27"/>
      <c r="Q55" s="27" t="s">
        <v>1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/>
      <c r="CA55" s="24">
        <f>+(AA55-B55)/B55</f>
        <v>-1</v>
      </c>
      <c r="CB55" s="24">
        <f>+(AN55-C55)/C55</f>
        <v>-1</v>
      </c>
      <c r="CC55" s="24">
        <f>+(AR55-D55)/D55</f>
        <v>-1</v>
      </c>
      <c r="CD55" s="24">
        <f t="shared" si="26"/>
        <v>-1</v>
      </c>
      <c r="CE55" s="24">
        <f t="shared" si="26"/>
        <v>-1</v>
      </c>
      <c r="CF55" s="24">
        <f>+(BR55-G55)/G55</f>
        <v>-1</v>
      </c>
      <c r="CG55" s="24">
        <f>+(BX55-H55)/H55</f>
        <v>-1</v>
      </c>
      <c r="CH55" s="24">
        <f>+(T55-I55)/I55</f>
        <v>-1</v>
      </c>
      <c r="CI55" s="24">
        <f>+(V55-J55)/J55</f>
        <v>-1</v>
      </c>
      <c r="CJ55" s="24"/>
      <c r="CK55" s="24">
        <f>+(AE55-L55)/L55</f>
        <v>-1</v>
      </c>
      <c r="CL55" s="24">
        <f>+(R55-M55)/M55</f>
        <v>-1</v>
      </c>
      <c r="CM55" s="24">
        <f>+(W55-N55)/N55</f>
        <v>-1</v>
      </c>
      <c r="CN55" s="24">
        <f>+(AJ55-O55)/O55</f>
        <v>-1</v>
      </c>
    </row>
    <row r="56" spans="1:92" s="29" customFormat="1" x14ac:dyDescent="0.25">
      <c r="A56" s="29" t="s">
        <v>11</v>
      </c>
      <c r="B56" s="27">
        <v>3611.8963984000002</v>
      </c>
      <c r="C56" s="27">
        <v>26.325132678999999</v>
      </c>
      <c r="D56" s="27">
        <v>64.110439580999994</v>
      </c>
      <c r="E56" s="27">
        <v>505.98138845</v>
      </c>
      <c r="F56" s="27">
        <v>505.06389464</v>
      </c>
      <c r="G56" s="27">
        <v>8.4675580263000008</v>
      </c>
      <c r="H56" s="27">
        <v>592.67400510000004</v>
      </c>
      <c r="I56" s="27">
        <v>13.2523164</v>
      </c>
      <c r="J56" s="27">
        <v>27.448923078</v>
      </c>
      <c r="K56" s="27"/>
      <c r="L56" s="27">
        <v>32.484064191000002</v>
      </c>
      <c r="M56" s="27">
        <v>1.3698081038000001</v>
      </c>
      <c r="N56" s="27">
        <v>4.8925069781000001</v>
      </c>
      <c r="O56" s="27">
        <v>3.8016715078000001</v>
      </c>
      <c r="P56" s="27"/>
      <c r="Q56" s="27" t="s">
        <v>11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/>
      <c r="CA56" s="24">
        <f>+(AA56-B56)/B56</f>
        <v>-1</v>
      </c>
      <c r="CB56" s="24">
        <f>+(AN56-C56)/C56</f>
        <v>-1</v>
      </c>
      <c r="CC56" s="24">
        <f>+(AR56-D56)/D56</f>
        <v>-1</v>
      </c>
      <c r="CD56" s="24">
        <f t="shared" si="26"/>
        <v>-1</v>
      </c>
      <c r="CE56" s="24">
        <f t="shared" si="26"/>
        <v>-1</v>
      </c>
      <c r="CF56" s="24">
        <f>+(BR56-G56)/G56</f>
        <v>-1</v>
      </c>
      <c r="CG56" s="24">
        <f>+(BX56-H56)/H56</f>
        <v>-1</v>
      </c>
      <c r="CH56" s="24">
        <f>+(T56-I56)/I56</f>
        <v>-1</v>
      </c>
      <c r="CI56" s="24">
        <f>+(V56-J56)/J56</f>
        <v>-1</v>
      </c>
      <c r="CJ56" s="24"/>
      <c r="CK56" s="24">
        <f>+(AE56-L56)/L56</f>
        <v>-1</v>
      </c>
      <c r="CL56" s="24">
        <f>+(R56-M56)/M56</f>
        <v>-1</v>
      </c>
      <c r="CM56" s="24">
        <f>+(W56-N56)/N56</f>
        <v>-1</v>
      </c>
      <c r="CN56" s="24">
        <f>+(AJ56-O56)/O56</f>
        <v>-1</v>
      </c>
    </row>
    <row r="57" spans="1:92" s="29" customFormat="1" x14ac:dyDescent="0.25">
      <c r="A57" s="29" t="s">
        <v>58</v>
      </c>
      <c r="B57" s="27"/>
      <c r="C57" s="27"/>
      <c r="D57" s="27"/>
      <c r="E57" s="27"/>
      <c r="F57" s="27"/>
      <c r="G57" s="27"/>
      <c r="H57" s="27"/>
      <c r="P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</row>
    <row r="58" spans="1:92" s="29" customFormat="1" x14ac:dyDescent="0.25">
      <c r="A58" s="29" t="s">
        <v>75</v>
      </c>
      <c r="B58" s="27"/>
      <c r="C58" s="27"/>
      <c r="D58" s="27"/>
      <c r="E58" s="27"/>
      <c r="F58" s="27"/>
      <c r="G58" s="27"/>
      <c r="H58" s="27"/>
      <c r="P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</row>
    <row r="59" spans="1:92" s="29" customFormat="1" x14ac:dyDescent="0.25">
      <c r="A59" s="29" t="s">
        <v>237</v>
      </c>
      <c r="B59" s="27"/>
      <c r="C59" s="27"/>
      <c r="D59" s="27"/>
      <c r="E59" s="27"/>
      <c r="F59" s="27"/>
      <c r="G59" s="27"/>
      <c r="H59" s="27"/>
      <c r="P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</row>
    <row r="60" spans="1:92" x14ac:dyDescent="0.25">
      <c r="R60" s="27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</row>
    <row r="61" spans="1:92" x14ac:dyDescent="0.25">
      <c r="A61" s="1" t="s">
        <v>55</v>
      </c>
      <c r="B61" s="1">
        <v>2108068.2629685998</v>
      </c>
      <c r="C61" s="1">
        <v>15394.471352212</v>
      </c>
      <c r="D61" s="1">
        <v>30652.190067890006</v>
      </c>
      <c r="E61" s="1">
        <v>315757.54696693993</v>
      </c>
      <c r="F61" s="1">
        <v>315234.33580523008</v>
      </c>
      <c r="G61" s="1">
        <v>7709.3480963309994</v>
      </c>
      <c r="H61" s="1">
        <v>339972.017691485</v>
      </c>
      <c r="I61" s="1">
        <f t="shared" ref="I61:J61" si="27">SUM(I3:I56)</f>
        <v>7735.4620667778991</v>
      </c>
      <c r="J61" s="1">
        <f t="shared" si="27"/>
        <v>16802.8061840806</v>
      </c>
      <c r="K61" s="1"/>
      <c r="L61" s="1"/>
      <c r="M61" s="1">
        <f t="shared" ref="M61:N61" si="28">SUM(M3:M56)</f>
        <v>807.71799957570011</v>
      </c>
      <c r="N61" s="1">
        <f t="shared" si="28"/>
        <v>2205.1083321020001</v>
      </c>
      <c r="O61" s="1"/>
      <c r="R61" s="1">
        <f t="shared" ref="R61:BY61" si="29">SUM(R3:R56)</f>
        <v>20415.422889319478</v>
      </c>
      <c r="S61" s="1">
        <f t="shared" si="29"/>
        <v>808.85455401445029</v>
      </c>
      <c r="T61" s="1">
        <f t="shared" si="29"/>
        <v>7734.1211874885603</v>
      </c>
      <c r="U61" s="1">
        <f t="shared" si="29"/>
        <v>7734.1211874885603</v>
      </c>
      <c r="V61" s="1">
        <f t="shared" si="29"/>
        <v>60926.743198673132</v>
      </c>
      <c r="W61" s="1">
        <f t="shared" si="29"/>
        <v>16743.243739548729</v>
      </c>
      <c r="X61" s="1">
        <f t="shared" si="29"/>
        <v>2197.9019199600875</v>
      </c>
      <c r="Y61" s="1">
        <f t="shared" si="29"/>
        <v>129495.36252266652</v>
      </c>
      <c r="Z61" s="1">
        <f t="shared" si="29"/>
        <v>61.350309870859803</v>
      </c>
      <c r="AA61" s="1">
        <f t="shared" si="29"/>
        <v>2103462.0066899681</v>
      </c>
      <c r="AB61" s="1">
        <f t="shared" si="29"/>
        <v>37835.029724516382</v>
      </c>
      <c r="AC61" s="1">
        <f t="shared" si="29"/>
        <v>13997.928586025193</v>
      </c>
      <c r="AD61" s="1">
        <f t="shared" si="29"/>
        <v>19141.925561282977</v>
      </c>
      <c r="AE61" s="1">
        <f t="shared" si="29"/>
        <v>7358.0784157038806</v>
      </c>
      <c r="AF61" s="1">
        <f t="shared" si="29"/>
        <v>15789.172340702966</v>
      </c>
      <c r="AG61" s="1">
        <f t="shared" si="29"/>
        <v>15789.172340702966</v>
      </c>
      <c r="AH61" s="1">
        <f t="shared" si="29"/>
        <v>0</v>
      </c>
      <c r="AI61" s="1">
        <f t="shared" si="29"/>
        <v>7425.1345049949086</v>
      </c>
      <c r="AJ61" s="1">
        <f t="shared" si="29"/>
        <v>1118.0117598681416</v>
      </c>
      <c r="AK61" s="1">
        <f t="shared" si="29"/>
        <v>4647.044513515244</v>
      </c>
      <c r="AL61" s="1">
        <f t="shared" si="29"/>
        <v>0</v>
      </c>
      <c r="AM61" s="1">
        <f t="shared" si="29"/>
        <v>1985.3076199614488</v>
      </c>
      <c r="AN61" s="1">
        <f t="shared" si="29"/>
        <v>15390.577864192814</v>
      </c>
      <c r="AO61" s="1">
        <f t="shared" si="29"/>
        <v>0</v>
      </c>
      <c r="AP61" s="1">
        <f t="shared" si="29"/>
        <v>27516.017590195734</v>
      </c>
      <c r="AQ61" s="1">
        <f t="shared" si="29"/>
        <v>3057.3354164420825</v>
      </c>
      <c r="AR61" s="1">
        <f t="shared" si="29"/>
        <v>30573.353006637797</v>
      </c>
      <c r="AS61" s="1">
        <f t="shared" si="29"/>
        <v>5985.7706755543204</v>
      </c>
      <c r="AT61" s="1">
        <f t="shared" si="29"/>
        <v>15972.857713913476</v>
      </c>
      <c r="AU61" s="1">
        <f t="shared" si="29"/>
        <v>34.615296191569179</v>
      </c>
      <c r="AV61" s="1">
        <f t="shared" si="29"/>
        <v>45562.923243105441</v>
      </c>
      <c r="AW61" s="1">
        <f t="shared" si="29"/>
        <v>31.468451385914165</v>
      </c>
      <c r="AX61" s="1">
        <f t="shared" si="29"/>
        <v>933.03961542083664</v>
      </c>
      <c r="AY61" s="1">
        <f t="shared" si="29"/>
        <v>17559.395413798567</v>
      </c>
      <c r="AZ61" s="1">
        <f t="shared" si="29"/>
        <v>28.321607844050039</v>
      </c>
      <c r="BA61" s="1">
        <f t="shared" si="29"/>
        <v>0</v>
      </c>
      <c r="BB61" s="1">
        <f t="shared" si="29"/>
        <v>3043.1565422060912</v>
      </c>
      <c r="BC61" s="1">
        <f t="shared" si="29"/>
        <v>315213.79651293054</v>
      </c>
      <c r="BD61" s="1">
        <f t="shared" si="29"/>
        <v>314693.48690220993</v>
      </c>
      <c r="BE61" s="1">
        <f t="shared" si="29"/>
        <v>520.30961072082209</v>
      </c>
      <c r="BF61" s="1">
        <f t="shared" si="29"/>
        <v>35.559350461873755</v>
      </c>
      <c r="BG61" s="1">
        <f t="shared" si="29"/>
        <v>0</v>
      </c>
      <c r="BH61" s="1">
        <f t="shared" si="29"/>
        <v>7709.7705296782178</v>
      </c>
      <c r="BI61" s="1">
        <f t="shared" si="29"/>
        <v>295.80343536766719</v>
      </c>
      <c r="BJ61" s="1">
        <f t="shared" si="29"/>
        <v>116338.87220095645</v>
      </c>
      <c r="BK61" s="1">
        <f t="shared" si="29"/>
        <v>472.02677257056354</v>
      </c>
      <c r="BL61" s="1">
        <f t="shared" si="29"/>
        <v>597.90059951057208</v>
      </c>
      <c r="BM61" s="1">
        <f t="shared" si="29"/>
        <v>166216.35781569732</v>
      </c>
      <c r="BN61" s="1">
        <f t="shared" si="29"/>
        <v>5238.6854897618359</v>
      </c>
      <c r="BO61" s="1">
        <f t="shared" si="29"/>
        <v>106.99273258620555</v>
      </c>
      <c r="BP61" s="1">
        <f t="shared" si="29"/>
        <v>1290.2065385337769</v>
      </c>
      <c r="BQ61" s="1">
        <f t="shared" si="29"/>
        <v>0</v>
      </c>
      <c r="BR61" s="1">
        <f t="shared" si="29"/>
        <v>7695.657405175949</v>
      </c>
      <c r="BS61" s="1">
        <f t="shared" si="29"/>
        <v>1743.0487267328074</v>
      </c>
      <c r="BT61" s="1">
        <f t="shared" si="29"/>
        <v>0</v>
      </c>
      <c r="BU61" s="1">
        <f t="shared" si="29"/>
        <v>0</v>
      </c>
      <c r="BV61" s="1">
        <f t="shared" si="29"/>
        <v>34391.041558349585</v>
      </c>
      <c r="BW61" s="1">
        <f t="shared" si="29"/>
        <v>38944.710794969593</v>
      </c>
      <c r="BX61" s="1">
        <f t="shared" si="29"/>
        <v>339009.84840667021</v>
      </c>
      <c r="BY61" s="1">
        <f t="shared" si="29"/>
        <v>9188.8857080751823</v>
      </c>
      <c r="CA61" s="24">
        <f>+(AA61-B61)/B61</f>
        <v>-2.1850603035715615E-3</v>
      </c>
      <c r="CB61" s="24">
        <f>+(AN61-C61)/C61</f>
        <v>-2.529146945099196E-4</v>
      </c>
      <c r="CC61" s="24">
        <f>+(AR61-D61)/D61</f>
        <v>-2.5719878768073745E-3</v>
      </c>
      <c r="CD61" s="24">
        <f>+(BC61-E61)/E61</f>
        <v>-1.7220505391952682E-3</v>
      </c>
      <c r="CE61" s="24">
        <f>+(BD61-F61)/F61</f>
        <v>-1.7157042922961063E-3</v>
      </c>
      <c r="CF61" s="24">
        <f>+(BR61-G61)/G61</f>
        <v>-1.7758558809357772E-3</v>
      </c>
      <c r="CG61" s="24">
        <f>+(BX61-H61)/H61</f>
        <v>-2.8301425845227517E-3</v>
      </c>
      <c r="CH61" s="24">
        <f>+(U61-I61)/I61</f>
        <v>-1.7334184794177363E-4</v>
      </c>
      <c r="CI61" s="24">
        <f>+(W61-J61)/J61</f>
        <v>-3.5447914996664478E-3</v>
      </c>
      <c r="CJ61" s="24"/>
      <c r="CK61" s="24" t="e">
        <f>+(AG61-L61)/L61</f>
        <v>#DIV/0!</v>
      </c>
      <c r="CL61" s="24">
        <f t="shared" ref="CL61" si="30">+(S61-M61)/M61</f>
        <v>1.4071178794421088E-3</v>
      </c>
      <c r="CM61" s="24">
        <f t="shared" ref="CM61" si="31">+(X61-N61)/N61</f>
        <v>-3.2680535631748769E-3</v>
      </c>
      <c r="CN61" s="24" t="e">
        <f t="shared" ref="CN61" si="32">+(AM61-O61)/O61</f>
        <v>#DIV/0!</v>
      </c>
    </row>
    <row r="62" spans="1:92" x14ac:dyDescent="0.25">
      <c r="A62" s="29" t="s">
        <v>56</v>
      </c>
      <c r="B62" s="27">
        <v>2098907.4499017</v>
      </c>
      <c r="C62" s="27">
        <v>15330.652210693001</v>
      </c>
      <c r="D62" s="27">
        <v>30493.149717318007</v>
      </c>
      <c r="E62" s="27">
        <v>314465.5349515999</v>
      </c>
      <c r="F62" s="27">
        <v>313945.01539440005</v>
      </c>
      <c r="G62" s="27">
        <v>7683.9854803419994</v>
      </c>
      <c r="H62" s="27">
        <v>338464.68123540003</v>
      </c>
      <c r="I62" s="27">
        <f t="shared" ref="I62:O62" si="33">SUM(I2:I51)</f>
        <v>7704.3061867729984</v>
      </c>
      <c r="J62" s="27">
        <f t="shared" si="33"/>
        <v>16728.426267532002</v>
      </c>
      <c r="K62" s="27">
        <f t="shared" si="33"/>
        <v>61.352428549999999</v>
      </c>
      <c r="L62" s="27">
        <f t="shared" si="33"/>
        <v>15754.581278180001</v>
      </c>
      <c r="M62" s="27">
        <f t="shared" si="33"/>
        <v>804.6000438599001</v>
      </c>
      <c r="N62" s="27">
        <f t="shared" si="33"/>
        <v>2193.3197515602001</v>
      </c>
      <c r="O62" s="27">
        <f t="shared" si="33"/>
        <v>2008.8142460232004</v>
      </c>
      <c r="R62" s="27"/>
    </row>
    <row r="63" spans="1:92" x14ac:dyDescent="0.25">
      <c r="A63" s="29" t="s">
        <v>242</v>
      </c>
      <c r="B63" s="27">
        <v>1805617.9253919998</v>
      </c>
      <c r="C63" s="27">
        <v>13032.021753261999</v>
      </c>
      <c r="D63" s="27">
        <v>25485.936975330002</v>
      </c>
      <c r="E63" s="27">
        <v>272338.96836990002</v>
      </c>
      <c r="F63" s="27">
        <v>272125.38212140009</v>
      </c>
      <c r="G63" s="27">
        <v>6886.8952940910003</v>
      </c>
      <c r="H63" s="27">
        <v>290777.77361909999</v>
      </c>
      <c r="I63" s="27">
        <f t="shared" ref="I63:J63" si="34">+I3+I5+I8+I9+I11+I12+I14+I15+I16+I17+I18+I19+I20+I21+I22+I23+I24+I25+I26+I28+I30+I31+I33+I34+I35+I36+I37+I39+I40+I41+I42+I43+I44+I46+I47+I49+I50</f>
        <v>6269.2028509239981</v>
      </c>
      <c r="J63" s="27">
        <f t="shared" si="34"/>
        <v>14614.262291781</v>
      </c>
      <c r="K63" s="27"/>
      <c r="L63" s="27"/>
      <c r="M63" s="27">
        <f t="shared" ref="M63:N63" si="35">+M3+M5+M8+M9+M11+M12+M14+M15+M16+M17+M18+M19+M20+M21+M22+M23+M24+M25+M26+M28+M30+M31+M33+M34+M35+M36+M37+M39+M40+M41+M42+M43+M44+M46+M47+M49+M50</f>
        <v>606.56911616890011</v>
      </c>
      <c r="N63" s="27">
        <f t="shared" si="35"/>
        <v>1751.8807189531003</v>
      </c>
      <c r="O63" s="27"/>
      <c r="R63" s="27"/>
    </row>
    <row r="64" spans="1:92" x14ac:dyDescent="0.25">
      <c r="R64" s="27"/>
    </row>
    <row r="65" spans="18:18" x14ac:dyDescent="0.25">
      <c r="R65" s="27"/>
    </row>
    <row r="66" spans="18:18" x14ac:dyDescent="0.25">
      <c r="R66" s="27"/>
    </row>
    <row r="67" spans="18:18" x14ac:dyDescent="0.25">
      <c r="R67" s="27"/>
    </row>
    <row r="68" spans="18:18" x14ac:dyDescent="0.25">
      <c r="R68" s="27"/>
    </row>
    <row r="69" spans="18:18" x14ac:dyDescent="0.25">
      <c r="R69" s="27"/>
    </row>
    <row r="70" spans="18:18" x14ac:dyDescent="0.25">
      <c r="R70" s="27"/>
    </row>
    <row r="71" spans="18:18" x14ac:dyDescent="0.25">
      <c r="R71" s="27"/>
    </row>
    <row r="72" spans="18:18" x14ac:dyDescent="0.25">
      <c r="R72" s="27"/>
    </row>
    <row r="73" spans="18:18" x14ac:dyDescent="0.25">
      <c r="R73" s="27"/>
    </row>
    <row r="74" spans="18:18" x14ac:dyDescent="0.25">
      <c r="R74" s="27"/>
    </row>
    <row r="75" spans="18:18" x14ac:dyDescent="0.25">
      <c r="R75" s="27"/>
    </row>
    <row r="76" spans="18:18" x14ac:dyDescent="0.25">
      <c r="R76" s="27"/>
    </row>
    <row r="77" spans="18:18" x14ac:dyDescent="0.25">
      <c r="R77" s="27"/>
    </row>
    <row r="78" spans="18:18" x14ac:dyDescent="0.25">
      <c r="R78" s="27"/>
    </row>
    <row r="79" spans="18:18" x14ac:dyDescent="0.25">
      <c r="R79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>
      <selection activeCell="A3" sqref="A3"/>
    </sheetView>
  </sheetViews>
  <sheetFormatPr defaultRowHeight="15" x14ac:dyDescent="0.25"/>
  <cols>
    <col min="1" max="1" width="18.5703125" customWidth="1"/>
    <col min="2" max="2" width="10.140625" bestFit="1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  <col min="21" max="21" width="10.140625" bestFit="1" customWidth="1"/>
  </cols>
  <sheetData>
    <row r="1" spans="1:19" s="28" customFormat="1" x14ac:dyDescent="0.25"/>
    <row r="2" spans="1:19" s="28" customFormat="1" x14ac:dyDescent="0.25">
      <c r="A2" s="8" t="s">
        <v>498</v>
      </c>
    </row>
    <row r="3" spans="1:19" x14ac:dyDescent="0.25">
      <c r="A3" s="2" t="s">
        <v>246</v>
      </c>
      <c r="L3" s="2" t="s">
        <v>241</v>
      </c>
    </row>
    <row r="4" spans="1:19" x14ac:dyDescent="0.25">
      <c r="A4" s="2" t="s">
        <v>214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 t="s">
        <v>214</v>
      </c>
      <c r="M4" s="2" t="s">
        <v>59</v>
      </c>
      <c r="N4" s="2" t="s">
        <v>57</v>
      </c>
      <c r="O4" s="2" t="s">
        <v>60</v>
      </c>
      <c r="P4" s="2" t="s">
        <v>54</v>
      </c>
      <c r="Q4" s="2" t="s">
        <v>53</v>
      </c>
      <c r="R4" s="2" t="s">
        <v>61</v>
      </c>
      <c r="S4" s="2" t="s">
        <v>62</v>
      </c>
    </row>
    <row r="5" spans="1:19" x14ac:dyDescent="0.25">
      <c r="A5" s="2" t="s">
        <v>215</v>
      </c>
      <c r="B5" s="27"/>
      <c r="C5" s="27"/>
      <c r="D5" s="27"/>
      <c r="E5" s="27">
        <f>afdust!BA62</f>
        <v>6093367.0549688498</v>
      </c>
      <c r="F5" s="27">
        <f>afdust!BB62</f>
        <v>857261.27150297642</v>
      </c>
      <c r="G5" s="27"/>
      <c r="H5" s="27"/>
      <c r="L5" s="2" t="s">
        <v>215</v>
      </c>
      <c r="P5" s="27">
        <f>+afdust!BA63</f>
        <v>4405567.8650514139</v>
      </c>
      <c r="Q5" s="27">
        <f>+afdust!BB63</f>
        <v>633064.03029048373</v>
      </c>
    </row>
    <row r="6" spans="1:19" x14ac:dyDescent="0.25">
      <c r="A6" s="2" t="s">
        <v>213</v>
      </c>
      <c r="B6" s="27"/>
      <c r="C6" s="27">
        <f>ag!B62</f>
        <v>2823395.3345045997</v>
      </c>
      <c r="E6" s="27"/>
      <c r="F6" s="27"/>
      <c r="G6" s="27"/>
      <c r="H6" s="27">
        <f>ag!C62</f>
        <v>179969.54593968001</v>
      </c>
      <c r="L6" s="2" t="s">
        <v>213</v>
      </c>
      <c r="N6" s="27">
        <f>ag!B63</f>
        <v>2191312.4726653998</v>
      </c>
      <c r="P6" s="27"/>
      <c r="Q6" s="27"/>
      <c r="S6" s="27">
        <f>ag!C63</f>
        <v>122886.97445898</v>
      </c>
    </row>
    <row r="7" spans="1:19" x14ac:dyDescent="0.25">
      <c r="A7" s="2" t="s">
        <v>417</v>
      </c>
      <c r="B7" s="27">
        <f>+cmv_c1c2!B62</f>
        <v>47183.161737484093</v>
      </c>
      <c r="C7" s="27">
        <f>+cmv_c1c2!C62</f>
        <v>119.58515770197062</v>
      </c>
      <c r="D7" s="27">
        <f>+cmv_c1c2!D62</f>
        <v>260337.90333840839</v>
      </c>
      <c r="E7" s="27">
        <f>+cmv_c1c2!E62</f>
        <v>6493.2480088095999</v>
      </c>
      <c r="F7" s="27">
        <f>+cmv_c1c2!F62</f>
        <v>6167.6386899005001</v>
      </c>
      <c r="G7" s="27">
        <f>+cmv_c1c2!G62</f>
        <v>345.2886751696048</v>
      </c>
      <c r="H7" s="27">
        <f>+cmv_c1c2!H62</f>
        <v>4840.2947527840997</v>
      </c>
      <c r="L7" s="2" t="s">
        <v>417</v>
      </c>
      <c r="M7" s="27">
        <f>+cmv_c1c2!B63</f>
        <v>40568.598931223001</v>
      </c>
      <c r="N7" s="27">
        <f>+cmv_c1c2!C63</f>
        <v>106.58638260640001</v>
      </c>
      <c r="O7" s="27">
        <f>+cmv_c1c2!D63</f>
        <v>231681.62941007997</v>
      </c>
      <c r="P7" s="27">
        <f>+cmv_c1c2!E63</f>
        <v>5438.4375724355987</v>
      </c>
      <c r="Q7" s="27">
        <f>+cmv_c1c2!F63</f>
        <v>5183.2913973981995</v>
      </c>
      <c r="R7" s="27">
        <f>+cmv_c1c2!G63</f>
        <v>207.03442791521005</v>
      </c>
      <c r="S7" s="27">
        <f>+cmv_c1c2!H63</f>
        <v>3155.9401610735999</v>
      </c>
    </row>
    <row r="8" spans="1:19" s="29" customFormat="1" x14ac:dyDescent="0.25">
      <c r="A8" s="2" t="s">
        <v>418</v>
      </c>
      <c r="B8" s="27">
        <f>cmv_c3!B62</f>
        <v>10885.311494602602</v>
      </c>
      <c r="C8" s="27">
        <f>cmv_c3!C62</f>
        <v>25.466970102099999</v>
      </c>
      <c r="D8" s="27">
        <f>cmv_c3!D62</f>
        <v>108268.436808021</v>
      </c>
      <c r="E8" s="27">
        <f>cmv_c3!E62</f>
        <v>4247.9018655557993</v>
      </c>
      <c r="F8" s="27">
        <f>cmv_c3!F62</f>
        <v>3831.6865737692001</v>
      </c>
      <c r="G8" s="27">
        <f>cmv_c3!G62</f>
        <v>3882.5526887528194</v>
      </c>
      <c r="H8" s="27">
        <f>cmv_c3!H62</f>
        <v>5043.3466288779</v>
      </c>
      <c r="L8" s="2" t="s">
        <v>418</v>
      </c>
      <c r="M8" s="27">
        <f>cmv_c3!B63</f>
        <v>9779.2304745545007</v>
      </c>
      <c r="N8" s="27">
        <f>cmv_c3!C63</f>
        <v>19.648727197199999</v>
      </c>
      <c r="O8" s="27">
        <f>cmv_c3!D63</f>
        <v>96271.987698958008</v>
      </c>
      <c r="P8" s="27">
        <f>cmv_c3!E63</f>
        <v>3371.3769317325</v>
      </c>
      <c r="Q8" s="27">
        <f>cmv_c3!F63</f>
        <v>3123.7408347413998</v>
      </c>
      <c r="R8" s="27">
        <f>cmv_c3!G63</f>
        <v>2733.7887407842995</v>
      </c>
      <c r="S8" s="27">
        <f>cmv_c3!H63</f>
        <v>4563.2159296310001</v>
      </c>
    </row>
    <row r="9" spans="1:19" x14ac:dyDescent="0.25">
      <c r="A9" s="2" t="s">
        <v>216</v>
      </c>
      <c r="B9" s="27">
        <f>+nonpt!B62</f>
        <v>2680775.1906184996</v>
      </c>
      <c r="C9" s="27">
        <f>+nonpt!C62</f>
        <v>121229.25743883997</v>
      </c>
      <c r="D9" s="27">
        <f>+nonpt!D62</f>
        <v>758151.54506439995</v>
      </c>
      <c r="E9" s="27">
        <f>+nonpt!E62</f>
        <v>608826.56381475006</v>
      </c>
      <c r="F9" s="27">
        <f>+nonpt!F62</f>
        <v>496454.00873931986</v>
      </c>
      <c r="G9" s="27">
        <f>+nonpt!G62</f>
        <v>162231.27981245998</v>
      </c>
      <c r="H9" s="27">
        <f>+nonpt!H62</f>
        <v>3672686.6003031004</v>
      </c>
      <c r="L9" s="2" t="s">
        <v>216</v>
      </c>
      <c r="M9" s="27">
        <f>+nonpt!B63</f>
        <v>2203842.9013354001</v>
      </c>
      <c r="N9" s="27">
        <f>+nonpt!C63</f>
        <v>64311.231362060003</v>
      </c>
      <c r="O9" s="27">
        <f>+nonpt!D63</f>
        <v>645925.51559870003</v>
      </c>
      <c r="P9" s="27">
        <f>+nonpt!E63</f>
        <v>507375.49067196995</v>
      </c>
      <c r="Q9" s="27">
        <f>+nonpt!F63</f>
        <v>418623.94282159</v>
      </c>
      <c r="R9" s="27">
        <f>+nonpt!G63</f>
        <v>142648.07793760698</v>
      </c>
      <c r="S9" s="27">
        <f>+nonpt!H63</f>
        <v>3017174.3115877998</v>
      </c>
    </row>
    <row r="10" spans="1:19" s="29" customFormat="1" x14ac:dyDescent="0.25">
      <c r="A10" s="2" t="s">
        <v>234</v>
      </c>
      <c r="B10" s="27">
        <f>+np_oilgas!B62</f>
        <v>686168.44062547537</v>
      </c>
      <c r="C10" s="27">
        <f>+np_oilgas!C62</f>
        <v>15.1882</v>
      </c>
      <c r="D10" s="27">
        <f>+np_oilgas!D62</f>
        <v>719933.56568596873</v>
      </c>
      <c r="E10" s="27">
        <f>+np_oilgas!E62</f>
        <v>17746.1748839951</v>
      </c>
      <c r="F10" s="27">
        <f>+np_oilgas!F62</f>
        <v>17480.344440212099</v>
      </c>
      <c r="G10" s="27">
        <f>+np_oilgas!G62</f>
        <v>38962.587302594409</v>
      </c>
      <c r="H10" s="27">
        <f>+np_oilgas!H62</f>
        <v>3206411.4025085228</v>
      </c>
      <c r="L10" s="2" t="s">
        <v>234</v>
      </c>
      <c r="M10" s="27">
        <f>+np_oilgas!B63</f>
        <v>572237.90272292623</v>
      </c>
      <c r="N10" s="27">
        <f>+np_oilgas!C63</f>
        <v>0</v>
      </c>
      <c r="O10" s="27">
        <f>+np_oilgas!D63</f>
        <v>599521.65593753266</v>
      </c>
      <c r="P10" s="27">
        <f>+np_oilgas!E63</f>
        <v>14004.211090607001</v>
      </c>
      <c r="Q10" s="27">
        <f>+np_oilgas!F63</f>
        <v>13863.346792826998</v>
      </c>
      <c r="R10" s="27">
        <f>+np_oilgas!G63</f>
        <v>35224.872095890401</v>
      </c>
      <c r="S10" s="27">
        <f>+np_oilgas!H63</f>
        <v>2454420.3590408331</v>
      </c>
    </row>
    <row r="11" spans="1:19" x14ac:dyDescent="0.25">
      <c r="A11" s="2" t="s">
        <v>217</v>
      </c>
      <c r="B11" s="27">
        <f>+nonroad!B62</f>
        <v>12285117.794498</v>
      </c>
      <c r="C11" s="27">
        <f>+nonroad!C62</f>
        <v>2244.2092349185</v>
      </c>
      <c r="D11" s="27">
        <f>+nonroad!D62</f>
        <v>1292956.1982734993</v>
      </c>
      <c r="E11" s="27">
        <f>+nonroad!E62</f>
        <v>131082.5997169</v>
      </c>
      <c r="F11" s="27">
        <f>+nonroad!F62</f>
        <v>123996.89781362</v>
      </c>
      <c r="G11" s="27">
        <f>+nonroad!G62</f>
        <v>2775.7154732961003</v>
      </c>
      <c r="H11" s="27">
        <f>+nonroad!H62</f>
        <v>1546314.4408179901</v>
      </c>
      <c r="L11" s="2" t="s">
        <v>217</v>
      </c>
      <c r="M11" s="27">
        <f>+nonroad!B63</f>
        <v>10176580.557073999</v>
      </c>
      <c r="N11" s="27">
        <f>+nonroad!C63</f>
        <v>1898.1342058559001</v>
      </c>
      <c r="O11" s="27">
        <f>+nonroad!D63</f>
        <v>1061202.1841599001</v>
      </c>
      <c r="P11" s="27">
        <f>+nonroad!E63</f>
        <v>107371.07907357</v>
      </c>
      <c r="Q11" s="27">
        <f>+nonroad!F63</f>
        <v>102134.80963469</v>
      </c>
      <c r="R11" s="27">
        <f>+nonroad!G63</f>
        <v>2323.7375951527001</v>
      </c>
      <c r="S11" s="27">
        <f>+nonroad!H63</f>
        <v>1269034.6835505001</v>
      </c>
    </row>
    <row r="12" spans="1:19" x14ac:dyDescent="0.25">
      <c r="A12" s="2" t="s">
        <v>316</v>
      </c>
      <c r="B12" s="27">
        <f>'onroad all'!P62</f>
        <v>23064321.654629216</v>
      </c>
      <c r="C12" s="27">
        <f>'onroad all'!AP62</f>
        <v>104472.33255006354</v>
      </c>
      <c r="D12" s="27">
        <f>'onroad all'!AF62+'onroad all'!AR62+'onroad all'!AS62</f>
        <v>4401420.1232050564</v>
      </c>
      <c r="E12" s="27">
        <f>'onroad all'!BG62</f>
        <v>285167.34510460467</v>
      </c>
      <c r="F12" s="27">
        <f>'onroad all'!BJ62</f>
        <v>144312.45242118809</v>
      </c>
      <c r="G12" s="27">
        <f>'onroad all'!BZ62</f>
        <v>27173.472419765749</v>
      </c>
      <c r="H12" s="27">
        <f>'onroad all'!CK62</f>
        <v>2199205.20437145</v>
      </c>
      <c r="L12" s="2" t="s">
        <v>316</v>
      </c>
      <c r="M12" s="27">
        <f>'onroad all'!P63</f>
        <v>18940858.13370131</v>
      </c>
      <c r="N12" s="27">
        <f>'onroad all'!AP63</f>
        <v>78883.038277193758</v>
      </c>
      <c r="O12" s="27">
        <f>'onroad all'!AF63+'onroad all'!AR63+'onroad all'!AS63</f>
        <v>3480242.5887665665</v>
      </c>
      <c r="P12" s="27">
        <f>'onroad all'!BG63</f>
        <v>226831.65214157084</v>
      </c>
      <c r="Q12" s="27">
        <f>'onroad all'!BJ63</f>
        <v>113760.78426611406</v>
      </c>
      <c r="R12" s="27">
        <f>'onroad all'!BZ63</f>
        <v>22972.441857751437</v>
      </c>
      <c r="S12" s="27">
        <f>'onroad all'!CK63</f>
        <v>1755273.6141757951</v>
      </c>
    </row>
    <row r="13" spans="1:19" s="29" customFormat="1" x14ac:dyDescent="0.25">
      <c r="A13" s="2" t="s">
        <v>405</v>
      </c>
      <c r="B13" s="27">
        <f>ptagfire!B62</f>
        <v>382760.3911999999</v>
      </c>
      <c r="C13" s="27">
        <f>ptagfire!C62</f>
        <v>53352.96192400001</v>
      </c>
      <c r="D13" s="27">
        <f>ptagfire!D62</f>
        <v>11970.6494339</v>
      </c>
      <c r="E13" s="27">
        <f>ptagfire!E62</f>
        <v>62033.655273599994</v>
      </c>
      <c r="F13" s="27">
        <f>ptagfire!F62</f>
        <v>43723.9290387</v>
      </c>
      <c r="G13" s="27">
        <f>ptagfire!G62</f>
        <v>3718.6333154999993</v>
      </c>
      <c r="H13" s="27">
        <f>ptagfire!H62</f>
        <v>23711.449324519996</v>
      </c>
      <c r="L13" s="2" t="s">
        <v>405</v>
      </c>
      <c r="M13" s="27">
        <f>ptagfire!B63</f>
        <v>314351.04743999994</v>
      </c>
      <c r="N13" s="27">
        <f>ptagfire!C63</f>
        <v>46803.757440000009</v>
      </c>
      <c r="O13" s="27">
        <f>ptagfire!D63</f>
        <v>10104.829259100001</v>
      </c>
      <c r="P13" s="27">
        <f>ptagfire!E63</f>
        <v>50568.995935999992</v>
      </c>
      <c r="Q13" s="27">
        <f>ptagfire!F63</f>
        <v>35502.321515099997</v>
      </c>
      <c r="R13" s="27">
        <f>ptagfire!G63</f>
        <v>3297.7105110999996</v>
      </c>
      <c r="S13" s="27">
        <f>ptagfire!H63</f>
        <v>19437.276169519999</v>
      </c>
    </row>
    <row r="14" spans="1:19" x14ac:dyDescent="0.25">
      <c r="A14" s="2" t="s">
        <v>377</v>
      </c>
      <c r="B14" s="27">
        <f>ptfire!B62</f>
        <v>21180424.777794469</v>
      </c>
      <c r="C14" s="27">
        <f>ptfire!C62</f>
        <v>347360.23523779982</v>
      </c>
      <c r="D14" s="27">
        <f>ptfire!D62</f>
        <v>275351.78271977993</v>
      </c>
      <c r="E14" s="27">
        <f>ptfire!E62</f>
        <v>2142471.2937178202</v>
      </c>
      <c r="F14" s="27">
        <f>ptfire!F62</f>
        <v>1815653.6577470799</v>
      </c>
      <c r="G14" s="27">
        <f>ptfire!G62</f>
        <v>154996.16805303999</v>
      </c>
      <c r="H14" s="27">
        <f>ptfire!H62</f>
        <v>4993305.3784023197</v>
      </c>
      <c r="L14" s="2" t="s">
        <v>377</v>
      </c>
      <c r="M14" s="27">
        <f>ptfire!B63</f>
        <v>6438576.2281274693</v>
      </c>
      <c r="N14" s="27">
        <f>ptfire!C63</f>
        <v>106047.52629406999</v>
      </c>
      <c r="O14" s="27">
        <f>ptfire!D63</f>
        <v>107103.90024787</v>
      </c>
      <c r="P14" s="27">
        <f>ptfire!E63</f>
        <v>672181.51693852013</v>
      </c>
      <c r="Q14" s="27">
        <f>ptfire!F63</f>
        <v>569645.35315487999</v>
      </c>
      <c r="R14" s="27">
        <f>ptfire!G63</f>
        <v>54272.35227643</v>
      </c>
      <c r="S14" s="27">
        <f>ptfire!H63</f>
        <v>1524434.3797805202</v>
      </c>
    </row>
    <row r="15" spans="1:19" x14ac:dyDescent="0.25">
      <c r="A15" s="2" t="s">
        <v>233</v>
      </c>
      <c r="B15" s="27">
        <f>+ptegu!B62</f>
        <v>639942.65143105993</v>
      </c>
      <c r="C15" s="27">
        <f>+ptegu!C62</f>
        <v>20213.233240570997</v>
      </c>
      <c r="D15" s="27">
        <f>ptegu!AU62</f>
        <v>1494940.6771936216</v>
      </c>
      <c r="E15" s="27">
        <f>+ptegu!E62</f>
        <v>180332.60627732996</v>
      </c>
      <c r="F15" s="27">
        <f>+ptegu!F62</f>
        <v>139355.02161446004</v>
      </c>
      <c r="G15" s="27">
        <f>ptegu!BU62</f>
        <v>2346129.4698544801</v>
      </c>
      <c r="H15" s="27">
        <f>+ptegu!H62</f>
        <v>34557.559491829998</v>
      </c>
      <c r="L15" s="2" t="s">
        <v>233</v>
      </c>
      <c r="M15" s="27">
        <f>+ptegu!B63</f>
        <v>517002.93001765991</v>
      </c>
      <c r="N15" s="27">
        <f>+ptegu!C63</f>
        <v>17182.549767371002</v>
      </c>
      <c r="O15" s="27">
        <f>+ptegu!AU63</f>
        <v>1231394.3711496121</v>
      </c>
      <c r="P15" s="27">
        <f>+ptegu!E63</f>
        <v>156898.88568613003</v>
      </c>
      <c r="Q15" s="27">
        <f>+ptegu!F63</f>
        <v>121452.78030766001</v>
      </c>
      <c r="R15" s="27">
        <f>+ptegu!BU63</f>
        <v>2208582.5978950304</v>
      </c>
      <c r="S15" s="27">
        <f>+ptegu!H63</f>
        <v>29799.769039219998</v>
      </c>
    </row>
    <row r="16" spans="1:19" x14ac:dyDescent="0.25">
      <c r="A16" s="2" t="s">
        <v>218</v>
      </c>
      <c r="B16" s="27">
        <f>+ptnonipm!B62</f>
        <v>1953514.3296641496</v>
      </c>
      <c r="C16" s="27">
        <f>+ptnonipm!C62</f>
        <v>72942.754735399969</v>
      </c>
      <c r="D16" s="27">
        <f>+ptnonipm!D62</f>
        <v>1080957.3328136501</v>
      </c>
      <c r="E16" s="27">
        <f>+ptnonipm!E62</f>
        <v>414529.06632046989</v>
      </c>
      <c r="F16" s="27">
        <f>+ptnonipm!F62</f>
        <v>270208.39857495105</v>
      </c>
      <c r="G16" s="27">
        <f>+ptnonipm!G62</f>
        <v>769257.24090552609</v>
      </c>
      <c r="H16" s="27">
        <f>+ptnonipm!H62</f>
        <v>833136.5225922399</v>
      </c>
      <c r="L16" s="2" t="s">
        <v>218</v>
      </c>
      <c r="M16" s="27">
        <f>+ptnonipm!B63</f>
        <v>1658192.4415859296</v>
      </c>
      <c r="N16" s="27">
        <f>+ptnonipm!C63</f>
        <v>51144.76483289001</v>
      </c>
      <c r="O16" s="27">
        <f>+ptnonipm!D63</f>
        <v>911053.89977769996</v>
      </c>
      <c r="P16" s="27">
        <f>+ptnonipm!E63</f>
        <v>316278.82277427986</v>
      </c>
      <c r="Q16" s="27">
        <f>+ptnonipm!F63</f>
        <v>225853.30438335001</v>
      </c>
      <c r="R16" s="27">
        <f>+ptnonipm!G63</f>
        <v>697047.58547040017</v>
      </c>
      <c r="S16" s="27">
        <f>+ptnonipm!H63</f>
        <v>723782.31808953988</v>
      </c>
    </row>
    <row r="17" spans="1:19" s="29" customFormat="1" x14ac:dyDescent="0.25">
      <c r="A17" s="2" t="s">
        <v>230</v>
      </c>
      <c r="B17" s="27">
        <f>+pt_oilgas!B62</f>
        <v>190336.77634856998</v>
      </c>
      <c r="C17" s="27">
        <f>+pt_oilgas!C62</f>
        <v>1243.622498988</v>
      </c>
      <c r="D17" s="27">
        <f>+pt_oilgas!D62</f>
        <v>390733.94297883997</v>
      </c>
      <c r="E17" s="27">
        <f>+pt_oilgas!E62</f>
        <v>12372.188631549401</v>
      </c>
      <c r="F17" s="27">
        <f>+pt_oilgas!F62</f>
        <v>11855.8456503546</v>
      </c>
      <c r="G17" s="27">
        <f>+pt_oilgas!G62</f>
        <v>43421.771065886198</v>
      </c>
      <c r="H17" s="27">
        <f>+pt_oilgas!H62</f>
        <v>142196.69829810498</v>
      </c>
      <c r="L17" s="2" t="s">
        <v>230</v>
      </c>
      <c r="M17" s="27">
        <f>+pt_oilgas!B63</f>
        <v>140376.90063938999</v>
      </c>
      <c r="N17" s="27">
        <f>+pt_oilgas!C63</f>
        <v>1103.8620074630001</v>
      </c>
      <c r="O17" s="27">
        <f>+pt_oilgas!D63</f>
        <v>316944.0587407999</v>
      </c>
      <c r="P17" s="27">
        <f>+pt_oilgas!E63</f>
        <v>9075.4794026154013</v>
      </c>
      <c r="Q17" s="27">
        <f>+pt_oilgas!F63</f>
        <v>8885.4623709626012</v>
      </c>
      <c r="R17" s="27">
        <f>+pt_oilgas!G63</f>
        <v>31128.140707687195</v>
      </c>
      <c r="S17" s="27">
        <f>+pt_oilgas!H63</f>
        <v>95221.679188868002</v>
      </c>
    </row>
    <row r="18" spans="1:19" s="29" customFormat="1" x14ac:dyDescent="0.25">
      <c r="A18" s="2" t="s">
        <v>391</v>
      </c>
      <c r="B18" s="27">
        <f>+rail!B62</f>
        <v>118366.57325630002</v>
      </c>
      <c r="C18" s="27">
        <f>+rail!C62</f>
        <v>362.72068744519999</v>
      </c>
      <c r="D18" s="27">
        <f>+rail!D62</f>
        <v>672557.69569620013</v>
      </c>
      <c r="E18" s="27">
        <f>+rail!E62</f>
        <v>20727.834712879998</v>
      </c>
      <c r="F18" s="27">
        <f>+rail!F62</f>
        <v>19153.710695000002</v>
      </c>
      <c r="G18" s="27">
        <f>+rail!G62</f>
        <v>700.25209953729996</v>
      </c>
      <c r="H18" s="27">
        <f>+rail!H62</f>
        <v>34739.201757639981</v>
      </c>
      <c r="L18" s="2" t="s">
        <v>391</v>
      </c>
      <c r="M18" s="27">
        <f>+rail!B63</f>
        <v>85600.602612700022</v>
      </c>
      <c r="N18" s="27">
        <f>+rail!C63</f>
        <v>267.73790136419996</v>
      </c>
      <c r="O18" s="27">
        <f>+rail!D63</f>
        <v>490089.65929219994</v>
      </c>
      <c r="P18" s="27">
        <f>+rail!E63</f>
        <v>15341.690278689997</v>
      </c>
      <c r="Q18" s="27">
        <f>+rail!F63</f>
        <v>14193.814227010002</v>
      </c>
      <c r="R18" s="27">
        <f>+rail!G63</f>
        <v>581.7694538502999</v>
      </c>
      <c r="S18" s="27">
        <f>+rail!H63</f>
        <v>24398.99125463999</v>
      </c>
    </row>
    <row r="19" spans="1:19" x14ac:dyDescent="0.25">
      <c r="A19" s="2" t="s">
        <v>219</v>
      </c>
      <c r="B19" s="27">
        <f>+rwc!B62</f>
        <v>2098907.4499017</v>
      </c>
      <c r="C19" s="27">
        <f>+rwc!C62</f>
        <v>15330.652210693001</v>
      </c>
      <c r="D19" s="27">
        <f>+rwc!D62</f>
        <v>30493.149717318007</v>
      </c>
      <c r="E19" s="27">
        <f>+rwc!E62</f>
        <v>314465.5349515999</v>
      </c>
      <c r="F19" s="27">
        <f>+rwc!F62</f>
        <v>313945.01539440005</v>
      </c>
      <c r="G19" s="27">
        <f>+rwc!G62</f>
        <v>7683.9854803419994</v>
      </c>
      <c r="H19" s="27">
        <f>+rwc!H62</f>
        <v>338464.68123540003</v>
      </c>
      <c r="L19" s="2" t="s">
        <v>219</v>
      </c>
      <c r="M19" s="27">
        <f>+rwc!B63</f>
        <v>1805617.9253919998</v>
      </c>
      <c r="N19" s="27">
        <f>+rwc!C63</f>
        <v>13032.021753261999</v>
      </c>
      <c r="O19" s="27">
        <f>+rwc!D63</f>
        <v>25485.936975330002</v>
      </c>
      <c r="P19" s="27">
        <f>+rwc!E63</f>
        <v>272338.96836990002</v>
      </c>
      <c r="Q19" s="27">
        <f>+rwc!F63</f>
        <v>272125.38212140009</v>
      </c>
      <c r="R19" s="27">
        <f>+rwc!G63</f>
        <v>6886.8952940910003</v>
      </c>
      <c r="S19" s="27">
        <f>+rwc!H63</f>
        <v>290777.77361909999</v>
      </c>
    </row>
    <row r="20" spans="1:19" x14ac:dyDescent="0.25">
      <c r="B20" s="27"/>
      <c r="C20" s="27"/>
      <c r="D20" s="27"/>
      <c r="E20" s="27"/>
      <c r="F20" s="27"/>
      <c r="G20" s="27"/>
      <c r="H20" s="27"/>
    </row>
    <row r="21" spans="1:19" x14ac:dyDescent="0.25">
      <c r="A21" s="2" t="s">
        <v>244</v>
      </c>
      <c r="B21" s="1">
        <f t="shared" ref="B21:H21" si="0">SUM(B5:B19)</f>
        <v>65338704.503199525</v>
      </c>
      <c r="C21" s="1">
        <f t="shared" si="0"/>
        <v>3562307.554591123</v>
      </c>
      <c r="D21" s="1">
        <f t="shared" si="0"/>
        <v>11498073.002928663</v>
      </c>
      <c r="E21" s="1">
        <f t="shared" si="0"/>
        <v>10293863.068248713</v>
      </c>
      <c r="F21" s="1">
        <f t="shared" si="0"/>
        <v>4263399.8788959319</v>
      </c>
      <c r="G21" s="1">
        <f t="shared" si="0"/>
        <v>3561278.4171463503</v>
      </c>
      <c r="H21" s="1">
        <f t="shared" si="0"/>
        <v>17214582.326424461</v>
      </c>
      <c r="L21" s="2" t="s">
        <v>243</v>
      </c>
      <c r="M21" s="1">
        <f t="shared" ref="M21:S21" si="1">SUM(M5:M19)</f>
        <v>42903585.400054559</v>
      </c>
      <c r="N21" s="1">
        <f t="shared" si="1"/>
        <v>2572113.3316167328</v>
      </c>
      <c r="O21" s="1">
        <f t="shared" si="1"/>
        <v>9207022.21701435</v>
      </c>
      <c r="P21" s="1">
        <f t="shared" si="1"/>
        <v>6762644.4719194351</v>
      </c>
      <c r="Q21" s="1">
        <f t="shared" si="1"/>
        <v>2537412.3641182068</v>
      </c>
      <c r="R21" s="1">
        <f t="shared" si="1"/>
        <v>3207907.0042636902</v>
      </c>
      <c r="S21" s="1">
        <f t="shared" si="1"/>
        <v>11334361.286046021</v>
      </c>
    </row>
    <row r="22" spans="1:19" x14ac:dyDescent="0.25">
      <c r="B22" s="27"/>
      <c r="C22" s="27"/>
      <c r="D22" s="27"/>
      <c r="E22" s="27"/>
      <c r="F22" s="27"/>
      <c r="G22" s="27"/>
      <c r="H22" s="27"/>
      <c r="M22" s="27"/>
      <c r="N22" s="27"/>
      <c r="O22" s="27"/>
      <c r="P22" s="27"/>
      <c r="Q22" s="27"/>
      <c r="R22" s="27"/>
      <c r="S22" s="27"/>
    </row>
    <row r="23" spans="1:19" s="29" customFormat="1" x14ac:dyDescent="0.25">
      <c r="A23" s="2" t="s">
        <v>422</v>
      </c>
      <c r="B23" s="27">
        <f>biogenics!H53</f>
        <v>7167293.3957259888</v>
      </c>
      <c r="D23" s="27">
        <f>biogenics!R53</f>
        <v>966211.09517385263</v>
      </c>
      <c r="H23" s="27">
        <f>biogenics!X53</f>
        <v>41657003.977351919</v>
      </c>
      <c r="L23" s="2" t="s">
        <v>422</v>
      </c>
      <c r="M23" s="27">
        <f>biogenics!H54</f>
        <v>4435587.0088099949</v>
      </c>
      <c r="O23" s="27">
        <f>biogenics!R54</f>
        <v>730269.68256808934</v>
      </c>
      <c r="S23" s="27">
        <f>biogenics!X54</f>
        <v>28929458.967381943</v>
      </c>
    </row>
    <row r="24" spans="1:19" s="29" customFormat="1" x14ac:dyDescent="0.25">
      <c r="A24" s="2" t="s">
        <v>378</v>
      </c>
      <c r="B24" s="1">
        <f>B23+B21</f>
        <v>72505997.898925513</v>
      </c>
      <c r="C24" s="1">
        <f t="shared" ref="C24:H24" si="2">C23+C21</f>
        <v>3562307.554591123</v>
      </c>
      <c r="D24" s="1">
        <f t="shared" si="2"/>
        <v>12464284.098102516</v>
      </c>
      <c r="E24" s="1">
        <f t="shared" si="2"/>
        <v>10293863.068248713</v>
      </c>
      <c r="F24" s="1">
        <f t="shared" si="2"/>
        <v>4263399.8788959319</v>
      </c>
      <c r="G24" s="1">
        <f t="shared" si="2"/>
        <v>3561278.4171463503</v>
      </c>
      <c r="H24" s="1">
        <f t="shared" si="2"/>
        <v>58871586.303776383</v>
      </c>
      <c r="L24" s="2" t="s">
        <v>378</v>
      </c>
      <c r="M24" s="1">
        <f>M23+M21</f>
        <v>47339172.408864558</v>
      </c>
      <c r="N24" s="1">
        <f t="shared" ref="N24:S24" si="3">N23+N21</f>
        <v>2572113.3316167328</v>
      </c>
      <c r="O24" s="1">
        <f t="shared" si="3"/>
        <v>9937291.89958244</v>
      </c>
      <c r="P24" s="1">
        <f t="shared" si="3"/>
        <v>6762644.4719194351</v>
      </c>
      <c r="Q24" s="1">
        <f t="shared" si="3"/>
        <v>2537412.3641182068</v>
      </c>
      <c r="R24" s="1">
        <f t="shared" si="3"/>
        <v>3207907.0042636902</v>
      </c>
      <c r="S24" s="1">
        <f t="shared" si="3"/>
        <v>40263820.253427967</v>
      </c>
    </row>
    <row r="25" spans="1:19" x14ac:dyDescent="0.25">
      <c r="B25" s="27"/>
      <c r="M25" s="27"/>
      <c r="N25" s="27"/>
      <c r="O25" s="27"/>
      <c r="P25" s="27"/>
      <c r="Q25" s="27"/>
      <c r="R25" s="27"/>
      <c r="S25" s="27"/>
    </row>
    <row r="26" spans="1:19" x14ac:dyDescent="0.25">
      <c r="A26" s="2" t="s">
        <v>399</v>
      </c>
      <c r="B26" s="27"/>
      <c r="E26" s="27"/>
      <c r="H26" s="27"/>
    </row>
    <row r="27" spans="1:19" x14ac:dyDescent="0.25">
      <c r="N27" s="27"/>
    </row>
    <row r="28" spans="1:19" x14ac:dyDescent="0.25">
      <c r="A28" s="29"/>
      <c r="B28" s="27"/>
      <c r="C28" s="27"/>
      <c r="D28" s="27"/>
      <c r="E28" s="27"/>
      <c r="F28" s="27"/>
      <c r="G28" s="27"/>
      <c r="H28" s="27"/>
      <c r="M28" s="27"/>
      <c r="N28" s="27"/>
      <c r="O28" s="27"/>
      <c r="P28" s="27"/>
      <c r="Q28" s="27"/>
      <c r="R28" s="27"/>
      <c r="S28" s="27"/>
    </row>
    <row r="30" spans="1:19" x14ac:dyDescent="0.25">
      <c r="A30" s="2" t="s">
        <v>423</v>
      </c>
      <c r="B30" s="29"/>
      <c r="C30" s="29"/>
      <c r="D30" s="29"/>
      <c r="E30" s="29"/>
      <c r="F30" s="29"/>
      <c r="G30" s="29"/>
      <c r="H30" s="29"/>
    </row>
    <row r="31" spans="1:19" x14ac:dyDescent="0.25">
      <c r="A31" s="2" t="s">
        <v>214</v>
      </c>
      <c r="B31" s="2" t="s">
        <v>59</v>
      </c>
      <c r="C31" s="2" t="s">
        <v>57</v>
      </c>
      <c r="D31" s="2" t="s">
        <v>60</v>
      </c>
      <c r="E31" s="2" t="s">
        <v>54</v>
      </c>
      <c r="F31" s="2" t="s">
        <v>53</v>
      </c>
      <c r="G31" s="2" t="s">
        <v>61</v>
      </c>
      <c r="H31" s="2" t="s">
        <v>62</v>
      </c>
    </row>
    <row r="32" spans="1:19" s="29" customFormat="1" x14ac:dyDescent="0.25">
      <c r="A32" s="34" t="s">
        <v>354</v>
      </c>
      <c r="B32" s="34"/>
      <c r="C32" s="34"/>
      <c r="D32" s="34"/>
      <c r="E32" s="32">
        <f>othafdust!BB18</f>
        <v>2297777.9651894723</v>
      </c>
      <c r="F32" s="32">
        <f>othafdust!BC18</f>
        <v>449353.87398651522</v>
      </c>
      <c r="G32" s="2"/>
      <c r="H32" s="2"/>
    </row>
    <row r="33" spans="1:16" x14ac:dyDescent="0.25">
      <c r="A33" s="29" t="s">
        <v>346</v>
      </c>
      <c r="B33" s="27">
        <f>othar!Q50</f>
        <v>2928790.595930927</v>
      </c>
      <c r="C33" s="27">
        <f>othar!AD50</f>
        <v>497759.78746591107</v>
      </c>
      <c r="D33" s="27">
        <f>othar!AH50</f>
        <v>609977.47537898959</v>
      </c>
      <c r="E33" s="27">
        <f>othar!AS50</f>
        <v>425348.76218017872</v>
      </c>
      <c r="F33" s="27">
        <f>othar!AT50</f>
        <v>235680.24641231485</v>
      </c>
      <c r="G33" s="27">
        <f>othar!BH50</f>
        <v>33801.319858740149</v>
      </c>
      <c r="H33" s="27">
        <f>othar!BN50</f>
        <v>1135610.054413928</v>
      </c>
      <c r="I33" s="29"/>
    </row>
    <row r="34" spans="1:16" x14ac:dyDescent="0.25">
      <c r="A34" s="29" t="s">
        <v>424</v>
      </c>
      <c r="B34" s="27">
        <f>onroad_can!Q50</f>
        <v>1978610.1859148871</v>
      </c>
      <c r="C34" s="27">
        <f>onroad_can!AD50</f>
        <v>8271.8901590083387</v>
      </c>
      <c r="D34" s="27">
        <f>onroad_can!AH50</f>
        <v>436082.67508316279</v>
      </c>
      <c r="E34" s="27">
        <f>onroad_can!AS50</f>
        <v>26186.782948340155</v>
      </c>
      <c r="F34" s="27">
        <f>onroad_can!AT50</f>
        <v>19375.591939119331</v>
      </c>
      <c r="G34" s="27">
        <f>onroad_can!BH50</f>
        <v>1464.8392981806328</v>
      </c>
      <c r="H34" s="27">
        <f>onroad_can!BN50</f>
        <v>172523.56601806649</v>
      </c>
      <c r="I34" s="29"/>
    </row>
    <row r="35" spans="1:16" x14ac:dyDescent="0.25">
      <c r="A35" s="29" t="s">
        <v>347</v>
      </c>
      <c r="B35" s="27">
        <f>othpt!T50</f>
        <v>1130184.5744731454</v>
      </c>
      <c r="C35" s="27">
        <f>othpt!AG50</f>
        <v>18181.400323157286</v>
      </c>
      <c r="D35" s="27">
        <f>othpt!AK50</f>
        <v>602459.90048209263</v>
      </c>
      <c r="E35" s="27">
        <f>othpt!AV50</f>
        <v>89118.142511776867</v>
      </c>
      <c r="F35" s="27">
        <f>othpt!AW50</f>
        <v>47466.307164345817</v>
      </c>
      <c r="G35" s="27">
        <f>othpt!BK50</f>
        <v>892132.71400604234</v>
      </c>
      <c r="H35" s="27">
        <f>othpt!BQ50</f>
        <v>786582.04899943445</v>
      </c>
      <c r="I35" s="29"/>
    </row>
    <row r="36" spans="1:16" s="29" customFormat="1" x14ac:dyDescent="0.25">
      <c r="A36" s="29" t="s">
        <v>482</v>
      </c>
      <c r="B36" s="27">
        <f>ptfire_othna!Q59</f>
        <v>10277332.590797631</v>
      </c>
      <c r="C36" s="27">
        <f>ptfire_othna!AE59</f>
        <v>290735.3409510621</v>
      </c>
      <c r="D36" s="27">
        <f>ptfire_othna!AI59</f>
        <v>339883.07154003193</v>
      </c>
      <c r="E36" s="27">
        <f>ptfire_othna!AT59</f>
        <v>1216217.8115750877</v>
      </c>
      <c r="F36" s="27">
        <f>ptfire_othna!AU59</f>
        <v>1109340.9877270474</v>
      </c>
      <c r="G36" s="27">
        <f>ptfire_othna!BI59</f>
        <v>85204.099186269086</v>
      </c>
      <c r="H36" s="27">
        <f>ptfire_othna!BO59</f>
        <v>2853915.4909526082</v>
      </c>
      <c r="J36" s="27"/>
      <c r="K36" s="27"/>
      <c r="L36" s="27"/>
      <c r="M36" s="27"/>
      <c r="N36" s="27"/>
      <c r="O36" s="27"/>
      <c r="P36" s="27"/>
    </row>
    <row r="37" spans="1:16" x14ac:dyDescent="0.25">
      <c r="A37" s="2" t="s">
        <v>348</v>
      </c>
      <c r="B37" s="1">
        <f t="shared" ref="B37:H37" si="4">SUM(B32:B36)</f>
        <v>16314917.947116591</v>
      </c>
      <c r="C37" s="1">
        <f t="shared" si="4"/>
        <v>814948.41889913869</v>
      </c>
      <c r="D37" s="1">
        <f t="shared" si="4"/>
        <v>1988403.122484277</v>
      </c>
      <c r="E37" s="1">
        <f t="shared" si="4"/>
        <v>4054649.4644048559</v>
      </c>
      <c r="F37" s="1">
        <f t="shared" si="4"/>
        <v>1861217.0072293426</v>
      </c>
      <c r="G37" s="1">
        <f t="shared" si="4"/>
        <v>1012602.9723492322</v>
      </c>
      <c r="H37" s="1">
        <f t="shared" si="4"/>
        <v>4948631.1603840366</v>
      </c>
    </row>
    <row r="38" spans="1:16" x14ac:dyDescent="0.25">
      <c r="A38" s="29" t="s">
        <v>349</v>
      </c>
      <c r="B38" s="27">
        <f>othar!Q51</f>
        <v>236143.35039917193</v>
      </c>
      <c r="C38" s="27">
        <f>othar!AD51</f>
        <v>203945.38535274137</v>
      </c>
      <c r="D38" s="27">
        <f>othar!AH51</f>
        <v>216175.19795827335</v>
      </c>
      <c r="E38" s="27">
        <f>othar!AS51</f>
        <v>114753.97301142139</v>
      </c>
      <c r="F38" s="27">
        <f>othar!AT51</f>
        <v>53727.116196523275</v>
      </c>
      <c r="G38" s="27">
        <f>othar!BH51</f>
        <v>7661.471226370405</v>
      </c>
      <c r="H38" s="27">
        <f>othar!BN51</f>
        <v>512069.96699449414</v>
      </c>
      <c r="I38" s="29"/>
    </row>
    <row r="39" spans="1:16" x14ac:dyDescent="0.25">
      <c r="A39" s="29" t="s">
        <v>425</v>
      </c>
      <c r="B39" s="27">
        <f>onroad_mex!Y38</f>
        <v>1825267.3717385968</v>
      </c>
      <c r="C39" s="27">
        <f>onroad_mex!AL38</f>
        <v>2724.429185306964</v>
      </c>
      <c r="D39" s="27">
        <f>onroad_mex!AP38</f>
        <v>437330.40151158191</v>
      </c>
      <c r="E39" s="27">
        <f>onroad_mex!AZ38</f>
        <v>14935.436802076254</v>
      </c>
      <c r="F39" s="27">
        <f>onroad_mex!BA38</f>
        <v>10744.193963173375</v>
      </c>
      <c r="G39" s="27">
        <f>onroad_mex!BO38</f>
        <v>6047.4267909404407</v>
      </c>
      <c r="H39" s="27">
        <f>onroad_mex!BT38</f>
        <v>158561.6549758848</v>
      </c>
      <c r="I39" s="29"/>
    </row>
    <row r="40" spans="1:16" x14ac:dyDescent="0.25">
      <c r="A40" s="29" t="s">
        <v>350</v>
      </c>
      <c r="B40" s="27">
        <f>othpt!T51</f>
        <v>196409.55440325124</v>
      </c>
      <c r="C40" s="27">
        <f>othpt!AG51</f>
        <v>4850.981102837347</v>
      </c>
      <c r="D40" s="27">
        <f>othpt!AK51</f>
        <v>456220.41730363626</v>
      </c>
      <c r="E40" s="27">
        <f>othpt!AV51</f>
        <v>72956.521531701277</v>
      </c>
      <c r="F40" s="27">
        <f>othpt!AW51</f>
        <v>57378.062725716285</v>
      </c>
      <c r="G40" s="27">
        <f>othpt!BK51</f>
        <v>509143.70804815611</v>
      </c>
      <c r="H40" s="27">
        <f>othpt!BQ51</f>
        <v>68614.535321790667</v>
      </c>
      <c r="I40" s="29"/>
    </row>
    <row r="41" spans="1:16" s="29" customFormat="1" x14ac:dyDescent="0.25">
      <c r="A41" s="29" t="s">
        <v>483</v>
      </c>
      <c r="B41" s="27">
        <f>ptfire_othna!Q60</f>
        <v>81990.896795206878</v>
      </c>
      <c r="C41" s="27">
        <f>ptfire_othna!AE60</f>
        <v>1389.7620323649508</v>
      </c>
      <c r="D41" s="27">
        <f>ptfire_othna!AI60</f>
        <v>7168.3373663404791</v>
      </c>
      <c r="E41" s="27">
        <f>ptfire_othna!AT60</f>
        <v>10654.37239889251</v>
      </c>
      <c r="F41" s="27">
        <f>ptfire_othna!AU60</f>
        <v>8557.11048898439</v>
      </c>
      <c r="G41" s="27">
        <f>ptfire_othna!BI60</f>
        <v>641.02882956133396</v>
      </c>
      <c r="H41" s="27">
        <f>ptfire_othna!BO60</f>
        <v>28294.494503656868</v>
      </c>
    </row>
    <row r="42" spans="1:16" x14ac:dyDescent="0.25">
      <c r="A42" s="2" t="s">
        <v>351</v>
      </c>
      <c r="B42" s="1">
        <f t="shared" ref="B42:H42" si="5">SUM(B38:B41)</f>
        <v>2339811.1733362265</v>
      </c>
      <c r="C42" s="1">
        <f t="shared" si="5"/>
        <v>212910.55767325065</v>
      </c>
      <c r="D42" s="1">
        <f t="shared" si="5"/>
        <v>1116894.3541398318</v>
      </c>
      <c r="E42" s="1">
        <f t="shared" si="5"/>
        <v>213300.30374409142</v>
      </c>
      <c r="F42" s="1">
        <f t="shared" si="5"/>
        <v>130406.48337439733</v>
      </c>
      <c r="G42" s="1">
        <f t="shared" si="5"/>
        <v>523493.63489502826</v>
      </c>
      <c r="H42" s="1">
        <f t="shared" si="5"/>
        <v>767540.65179582639</v>
      </c>
    </row>
    <row r="43" spans="1:16" x14ac:dyDescent="0.25">
      <c r="A43" s="29" t="s">
        <v>484</v>
      </c>
      <c r="B43" s="27">
        <f>cmv_c1c2!AB59</f>
        <v>56393.396381113002</v>
      </c>
      <c r="C43" s="27">
        <f>cmv_c1c2!AO59</f>
        <v>183.874070691204</v>
      </c>
      <c r="D43" s="27">
        <f>cmv_c1c2!AS59</f>
        <v>283431.25847914099</v>
      </c>
      <c r="E43" s="27">
        <f>cmv_c1c2!BD59</f>
        <v>9193.4188727023593</v>
      </c>
      <c r="F43" s="27">
        <f>cmv_c1c2!BE59</f>
        <v>8917.5991573190604</v>
      </c>
      <c r="G43" s="27">
        <f>cmv_c1c2!BS59</f>
        <v>223.559465484989</v>
      </c>
      <c r="H43" s="27">
        <f>cmv_c1c2!BY59</f>
        <v>5248.38017714137</v>
      </c>
    </row>
    <row r="44" spans="1:16" s="29" customFormat="1" x14ac:dyDescent="0.25">
      <c r="A44" s="29" t="s">
        <v>485</v>
      </c>
      <c r="B44" s="27">
        <f>cmv_c3!X59+cmv_c3!X60</f>
        <v>77449.100888572997</v>
      </c>
      <c r="C44" s="27">
        <f>cmv_c3!AK59+cmv_c3!AK60</f>
        <v>68.409397388625294</v>
      </c>
      <c r="D44" s="27">
        <f>cmv_c3!AO59+cmv_c3!AO60</f>
        <v>854638.66151181795</v>
      </c>
      <c r="E44" s="27">
        <f>cmv_c3!AZ59+cmv_c3!AZ60</f>
        <v>47135.968436210795</v>
      </c>
      <c r="F44" s="27">
        <f>cmv_c3!BA59+cmv_c3!BA60</f>
        <v>43549.650800447402</v>
      </c>
      <c r="G44" s="27">
        <f>cmv_c3!BO59+cmv_c3!BO60</f>
        <v>254619.56362329519</v>
      </c>
      <c r="H44" s="27">
        <f>cmv_c3!BU59+cmv_c3!BU60</f>
        <v>34058.823035654204</v>
      </c>
    </row>
    <row r="45" spans="1:16" x14ac:dyDescent="0.25">
      <c r="A45" s="29" t="s">
        <v>486</v>
      </c>
      <c r="B45" s="27">
        <f>pt_oilgas!AC59</f>
        <v>50045.6772433406</v>
      </c>
      <c r="C45" s="27">
        <f>pt_oilgas!AQ59</f>
        <v>14.8226597661998</v>
      </c>
      <c r="D45" s="27">
        <f>pt_oilgas!AU59</f>
        <v>48687.683832955503</v>
      </c>
      <c r="E45" s="27">
        <f>pt_oilgas!BF59</f>
        <v>667.57114009821498</v>
      </c>
      <c r="F45" s="27">
        <f>pt_oilgas!BG59</f>
        <v>666.47941613893499</v>
      </c>
      <c r="G45" s="27">
        <f>pt_oilgas!BU59</f>
        <v>501.872248769544</v>
      </c>
      <c r="H45" s="27">
        <f>pt_oilgas!CA59</f>
        <v>48166.523661656604</v>
      </c>
      <c r="I45" s="29"/>
    </row>
    <row r="46" spans="1:16" x14ac:dyDescent="0.25">
      <c r="A46" s="2" t="s">
        <v>487</v>
      </c>
      <c r="B46" s="1">
        <f>B45+B43+B42+B37</f>
        <v>18761168.194077272</v>
      </c>
      <c r="C46" s="1">
        <f t="shared" ref="C46:H46" si="6">C45+C43+C42+C37</f>
        <v>1028057.6733028467</v>
      </c>
      <c r="D46" s="1">
        <f t="shared" si="6"/>
        <v>3437416.4189362051</v>
      </c>
      <c r="E46" s="1">
        <f t="shared" si="6"/>
        <v>4277810.7581617478</v>
      </c>
      <c r="F46" s="1">
        <f t="shared" si="6"/>
        <v>2001207.569177198</v>
      </c>
      <c r="G46" s="1">
        <f t="shared" si="6"/>
        <v>1536822.038958515</v>
      </c>
      <c r="H46" s="1">
        <f t="shared" si="6"/>
        <v>5769586.7160186609</v>
      </c>
    </row>
    <row r="49" spans="1:22" x14ac:dyDescent="0.25">
      <c r="A49" s="29"/>
      <c r="U49" s="29"/>
      <c r="V49" s="29"/>
    </row>
    <row r="50" spans="1:22" s="29" customFormat="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x14ac:dyDescent="0.25">
      <c r="A51" s="34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x14ac:dyDescent="0.25">
      <c r="A52" s="3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x14ac:dyDescent="0.25">
      <c r="A53" s="34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x14ac:dyDescent="0.25">
      <c r="A54" s="3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x14ac:dyDescent="0.25">
      <c r="A55" s="3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x14ac:dyDescent="0.25">
      <c r="A56" s="3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x14ac:dyDescent="0.25">
      <c r="A57" s="3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x14ac:dyDescent="0.25">
      <c r="A58" s="3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x14ac:dyDescent="0.25">
      <c r="A59" s="3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x14ac:dyDescent="0.25">
      <c r="A60" s="3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x14ac:dyDescent="0.25">
      <c r="A61" s="3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x14ac:dyDescent="0.25">
      <c r="A62" s="29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s="29" customFormat="1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x14ac:dyDescent="0.25">
      <c r="A64" s="3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x14ac:dyDescent="0.25">
      <c r="A65" s="3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</sheetData>
  <sortState ref="A42:V55">
    <sortCondition ref="A42:A5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3" sqref="H23"/>
    </sheetView>
  </sheetViews>
  <sheetFormatPr defaultRowHeight="15" x14ac:dyDescent="0.25"/>
  <cols>
    <col min="1" max="1" width="25.42578125" customWidth="1"/>
    <col min="2" max="3" width="9.28515625" bestFit="1" customWidth="1"/>
    <col min="4" max="4" width="10.42578125" customWidth="1"/>
    <col min="5" max="5" width="10.42578125" bestFit="1" customWidth="1"/>
    <col min="6" max="6" width="10.42578125" style="29" customWidth="1"/>
    <col min="7" max="8" width="9.28515625" bestFit="1" customWidth="1"/>
    <col min="9" max="9" width="9.28515625" style="29" customWidth="1"/>
    <col min="10" max="10" width="9.42578125" bestFit="1" customWidth="1"/>
    <col min="11" max="11" width="10.42578125" bestFit="1" customWidth="1"/>
    <col min="12" max="12" width="9.42578125" bestFit="1" customWidth="1"/>
    <col min="13" max="15" width="9.28515625" bestFit="1" customWidth="1"/>
    <col min="16" max="16" width="9.42578125" bestFit="1" customWidth="1"/>
    <col min="17" max="20" width="9.28515625" bestFit="1" customWidth="1"/>
    <col min="21" max="21" width="9.28515625" style="29" customWidth="1"/>
    <col min="22" max="22" width="9.28515625" bestFit="1" customWidth="1"/>
  </cols>
  <sheetData>
    <row r="1" spans="1:22" x14ac:dyDescent="0.25">
      <c r="A1" s="46" t="s">
        <v>245</v>
      </c>
      <c r="B1" s="29">
        <v>43.65</v>
      </c>
      <c r="C1" s="29">
        <v>78.111800000000002</v>
      </c>
      <c r="D1" s="29">
        <v>70.91</v>
      </c>
      <c r="E1" s="29">
        <v>28</v>
      </c>
      <c r="F1" s="29">
        <v>30.026</v>
      </c>
      <c r="G1" s="29">
        <v>36.46</v>
      </c>
      <c r="H1" s="32">
        <v>46</v>
      </c>
      <c r="I1" s="63">
        <v>128.1705</v>
      </c>
      <c r="J1" s="32">
        <v>17</v>
      </c>
      <c r="K1" s="32">
        <v>46</v>
      </c>
      <c r="L1" s="32">
        <v>46</v>
      </c>
      <c r="M1" s="32">
        <v>1</v>
      </c>
      <c r="N1" s="32">
        <v>1</v>
      </c>
      <c r="O1" s="32">
        <v>1</v>
      </c>
      <c r="P1" s="32">
        <v>1</v>
      </c>
      <c r="Q1" s="32">
        <v>1</v>
      </c>
      <c r="R1" s="32">
        <v>1</v>
      </c>
      <c r="S1" s="32">
        <v>1</v>
      </c>
      <c r="T1" s="32">
        <v>64</v>
      </c>
      <c r="U1" s="32">
        <v>92.1006</v>
      </c>
      <c r="V1" s="32">
        <v>98</v>
      </c>
    </row>
    <row r="2" spans="1:22" x14ac:dyDescent="0.25">
      <c r="A2" s="29" t="s">
        <v>220</v>
      </c>
      <c r="B2" s="29" t="s">
        <v>133</v>
      </c>
      <c r="C2" s="29" t="s">
        <v>393</v>
      </c>
      <c r="D2" s="29" t="s">
        <v>135</v>
      </c>
      <c r="E2" s="29" t="s">
        <v>59</v>
      </c>
      <c r="F2" s="29" t="s">
        <v>140</v>
      </c>
      <c r="G2" s="29" t="s">
        <v>67</v>
      </c>
      <c r="H2" s="29" t="s">
        <v>141</v>
      </c>
      <c r="I2" s="29" t="s">
        <v>402</v>
      </c>
      <c r="J2" s="29" t="s">
        <v>57</v>
      </c>
      <c r="K2" s="29" t="s">
        <v>145</v>
      </c>
      <c r="L2" s="29" t="s">
        <v>146</v>
      </c>
      <c r="M2" s="27" t="s">
        <v>152</v>
      </c>
      <c r="N2" s="27" t="s">
        <v>153</v>
      </c>
      <c r="O2" s="27" t="s">
        <v>154</v>
      </c>
      <c r="P2" s="29" t="s">
        <v>157</v>
      </c>
      <c r="Q2" s="27" t="s">
        <v>166</v>
      </c>
      <c r="R2" s="27" t="s">
        <v>167</v>
      </c>
      <c r="S2" s="27" t="s">
        <v>168</v>
      </c>
      <c r="T2" s="29" t="s">
        <v>61</v>
      </c>
      <c r="U2" s="29" t="s">
        <v>403</v>
      </c>
      <c r="V2" s="29" t="s">
        <v>169</v>
      </c>
    </row>
    <row r="3" spans="1:22" x14ac:dyDescent="0.25">
      <c r="A3" s="29" t="s">
        <v>221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>
        <f>afdust!AJ62</f>
        <v>1422.1987640486966</v>
      </c>
      <c r="N3" s="27">
        <f>afdust!AK62</f>
        <v>5710.9694323159492</v>
      </c>
      <c r="O3" s="27">
        <f>afdust!AL62</f>
        <v>37483.590785867193</v>
      </c>
      <c r="P3" s="27">
        <f>afdust!AO62</f>
        <v>5236105.7834658725</v>
      </c>
      <c r="Q3" s="27">
        <f>afdust!AX62</f>
        <v>147562.84222152512</v>
      </c>
      <c r="R3" s="27">
        <f>afdust!AY62</f>
        <v>7599.1103527883852</v>
      </c>
      <c r="S3" s="27">
        <f>afdust!AZ62</f>
        <v>3251.0307880554051</v>
      </c>
      <c r="T3" s="27"/>
      <c r="U3" s="27"/>
      <c r="V3" s="27"/>
    </row>
    <row r="4" spans="1:22" x14ac:dyDescent="0.25">
      <c r="A4" s="29" t="s">
        <v>213</v>
      </c>
      <c r="B4" s="27">
        <f>ag!M61</f>
        <v>12692.162458622528</v>
      </c>
      <c r="C4" s="27">
        <f>ag!N61</f>
        <v>363.49982587906806</v>
      </c>
      <c r="D4" s="27">
        <f>ag!P61</f>
        <v>70.017118336911807</v>
      </c>
      <c r="E4" s="27"/>
      <c r="F4" s="27">
        <f>ag!V61</f>
        <v>0</v>
      </c>
      <c r="G4" s="27"/>
      <c r="H4" s="27"/>
      <c r="I4" s="27">
        <f>ag!AA61</f>
        <v>0</v>
      </c>
      <c r="J4" s="27">
        <f>ag!AB61</f>
        <v>2831945.9723760523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>
        <f>ag!AH61</f>
        <v>7800.2654490296391</v>
      </c>
      <c r="V4" s="27"/>
    </row>
    <row r="5" spans="1:22" s="29" customFormat="1" x14ac:dyDescent="0.25">
      <c r="A5" s="29" t="s">
        <v>405</v>
      </c>
      <c r="B5" s="27">
        <f>ptagfire!S61</f>
        <v>5960.3710957885296</v>
      </c>
      <c r="C5" s="27">
        <f>ptagfire!T61</f>
        <v>426.25365403943289</v>
      </c>
      <c r="D5" s="27"/>
      <c r="E5" s="27">
        <f>ptagfire!V61</f>
        <v>382821.60329301364</v>
      </c>
      <c r="F5" s="27">
        <f>ptagfire!AB61</f>
        <v>1967.6993909837304</v>
      </c>
      <c r="H5" s="27">
        <f>ptagfire!AD61</f>
        <v>0</v>
      </c>
      <c r="I5" s="27">
        <f>ptagfire!AI61</f>
        <v>0</v>
      </c>
      <c r="J5" s="27">
        <f>ptagfire!AJ61</f>
        <v>53362.655521527653</v>
      </c>
      <c r="K5" s="27">
        <f>ptagfire!AL61</f>
        <v>10775.367006486063</v>
      </c>
      <c r="L5" s="27">
        <f>ptagfire!AM61</f>
        <v>1197.2659162641592</v>
      </c>
      <c r="M5" s="27">
        <f>ptagfire!AT61</f>
        <v>3957.6331488378155</v>
      </c>
      <c r="N5" s="27">
        <f>ptagfire!AU61</f>
        <v>4766.6526850006185</v>
      </c>
      <c r="O5" s="27">
        <f>ptagfire!AV61</f>
        <v>4.3730675728304522</v>
      </c>
      <c r="P5" s="27">
        <f>ptagfire!BA61</f>
        <v>18312.384746377604</v>
      </c>
      <c r="Q5" s="27">
        <f>ptagfire!BK61</f>
        <v>6.5596268739136896</v>
      </c>
      <c r="R5" s="27">
        <f>ptagfire!BL61</f>
        <v>721.55738641393862</v>
      </c>
      <c r="S5" s="27">
        <f>ptagfire!BM61</f>
        <v>0.43730703895657352</v>
      </c>
      <c r="T5" s="27">
        <f>ptagfire!BN61</f>
        <v>3719.2464772627177</v>
      </c>
      <c r="U5" s="27">
        <f>ptagfire!BO61</f>
        <v>1261.1392342019267</v>
      </c>
      <c r="V5" s="27">
        <f>ptagfire!BP61</f>
        <v>0</v>
      </c>
    </row>
    <row r="6" spans="1:22" x14ac:dyDescent="0.25">
      <c r="A6" s="52" t="s">
        <v>474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s="29" customFormat="1" x14ac:dyDescent="0.25">
      <c r="A7" s="29" t="s">
        <v>417</v>
      </c>
      <c r="B7" s="27">
        <f>cmv_c1c2!W61</f>
        <v>0</v>
      </c>
      <c r="C7" s="27">
        <f>cmv_c1c2!X61</f>
        <v>144.15259587189107</v>
      </c>
      <c r="D7" s="27">
        <f>cmv_c1c2!AA61</f>
        <v>1.55133073939935E-2</v>
      </c>
      <c r="E7" s="27">
        <f>cmv_c1c2!AB61</f>
        <v>103576.51717985407</v>
      </c>
      <c r="F7" s="27">
        <f>cmv_c1c2!AH61</f>
        <v>1060.0202077592417</v>
      </c>
      <c r="G7" s="27"/>
      <c r="H7" s="27">
        <f>cmv_c1c2!AI61</f>
        <v>4350.1801031379555</v>
      </c>
      <c r="I7" s="27">
        <f>cmv_c1c2!AN61</f>
        <v>14.174252868216925</v>
      </c>
      <c r="J7" s="27">
        <f>cmv_c1c2!AO61</f>
        <v>303.4591650359672</v>
      </c>
      <c r="K7" s="27">
        <f>cmv_c1c2!AQ61</f>
        <v>489391.90415587707</v>
      </c>
      <c r="L7" s="27">
        <f>cmv_c1c2!AR61</f>
        <v>50026.924442192634</v>
      </c>
      <c r="M7" s="27">
        <f>cmv_c1c2!AY61</f>
        <v>3.0925325354037798</v>
      </c>
      <c r="N7" s="27">
        <f>cmv_c1c2!AZ61</f>
        <v>11633.916385631797</v>
      </c>
      <c r="O7" s="27">
        <f>cmv_c1c2!BA61</f>
        <v>3.9524243514344146</v>
      </c>
      <c r="P7" s="27">
        <f>cmv_c1c2!BF61</f>
        <v>601.42895316073111</v>
      </c>
      <c r="Q7" s="27">
        <f>cmv_c1c2!BP61</f>
        <v>0</v>
      </c>
      <c r="R7" s="27">
        <f>cmv_c1c2!BQ61</f>
        <v>44.50229378096418</v>
      </c>
      <c r="S7" s="27">
        <f>cmv_c1c2!BR61</f>
        <v>6.0342910058345745E-2</v>
      </c>
      <c r="T7" s="27">
        <f>cmv_c1c2!BS61</f>
        <v>568.84993975302586</v>
      </c>
      <c r="U7" s="27">
        <f>cmv_c1c2!BT61</f>
        <v>2184.3255360479297</v>
      </c>
      <c r="V7" s="27">
        <f>cmv_c1c2!BU61</f>
        <v>0</v>
      </c>
    </row>
    <row r="8" spans="1:22" s="29" customFormat="1" x14ac:dyDescent="0.25">
      <c r="A8" s="29" t="s">
        <v>418</v>
      </c>
      <c r="B8" s="27">
        <f>cmv_c3!U61</f>
        <v>0</v>
      </c>
      <c r="C8" s="27">
        <f>cmv_c3!V61</f>
        <v>0.38436919616258602</v>
      </c>
      <c r="D8" s="27"/>
      <c r="E8" s="27">
        <f>cmv_c3!X61</f>
        <v>88334.411339539074</v>
      </c>
      <c r="F8" s="27">
        <f>cmv_c3!AD61</f>
        <v>61.409766461463164</v>
      </c>
      <c r="H8" s="27">
        <f>cmv_c3!AE61</f>
        <v>7703.858921095697</v>
      </c>
      <c r="I8" s="27">
        <f>cmv_c3!AJ61</f>
        <v>0.34265014015914369</v>
      </c>
      <c r="J8" s="27">
        <f>cmv_c3!AK61</f>
        <v>93.87631065857758</v>
      </c>
      <c r="K8" s="27">
        <f>cmv_c3!AM61</f>
        <v>866546.9950687401</v>
      </c>
      <c r="L8" s="27">
        <f>cmv_c3!AN61</f>
        <v>88656.008355146565</v>
      </c>
      <c r="M8" s="27">
        <f>cmv_c3!AU61</f>
        <v>0</v>
      </c>
      <c r="N8" s="27">
        <f>cmv_c3!AV61</f>
        <v>3362.6525719954557</v>
      </c>
      <c r="O8" s="27">
        <f>cmv_c3!AW61</f>
        <v>36.998838395187249</v>
      </c>
      <c r="P8" s="27">
        <f>cmv_c3!BB61</f>
        <v>4002.5324843962094</v>
      </c>
      <c r="Q8" s="27">
        <f>cmv_c3!BL61</f>
        <v>161.36879190592921</v>
      </c>
      <c r="R8" s="27">
        <f>cmv_c3!BM61</f>
        <v>5722.3056488493767</v>
      </c>
      <c r="S8" s="27">
        <f>cmv_c3!BN61</f>
        <v>6.7251054316858854</v>
      </c>
      <c r="T8" s="27">
        <f>cmv_c3!BO61</f>
        <v>258502.1130306565</v>
      </c>
      <c r="U8" s="27">
        <f>cmv_c3!BP61</f>
        <v>10229.87265563547</v>
      </c>
      <c r="V8" s="27">
        <f>cmv_c3!BQ61</f>
        <v>0</v>
      </c>
    </row>
    <row r="9" spans="1:22" x14ac:dyDescent="0.25">
      <c r="A9" s="29" t="s">
        <v>216</v>
      </c>
      <c r="B9" s="27">
        <f>nonpt!X61</f>
        <v>6593.9601864586784</v>
      </c>
      <c r="C9" s="27">
        <f>nonpt!Y61</f>
        <v>14444.183315008126</v>
      </c>
      <c r="D9" s="27">
        <f>nonpt!AB61</f>
        <v>445.47155311197622</v>
      </c>
      <c r="E9" s="27">
        <f>nonpt!AC61</f>
        <v>2688515.9218682563</v>
      </c>
      <c r="F9" s="27">
        <f>nonpt!AI61</f>
        <v>6387.953223839615</v>
      </c>
      <c r="G9" s="27">
        <f>nonpt!AJ61</f>
        <v>2490.389729656667</v>
      </c>
      <c r="H9" s="27">
        <f>nonpt!AK61</f>
        <v>0</v>
      </c>
      <c r="I9" s="27">
        <f>nonpt!AP61</f>
        <v>5170.8556237222692</v>
      </c>
      <c r="J9" s="27">
        <f>nonpt!AQ61</f>
        <v>121199.29474366033</v>
      </c>
      <c r="K9" s="27">
        <f>nonpt!AS61</f>
        <v>681401.72923407226</v>
      </c>
      <c r="L9" s="27">
        <f>nonpt!AT61</f>
        <v>75711.309958226717</v>
      </c>
      <c r="M9" s="27">
        <f>nonpt!BA61</f>
        <v>21853.373289060186</v>
      </c>
      <c r="N9" s="27">
        <f>nonpt!BB61</f>
        <v>34824.448804716718</v>
      </c>
      <c r="O9" s="27">
        <f>nonpt!BC61</f>
        <v>399.68587406173987</v>
      </c>
      <c r="P9" s="27">
        <f>nonpt!BH61</f>
        <v>112330.48236069336</v>
      </c>
      <c r="Q9" s="27">
        <f>nonpt!BR61</f>
        <v>20258.182581275232</v>
      </c>
      <c r="R9" s="27">
        <f>nonpt!BS61</f>
        <v>17428.245294852382</v>
      </c>
      <c r="S9" s="27">
        <f>nonpt!BT61</f>
        <v>63.381348889875653</v>
      </c>
      <c r="T9" s="27">
        <f>nonpt!BU61</f>
        <v>161967.26044752367</v>
      </c>
      <c r="U9" s="27">
        <f>nonpt!BV61</f>
        <v>1155497.9113164237</v>
      </c>
      <c r="V9" s="27">
        <f>nonpt!BW61</f>
        <v>2047.0395590095056</v>
      </c>
    </row>
    <row r="10" spans="1:22" s="29" customFormat="1" x14ac:dyDescent="0.25">
      <c r="A10" s="29" t="s">
        <v>217</v>
      </c>
      <c r="B10" s="27">
        <f>nonroad!U61</f>
        <v>6842.8479162276344</v>
      </c>
      <c r="C10" s="27">
        <f>nonroad!V61</f>
        <v>36132.359590796303</v>
      </c>
      <c r="D10" s="27"/>
      <c r="E10" s="27">
        <f>nonroad!Y61</f>
        <v>12289619.697365347</v>
      </c>
      <c r="F10" s="27">
        <f>nonroad!AE61</f>
        <v>36500.679104395735</v>
      </c>
      <c r="H10" s="27">
        <f>nonroad!AF61</f>
        <v>10246.091734396383</v>
      </c>
      <c r="I10" s="27">
        <f>nonroad!AK61</f>
        <v>2865.9123927331771</v>
      </c>
      <c r="J10" s="27">
        <f>nonroad!AL61</f>
        <v>2227.0197947079118</v>
      </c>
      <c r="K10" s="27">
        <f>nonroad!AN61</f>
        <v>1152684.9360176786</v>
      </c>
      <c r="L10" s="27">
        <f>nonroad!AO61</f>
        <v>117830.04040268068</v>
      </c>
      <c r="M10" s="27">
        <f>nonroad!AU61</f>
        <v>85.646602331663161</v>
      </c>
      <c r="N10" s="27">
        <f>nonroad!AV61</f>
        <v>62504.651192347614</v>
      </c>
      <c r="O10" s="27">
        <f>nonroad!AW61</f>
        <v>25.632170012290729</v>
      </c>
      <c r="P10" s="27">
        <f>nonroad!BB61</f>
        <v>7065.4591510386372</v>
      </c>
      <c r="Q10" s="27">
        <f>nonroad!BL61</f>
        <v>62.435126603878857</v>
      </c>
      <c r="R10" s="27">
        <f>nonroad!BM61</f>
        <v>469.54728621692271</v>
      </c>
      <c r="S10" s="27">
        <f>nonroad!BN61</f>
        <v>2.1132441188522693</v>
      </c>
      <c r="T10" s="27">
        <f>nonroad!BO61</f>
        <v>2762.4039330893643</v>
      </c>
      <c r="U10" s="27">
        <f>nonroad!BP61</f>
        <v>390571.28133883467</v>
      </c>
      <c r="V10" s="27">
        <f>nonroad!BQ61</f>
        <v>0</v>
      </c>
    </row>
    <row r="11" spans="1:22" s="29" customFormat="1" x14ac:dyDescent="0.25">
      <c r="A11" s="29" t="s">
        <v>316</v>
      </c>
      <c r="B11" s="27">
        <f>'onroad all'!H62</f>
        <v>8868.3687495291069</v>
      </c>
      <c r="C11" s="27">
        <f>'onroad all'!I62</f>
        <v>54863.516708200703</v>
      </c>
      <c r="D11" s="27"/>
      <c r="E11" s="27">
        <f>'onroad all'!P62</f>
        <v>23064321.654629216</v>
      </c>
      <c r="F11" s="27">
        <f>'onroad all'!AD62</f>
        <v>34829.665229141639</v>
      </c>
      <c r="G11" s="27"/>
      <c r="H11" s="27">
        <f>'onroad all'!AF62</f>
        <v>35211.362366318637</v>
      </c>
      <c r="I11" s="27">
        <f>'onroad all'!AO62</f>
        <v>4691.0021053813289</v>
      </c>
      <c r="J11" s="27">
        <f>'onroad all'!AP62</f>
        <v>104472.33255006354</v>
      </c>
      <c r="K11" s="27">
        <f>'onroad all'!AR62</f>
        <v>3913683.1688136971</v>
      </c>
      <c r="L11" s="27">
        <f>'onroad all'!AS62</f>
        <v>452525.59202504071</v>
      </c>
      <c r="M11" s="27">
        <f>'onroad all'!BB62</f>
        <v>300.4879088492595</v>
      </c>
      <c r="N11" s="27">
        <f>'onroad all'!BC62</f>
        <v>59008.921481177087</v>
      </c>
      <c r="O11" s="27">
        <f>'onroad all'!BD62</f>
        <v>2818.0383809260056</v>
      </c>
      <c r="P11" s="27">
        <f>'onroad all'!BK62</f>
        <v>140854.86225103002</v>
      </c>
      <c r="Q11" s="27">
        <f>'onroad all'!BV62</f>
        <v>1977.4132758988405</v>
      </c>
      <c r="R11" s="27">
        <f>'onroad all'!BW62</f>
        <v>5024.5859205927591</v>
      </c>
      <c r="S11" s="27">
        <f>'onroad all'!BX62</f>
        <v>88.437039170053936</v>
      </c>
      <c r="T11" s="27">
        <f>'onroad all'!BZ62</f>
        <v>27173.472419765749</v>
      </c>
      <c r="U11" s="27">
        <f>'onroad all'!CN62</f>
        <v>666568.83382522571</v>
      </c>
      <c r="V11" s="27"/>
    </row>
    <row r="12" spans="1:22" s="29" customFormat="1" x14ac:dyDescent="0.25">
      <c r="A12" s="29" t="s">
        <v>234</v>
      </c>
      <c r="B12" s="27">
        <f>np_oilgas!W61</f>
        <v>7.2852060388947635</v>
      </c>
      <c r="C12" s="27">
        <f>np_oilgas!X61</f>
        <v>28269.745019089394</v>
      </c>
      <c r="D12" s="27">
        <f>np_oilgas!AA61</f>
        <v>2.2015480628092838</v>
      </c>
      <c r="E12" s="27">
        <f>np_oilgas!AB61</f>
        <v>686165.4431905786</v>
      </c>
      <c r="F12" s="27">
        <f>np_oilgas!AH61</f>
        <v>18916.684633477504</v>
      </c>
      <c r="H12" s="27">
        <f>np_oilgas!AI61</f>
        <v>0</v>
      </c>
      <c r="I12" s="27">
        <f>np_oilgas!AN61</f>
        <v>50.488237351714581</v>
      </c>
      <c r="J12" s="27">
        <f>np_oilgas!AO61</f>
        <v>15.188137700689399</v>
      </c>
      <c r="K12" s="27">
        <f>np_oilgas!AQ61</f>
        <v>647936.4274465749</v>
      </c>
      <c r="L12" s="27">
        <f>np_oilgas!AR61</f>
        <v>71993.004533336134</v>
      </c>
      <c r="M12" s="27">
        <f>np_oilgas!AY61</f>
        <v>0</v>
      </c>
      <c r="N12" s="27">
        <f>np_oilgas!AZ61</f>
        <v>0</v>
      </c>
      <c r="O12" s="27">
        <f>np_oilgas!BA61</f>
        <v>0</v>
      </c>
      <c r="P12" s="27">
        <f>np_oilgas!BF61</f>
        <v>265.83077612297893</v>
      </c>
      <c r="Q12" s="27">
        <f>np_oilgas!BP61</f>
        <v>0</v>
      </c>
      <c r="R12" s="27">
        <f>np_oilgas!BQ61</f>
        <v>4107.8639837747396</v>
      </c>
      <c r="S12" s="27">
        <f>np_oilgas!BR61</f>
        <v>0</v>
      </c>
      <c r="T12" s="27">
        <f>np_oilgas!BS61</f>
        <v>38961.933676897839</v>
      </c>
      <c r="U12" s="27">
        <f>np_oilgas!BT61</f>
        <v>1360620.9765850038</v>
      </c>
      <c r="V12" s="27">
        <f>np_oilgas!BU61</f>
        <v>0</v>
      </c>
    </row>
    <row r="13" spans="1:22" x14ac:dyDescent="0.25">
      <c r="A13" s="29" t="s">
        <v>469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>
        <f>othafdust!AK18</f>
        <v>499.29275729863457</v>
      </c>
      <c r="N13" s="27">
        <f>othafdust!AL18</f>
        <v>629.22116410304693</v>
      </c>
      <c r="O13" s="27">
        <f>othafdust!AM18</f>
        <v>19746.698925599336</v>
      </c>
      <c r="P13" s="27">
        <f>othafdust!AP18</f>
        <v>1848424.0912029569</v>
      </c>
      <c r="Q13" s="27">
        <f>othafdust!AY18</f>
        <v>74461.028663259291</v>
      </c>
      <c r="R13" s="27">
        <f>othafdust!AZ18</f>
        <v>2998.5231227979521</v>
      </c>
      <c r="S13" s="27">
        <f>othafdust!BA18</f>
        <v>1805.5988706297398</v>
      </c>
      <c r="T13" s="27"/>
      <c r="U13" s="27"/>
      <c r="V13" s="27"/>
    </row>
    <row r="14" spans="1:22" x14ac:dyDescent="0.25">
      <c r="A14" s="29" t="s">
        <v>463</v>
      </c>
      <c r="B14" s="27">
        <f>othar!N49</f>
        <v>63459.835433059307</v>
      </c>
      <c r="C14" s="27">
        <f>othar!O49</f>
        <v>34259.799348659166</v>
      </c>
      <c r="D14" s="27"/>
      <c r="E14" s="27">
        <f>othar!Q49</f>
        <v>3164933.9463300994</v>
      </c>
      <c r="F14" s="27">
        <f>othar!W49</f>
        <v>34932.32994006425</v>
      </c>
      <c r="H14" s="27">
        <f>othar!X49</f>
        <v>4684.8768917813532</v>
      </c>
      <c r="I14" s="27">
        <f>othar!AC49</f>
        <v>7161.2385912453692</v>
      </c>
      <c r="J14" s="27">
        <f>othar!AD49</f>
        <v>701705.17281865247</v>
      </c>
      <c r="K14" s="27">
        <f>othar!AF49</f>
        <v>743532.05611084693</v>
      </c>
      <c r="L14" s="27">
        <f>othar!AG49</f>
        <v>77935.740334636081</v>
      </c>
      <c r="M14" s="27">
        <f>othar!AN49</f>
        <v>1160.3313727643956</v>
      </c>
      <c r="N14" s="27">
        <f>othar!AO49</f>
        <v>41000.445054166521</v>
      </c>
      <c r="O14" s="27">
        <f>othar!AP49</f>
        <v>1723.3685365347944</v>
      </c>
      <c r="P14" s="27">
        <f>othar!AU49</f>
        <v>250695.37258276236</v>
      </c>
      <c r="Q14" s="27">
        <f>othar!BE49</f>
        <v>5983.2316618820723</v>
      </c>
      <c r="R14" s="27">
        <f>othar!BF49</f>
        <v>6523.2845321466793</v>
      </c>
      <c r="S14" s="27">
        <f>othar!BG49</f>
        <v>96.562926317930533</v>
      </c>
      <c r="T14" s="27">
        <f>othar!BH49</f>
        <v>41462.791085110555</v>
      </c>
      <c r="U14" s="27">
        <f>othar!BI49</f>
        <v>317445.70419777476</v>
      </c>
      <c r="V14" s="27">
        <f>othar!BJ49</f>
        <v>0.15189787073792044</v>
      </c>
    </row>
    <row r="15" spans="1:22" x14ac:dyDescent="0.25">
      <c r="A15" s="29" t="s">
        <v>460</v>
      </c>
      <c r="B15" s="27">
        <f>onroad_can!N49</f>
        <v>838.6878314886136</v>
      </c>
      <c r="C15" s="27">
        <f>onroad_can!O49</f>
        <v>7930.3225672006702</v>
      </c>
      <c r="D15" s="27"/>
      <c r="E15" s="27">
        <f>onroad_can!Q49</f>
        <v>1978610.1859148871</v>
      </c>
      <c r="F15" s="27">
        <f>onroad_can!W49</f>
        <v>3704.4050224196717</v>
      </c>
      <c r="H15" s="27">
        <f>onroad_can!X49</f>
        <v>3488.6292309947762</v>
      </c>
      <c r="I15" s="27">
        <f>onroad_can!AC49</f>
        <v>65.866226614757522</v>
      </c>
      <c r="J15" s="27">
        <f>onroad_can!AD49</f>
        <v>8271.8901590083387</v>
      </c>
      <c r="K15" s="27">
        <f>onroad_can!AF49</f>
        <v>392474.1101784081</v>
      </c>
      <c r="L15" s="27">
        <f>onroad_can!AG49</f>
        <v>40119.93567375993</v>
      </c>
      <c r="M15" s="27">
        <f>onroad_can!AN49</f>
        <v>13.039016725364712</v>
      </c>
      <c r="N15" s="27">
        <f>onroad_can!AO49</f>
        <v>9856.9920480386936</v>
      </c>
      <c r="O15" s="27">
        <f>onroad_can!AP49</f>
        <v>201.54426021153307</v>
      </c>
      <c r="P15" s="27">
        <f>onroad_can!AU49</f>
        <v>6811.1910092208145</v>
      </c>
      <c r="Q15" s="27">
        <f>onroad_can!BE49</f>
        <v>162.03158176116202</v>
      </c>
      <c r="R15" s="27">
        <f>onroad_can!BF49</f>
        <v>149.25843438769348</v>
      </c>
      <c r="S15" s="27">
        <f>onroad_can!BG49</f>
        <v>5.9080400238098898</v>
      </c>
      <c r="T15" s="27">
        <f>onroad_can!BH49</f>
        <v>1464.8392981806328</v>
      </c>
      <c r="U15" s="27">
        <f>onroad_can!BI49</f>
        <v>54968.460809048804</v>
      </c>
      <c r="V15" s="27">
        <f>onroad_can!BJ49</f>
        <v>0</v>
      </c>
    </row>
    <row r="16" spans="1:22" s="29" customFormat="1" x14ac:dyDescent="0.25">
      <c r="A16" s="29" t="s">
        <v>461</v>
      </c>
      <c r="B16" s="27">
        <f>onroad_mex!U36</f>
        <v>438.77572231043052</v>
      </c>
      <c r="C16" s="27">
        <f>onroad_mex!V36</f>
        <v>4018.0430979088992</v>
      </c>
      <c r="D16" s="27"/>
      <c r="E16" s="27">
        <f>onroad_mex!Y36</f>
        <v>1825267.3717385968</v>
      </c>
      <c r="F16" s="27">
        <f>onroad_mex!AE36</f>
        <v>1647.4163154856587</v>
      </c>
      <c r="H16" s="27">
        <f>onroad_mex!AF36</f>
        <v>3498.6497612820103</v>
      </c>
      <c r="I16" s="27">
        <f>onroad_mex!AK36</f>
        <v>245.49325262898614</v>
      </c>
      <c r="J16" s="27">
        <f>onroad_mex!AL36</f>
        <v>2724.429185306964</v>
      </c>
      <c r="K16" s="27">
        <f>onroad_mex!AN36</f>
        <v>378455.96510433062</v>
      </c>
      <c r="L16" s="27">
        <f>onroad_mex!AO36</f>
        <v>55375.786645969376</v>
      </c>
      <c r="M16" s="27">
        <f>onroad_mex!AU36</f>
        <v>12.761120930497389</v>
      </c>
      <c r="N16" s="27">
        <f>onroad_mex!AV36</f>
        <v>4702.2693900749473</v>
      </c>
      <c r="O16" s="27">
        <f>onroad_mex!AW36</f>
        <v>89.522485380828101</v>
      </c>
      <c r="P16" s="27">
        <f>onroad_mex!BB36</f>
        <v>4191.2428389028728</v>
      </c>
      <c r="Q16" s="27">
        <f>onroad_mex!BL36</f>
        <v>52.616927070065465</v>
      </c>
      <c r="R16" s="27">
        <f>onroad_mex!BM36</f>
        <v>2256.7002679641769</v>
      </c>
      <c r="S16" s="27">
        <f>onroad_mex!BN36</f>
        <v>2.6416729778554076</v>
      </c>
      <c r="T16" s="27">
        <f>onroad_mex!BO36</f>
        <v>6047.4267909404407</v>
      </c>
      <c r="U16" s="27">
        <f>onroad_mex!BV36</f>
        <v>56466.822848846263</v>
      </c>
      <c r="V16" s="27">
        <f>onroad_mex!BP36</f>
        <v>0</v>
      </c>
    </row>
    <row r="17" spans="1:22" x14ac:dyDescent="0.25">
      <c r="A17" s="29" t="s">
        <v>462</v>
      </c>
      <c r="B17" s="27">
        <f>othpt!Q49</f>
        <v>761.58805673891152</v>
      </c>
      <c r="C17" s="27">
        <f>othpt!R49</f>
        <v>54476.169396436111</v>
      </c>
      <c r="D17" s="27"/>
      <c r="E17" s="27">
        <f>othpt!T49</f>
        <v>1326594.1288763965</v>
      </c>
      <c r="F17" s="27">
        <f>othpt!Z49</f>
        <v>14300.133153386754</v>
      </c>
      <c r="H17" s="27">
        <f>othpt!AA49</f>
        <v>655.28896942671793</v>
      </c>
      <c r="I17" s="27">
        <f>othpt!AF49</f>
        <v>92.565965142294957</v>
      </c>
      <c r="J17" s="27">
        <f>othpt!AG49</f>
        <v>23032.38142599463</v>
      </c>
      <c r="K17" s="27">
        <f>othpt!AI49</f>
        <v>952812.1022846892</v>
      </c>
      <c r="L17" s="27">
        <f>othpt!AJ49</f>
        <v>105212.92653161305</v>
      </c>
      <c r="M17" s="27">
        <f>othpt!AQ49</f>
        <v>1021.8353925959772</v>
      </c>
      <c r="N17" s="27">
        <f>othpt!AR49</f>
        <v>8376.4551188935529</v>
      </c>
      <c r="O17" s="27">
        <f>othpt!AS49</f>
        <v>1593.7060388580244</v>
      </c>
      <c r="P17" s="27">
        <f>othpt!AX49</f>
        <v>57230.294153416151</v>
      </c>
      <c r="Q17" s="27">
        <f>othpt!BH49</f>
        <v>4885.4360223300118</v>
      </c>
      <c r="R17" s="27">
        <f>othpt!BI49</f>
        <v>10231.581593042349</v>
      </c>
      <c r="S17" s="27">
        <f>othpt!BJ49</f>
        <v>524.68463887435553</v>
      </c>
      <c r="T17" s="27">
        <f>othpt!BK49</f>
        <v>1401276.4220541983</v>
      </c>
      <c r="U17" s="27">
        <f>othpt!BL49</f>
        <v>246221.4076854575</v>
      </c>
      <c r="V17" s="27">
        <f>othpt!BM49</f>
        <v>14573.941015210299</v>
      </c>
    </row>
    <row r="18" spans="1:22" s="29" customFormat="1" x14ac:dyDescent="0.25">
      <c r="A18" s="29" t="s">
        <v>233</v>
      </c>
      <c r="B18" s="27">
        <f>ptegu!X61</f>
        <v>5.1772161150969787</v>
      </c>
      <c r="C18" s="27">
        <f>ptegu!Y61</f>
        <v>1743.8285690553071</v>
      </c>
      <c r="D18" s="27">
        <f>ptegu!AB61</f>
        <v>262.10829605874471</v>
      </c>
      <c r="E18" s="27">
        <f>ptegu!AC61</f>
        <v>639945.29370670917</v>
      </c>
      <c r="F18" s="27">
        <f>ptegu!AI61</f>
        <v>7288.5507967235399</v>
      </c>
      <c r="G18" s="27">
        <f>ptegu!AJ61</f>
        <v>28739.966180106403</v>
      </c>
      <c r="H18" s="27">
        <f>ptegu!AK61</f>
        <v>0</v>
      </c>
      <c r="I18" s="27">
        <f>ptegu!AP61</f>
        <v>2.1589150868816871</v>
      </c>
      <c r="J18" s="27">
        <f>ptegu!AQ61</f>
        <v>20213.225874099713</v>
      </c>
      <c r="K18" s="27">
        <f>ptegu!AS61</f>
        <v>1345446.6068549629</v>
      </c>
      <c r="L18" s="27">
        <f>ptegu!AT61</f>
        <v>149494.07033865841</v>
      </c>
      <c r="M18" s="27">
        <f>ptegu!BA61</f>
        <v>1050.0693657805114</v>
      </c>
      <c r="N18" s="27">
        <f>ptegu!BB61</f>
        <v>6787.5486617677598</v>
      </c>
      <c r="O18" s="27">
        <f>ptegu!BC61</f>
        <v>3384.5460380185809</v>
      </c>
      <c r="P18" s="27">
        <f>ptegu!BH61</f>
        <v>40980.845419520119</v>
      </c>
      <c r="Q18" s="27">
        <f>ptegu!BR61</f>
        <v>10144.648515447658</v>
      </c>
      <c r="R18" s="27">
        <f>ptegu!BS61</f>
        <v>14585.636136812491</v>
      </c>
      <c r="S18" s="27">
        <f>ptegu!BT61</f>
        <v>458.38332532509338</v>
      </c>
      <c r="T18" s="27">
        <f>ptegu!BU61</f>
        <v>2346129.4698544801</v>
      </c>
      <c r="U18" s="27">
        <f>ptegu!BV61</f>
        <v>5367.2640613325066</v>
      </c>
      <c r="V18" s="27">
        <f>ptegu!BW61</f>
        <v>52420.508188773172</v>
      </c>
    </row>
    <row r="19" spans="1:22" x14ac:dyDescent="0.25">
      <c r="A19" s="29" t="s">
        <v>377</v>
      </c>
      <c r="B19" s="27">
        <f>ptfire!U61</f>
        <v>197529.81793712525</v>
      </c>
      <c r="C19" s="27">
        <f>ptfire!V61</f>
        <v>39897.551759059839</v>
      </c>
      <c r="D19" s="27"/>
      <c r="E19" s="27">
        <f>ptfire!X61</f>
        <v>21181032.597892832</v>
      </c>
      <c r="F19" s="27">
        <f>ptfire!AD61</f>
        <v>224952.23691288324</v>
      </c>
      <c r="G19" s="27"/>
      <c r="H19" s="27">
        <f>ptfire!AF61</f>
        <v>0</v>
      </c>
      <c r="I19" s="27">
        <f>ptfire!AK61</f>
        <v>38440.509753899605</v>
      </c>
      <c r="J19" s="27">
        <f>ptfire!AL61</f>
        <v>347370.08162797074</v>
      </c>
      <c r="K19" s="27">
        <f>ptfire!AN61</f>
        <v>247821.28444214881</v>
      </c>
      <c r="L19" s="27">
        <f>ptfire!AO61</f>
        <v>27535.698803877229</v>
      </c>
      <c r="M19" s="27">
        <f>ptfire!AV61</f>
        <v>52680.515205328491</v>
      </c>
      <c r="N19" s="27">
        <f>ptfire!AW61</f>
        <v>180657.62550867908</v>
      </c>
      <c r="O19" s="27">
        <f>ptfire!AX61</f>
        <v>794.39179874267825</v>
      </c>
      <c r="P19" s="27">
        <f>ptfire!BC61</f>
        <v>323425.09222032217</v>
      </c>
      <c r="Q19" s="27">
        <f>ptfire!BM61</f>
        <v>2305.6812097273523</v>
      </c>
      <c r="R19" s="27">
        <f>ptfire!BN61</f>
        <v>17486.86573812622</v>
      </c>
      <c r="S19" s="27">
        <f>ptfire!BO61</f>
        <v>452.0392706973592</v>
      </c>
      <c r="T19" s="27">
        <f>ptfire!BP61</f>
        <v>154999.78075128407</v>
      </c>
      <c r="U19" s="27">
        <f>ptfire!BQ61</f>
        <v>64540.344467888826</v>
      </c>
      <c r="V19" s="27">
        <f>ptfire!BR61</f>
        <v>0</v>
      </c>
    </row>
    <row r="20" spans="1:22" s="29" customFormat="1" x14ac:dyDescent="0.25">
      <c r="A20" s="29" t="s">
        <v>479</v>
      </c>
      <c r="B20" s="27">
        <f>ptfire_othna!N58</f>
        <v>252729.76274656033</v>
      </c>
      <c r="C20" s="27">
        <f>ptfire_othna!O58</f>
        <v>68363.782131624408</v>
      </c>
      <c r="D20" s="27"/>
      <c r="E20" s="27">
        <f>ptfire_othna!Q58</f>
        <v>10359323.487592839</v>
      </c>
      <c r="F20" s="27">
        <f>ptfire_othna!W58</f>
        <v>307880.89743414614</v>
      </c>
      <c r="G20" s="27"/>
      <c r="H20" s="27">
        <f>ptfire_othna!Y58</f>
        <v>0</v>
      </c>
      <c r="I20" s="27">
        <f>ptfire_othna!AD58</f>
        <v>0</v>
      </c>
      <c r="J20" s="27">
        <f>ptfire_othna!AE58</f>
        <v>292125.10298342706</v>
      </c>
      <c r="K20" s="27">
        <f>ptfire_othna!AG58</f>
        <v>312346.26942922198</v>
      </c>
      <c r="L20" s="27">
        <f>ptfire_othna!AH58</f>
        <v>34705.139477150537</v>
      </c>
      <c r="M20" s="27">
        <f>ptfire_othna!AO58</f>
        <v>47291.40044484954</v>
      </c>
      <c r="N20" s="27">
        <f>ptfire_othna!AP58</f>
        <v>106658.14098051732</v>
      </c>
      <c r="O20" s="27">
        <f>ptfire_othna!AQ58</f>
        <v>475.86661881654021</v>
      </c>
      <c r="P20" s="27">
        <f>ptfire_othna!AV58</f>
        <v>108974.08575794782</v>
      </c>
      <c r="Q20" s="27">
        <f>ptfire_othna!BF58</f>
        <v>1964.6644607882777</v>
      </c>
      <c r="R20" s="27">
        <f>ptfire_othna!BG58</f>
        <v>14080.565189869747</v>
      </c>
      <c r="S20" s="27">
        <f>ptfire_othna!BH58</f>
        <v>63.997797946582409</v>
      </c>
      <c r="T20" s="27">
        <f>ptfire_othna!BI58</f>
        <v>85845.128015830429</v>
      </c>
      <c r="U20" s="27">
        <f>ptfire_othna!BJ58</f>
        <v>67757.225698241746</v>
      </c>
      <c r="V20" s="27">
        <f>ptfire_othna!BK58</f>
        <v>0</v>
      </c>
    </row>
    <row r="21" spans="1:22" x14ac:dyDescent="0.25">
      <c r="A21" s="29" t="s">
        <v>218</v>
      </c>
      <c r="B21" s="27">
        <f>ptnonipm!X61</f>
        <v>7455.7662976569272</v>
      </c>
      <c r="C21" s="27">
        <f>ptnonipm!Y61</f>
        <v>26397.601093490262</v>
      </c>
      <c r="D21" s="27">
        <f>ptnonipm!AB61</f>
        <v>2557.5194491027028</v>
      </c>
      <c r="E21" s="27">
        <f>ptnonipm!AC61</f>
        <v>1943430.5501510708</v>
      </c>
      <c r="F21" s="27">
        <f>ptnonipm!AI61</f>
        <v>18408.202839010326</v>
      </c>
      <c r="G21" s="27">
        <f>ptnonipm!AJ61</f>
        <v>28630.701724980132</v>
      </c>
      <c r="H21" s="27">
        <f>ptnonipm!AK61</f>
        <v>1139.6828236140902</v>
      </c>
      <c r="I21" s="27">
        <f>ptnonipm!AP61</f>
        <v>996.86341338723628</v>
      </c>
      <c r="J21" s="27">
        <f>ptnonipm!AQ61</f>
        <v>72854.843545386131</v>
      </c>
      <c r="K21" s="27">
        <f>ptnonipm!AS61</f>
        <v>969690.34265766747</v>
      </c>
      <c r="L21" s="27">
        <f>ptnonipm!AT61</f>
        <v>106603.63222656962</v>
      </c>
      <c r="M21" s="27">
        <f>ptnonipm!BA61</f>
        <v>4742.6415943971078</v>
      </c>
      <c r="N21" s="27">
        <f>ptnonipm!BB61</f>
        <v>16266.307388290454</v>
      </c>
      <c r="O21" s="27">
        <f>ptnonipm!BC61</f>
        <v>4201.3446097148608</v>
      </c>
      <c r="P21" s="27">
        <f>ptnonipm!BH61</f>
        <v>144131.72265945139</v>
      </c>
      <c r="Q21" s="27">
        <f>ptnonipm!BR61</f>
        <v>12311.712866806938</v>
      </c>
      <c r="R21" s="27">
        <f>ptnonipm!BS61</f>
        <v>33631.163744102574</v>
      </c>
      <c r="S21" s="27">
        <f>ptnonipm!BT61</f>
        <v>1427.7005960677673</v>
      </c>
      <c r="T21" s="27">
        <f>ptnonipm!BU61</f>
        <v>768792.33515726752</v>
      </c>
      <c r="U21" s="27">
        <f>ptnonipm!BV61</f>
        <v>192500.62386283895</v>
      </c>
      <c r="V21" s="27">
        <f>ptnonipm!BW61</f>
        <v>4980.7735492993243</v>
      </c>
    </row>
    <row r="22" spans="1:22" x14ac:dyDescent="0.25">
      <c r="A22" s="29" t="s">
        <v>230</v>
      </c>
      <c r="B22" s="27">
        <f>pt_oilgas!X61</f>
        <v>92.163453988463601</v>
      </c>
      <c r="C22" s="27">
        <f>pt_oilgas!Y61</f>
        <v>2023.6669485477632</v>
      </c>
      <c r="D22" s="27">
        <f>pt_oilgas!AB61</f>
        <v>3.6080130084104542</v>
      </c>
      <c r="E22" s="27">
        <f>pt_oilgas!AC61</f>
        <v>240374.09018523782</v>
      </c>
      <c r="F22" s="27">
        <f>pt_oilgas!AI61</f>
        <v>7894.5489064935755</v>
      </c>
      <c r="G22" s="27">
        <f>pt_oilgas!AJ61</f>
        <v>14.609409501042929</v>
      </c>
      <c r="H22" s="27">
        <f>pt_oilgas!AK61</f>
        <v>0</v>
      </c>
      <c r="I22" s="27">
        <f>pt_oilgas!AP61</f>
        <v>2.8394196607300204</v>
      </c>
      <c r="J22" s="27">
        <f>pt_oilgas!AQ61</f>
        <v>1258.3278811619798</v>
      </c>
      <c r="K22" s="27">
        <f>pt_oilgas!AS61</f>
        <v>395469.95915611385</v>
      </c>
      <c r="L22" s="27">
        <f>pt_oilgas!AT61</f>
        <v>43941.24899574423</v>
      </c>
      <c r="M22" s="27">
        <f>pt_oilgas!BA61</f>
        <v>299.67653898775205</v>
      </c>
      <c r="N22" s="27">
        <f>pt_oilgas!BB61</f>
        <v>989.95797540307967</v>
      </c>
      <c r="O22" s="27">
        <f>pt_oilgas!BC61</f>
        <v>171.72448086970022</v>
      </c>
      <c r="P22" s="27">
        <f>pt_oilgas!BH61</f>
        <v>517.14058471305498</v>
      </c>
      <c r="Q22" s="27">
        <f>pt_oilgas!BR61</f>
        <v>289.08461506448515</v>
      </c>
      <c r="R22" s="27">
        <f>pt_oilgas!BS61</f>
        <v>1127.0311865864555</v>
      </c>
      <c r="S22" s="27">
        <f>pt_oilgas!BT61</f>
        <v>121.58151703604314</v>
      </c>
      <c r="T22" s="27">
        <f>pt_oilgas!BU61</f>
        <v>43922.669689030838</v>
      </c>
      <c r="U22" s="27">
        <f>pt_oilgas!BV61</f>
        <v>65312.575647610298</v>
      </c>
      <c r="V22" s="27">
        <f>pt_oilgas!BW61</f>
        <v>0.18431593108575164</v>
      </c>
    </row>
    <row r="23" spans="1:22" x14ac:dyDescent="0.25">
      <c r="A23" s="29" t="s">
        <v>391</v>
      </c>
      <c r="B23" s="27">
        <f>rail!U61</f>
        <v>835.71878127975651</v>
      </c>
      <c r="C23" s="27">
        <f>rail!V61</f>
        <v>78.417447156298039</v>
      </c>
      <c r="D23" s="27"/>
      <c r="E23" s="27">
        <f>rail!Y61</f>
        <v>118366.50686797143</v>
      </c>
      <c r="F23" s="27">
        <f>rail!AE61</f>
        <v>1189.5671346214256</v>
      </c>
      <c r="G23" s="27"/>
      <c r="H23" s="27">
        <f>rail!AF61</f>
        <v>5380.4583241280288</v>
      </c>
      <c r="I23" s="27">
        <f>rail!AK61</f>
        <v>51.455305321439802</v>
      </c>
      <c r="J23" s="27">
        <f>rail!AL61</f>
        <v>362.72062773033338</v>
      </c>
      <c r="K23" s="27">
        <f>rail!AN61</f>
        <v>605301.61215188866</v>
      </c>
      <c r="L23" s="27">
        <f>rail!AO61</f>
        <v>61875.28440034535</v>
      </c>
      <c r="M23" s="27">
        <f>rail!AV61</f>
        <v>3.9265095414898736</v>
      </c>
      <c r="N23" s="27">
        <f>rail!AW61</f>
        <v>14771.335361516643</v>
      </c>
      <c r="O23" s="27">
        <f>rail!AX61</f>
        <v>5.0182721888470265</v>
      </c>
      <c r="P23" s="27">
        <f>rail!BC61</f>
        <v>1574.1234498261088</v>
      </c>
      <c r="Q23" s="27">
        <f>rail!BM61</f>
        <v>0</v>
      </c>
      <c r="R23" s="27">
        <f>rail!BN61</f>
        <v>56.503418732571504</v>
      </c>
      <c r="S23" s="27">
        <f>rail!BO61</f>
        <v>7.6614747402938638E-2</v>
      </c>
      <c r="T23" s="27">
        <f>rail!BP61</f>
        <v>700.25170035973542</v>
      </c>
      <c r="U23" s="27">
        <f>rail!BQ61</f>
        <v>7157.1730242606436</v>
      </c>
      <c r="V23" s="27">
        <f>rail!BR61</f>
        <v>0</v>
      </c>
    </row>
    <row r="24" spans="1:22" x14ac:dyDescent="0.25">
      <c r="A24" s="29" t="s">
        <v>219</v>
      </c>
      <c r="B24" s="27">
        <f>rwc!V61</f>
        <v>60926.743198673132</v>
      </c>
      <c r="C24" s="27">
        <f>rwc!W61</f>
        <v>16743.243739548729</v>
      </c>
      <c r="D24" s="27">
        <f>rwc!Z61</f>
        <v>61.350309870859803</v>
      </c>
      <c r="E24" s="27">
        <f>rwc!AA61</f>
        <v>2103462.0066899681</v>
      </c>
      <c r="F24" s="27">
        <f>rwc!AG61</f>
        <v>15789.172340702966</v>
      </c>
      <c r="H24" s="27">
        <f>rwc!AH61</f>
        <v>0</v>
      </c>
      <c r="I24" s="27">
        <f>rwc!AM61</f>
        <v>1985.3076199614488</v>
      </c>
      <c r="J24" s="27">
        <f>rwc!AN61</f>
        <v>15390.577864192814</v>
      </c>
      <c r="K24" s="27">
        <f>rwc!AP61</f>
        <v>27516.017590195734</v>
      </c>
      <c r="L24" s="27">
        <f>rwc!AQ61</f>
        <v>3057.3354164420825</v>
      </c>
      <c r="M24" s="27">
        <f>rwc!AX61</f>
        <v>933.03961542083664</v>
      </c>
      <c r="N24" s="27">
        <f>rwc!AY61</f>
        <v>17559.395413798567</v>
      </c>
      <c r="O24" s="27">
        <f>rwc!AZ61</f>
        <v>28.321607844050039</v>
      </c>
      <c r="P24" s="27">
        <f>rwc!BE61</f>
        <v>520.30961072082209</v>
      </c>
      <c r="Q24" s="27">
        <f>rwc!BO61</f>
        <v>106.99273258620555</v>
      </c>
      <c r="R24" s="27">
        <f>rwc!BP61</f>
        <v>1290.2065385337769</v>
      </c>
      <c r="S24" s="27">
        <f>rwc!BQ61</f>
        <v>0</v>
      </c>
      <c r="T24" s="27">
        <f>rwc!BR61</f>
        <v>7695.657405175949</v>
      </c>
      <c r="U24" s="27">
        <f>rwc!BS61</f>
        <v>1743.0487267328074</v>
      </c>
      <c r="V24" s="27">
        <f>rwc!BT61</f>
        <v>0</v>
      </c>
    </row>
    <row r="25" spans="1:22" x14ac:dyDescent="0.25">
      <c r="A25" s="27" t="s">
        <v>481</v>
      </c>
      <c r="B25" s="27"/>
      <c r="C25" s="27"/>
      <c r="D25" s="33">
        <v>78811.760296283785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4"/>
      <c r="U26" s="34"/>
      <c r="V26" s="34"/>
    </row>
    <row r="27" spans="1:22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x14ac:dyDescent="0.25">
      <c r="A28" s="35" t="s">
        <v>222</v>
      </c>
      <c r="B28" s="27">
        <f>SUM(B3:B25)</f>
        <v>626039.03228766157</v>
      </c>
      <c r="C28" s="27">
        <f t="shared" ref="C28:V28" si="0">SUM(C3:C25)</f>
        <v>390576.52117676853</v>
      </c>
      <c r="D28" s="27">
        <f t="shared" si="0"/>
        <v>82214.052097143591</v>
      </c>
      <c r="E28" s="27">
        <f t="shared" si="0"/>
        <v>84184695.414812416</v>
      </c>
      <c r="F28" s="27">
        <f t="shared" si="0"/>
        <v>737711.57235199644</v>
      </c>
      <c r="G28" s="27">
        <f t="shared" si="0"/>
        <v>59875.667044244248</v>
      </c>
      <c r="H28" s="27">
        <f t="shared" si="0"/>
        <v>76359.079126175653</v>
      </c>
      <c r="I28" s="27">
        <f t="shared" si="0"/>
        <v>61837.073725145616</v>
      </c>
      <c r="J28" s="27">
        <f t="shared" si="0"/>
        <v>4598928.5525923399</v>
      </c>
      <c r="K28" s="27">
        <f t="shared" si="0"/>
        <v>14133286.853703598</v>
      </c>
      <c r="L28" s="27">
        <f t="shared" si="0"/>
        <v>1563796.9444776531</v>
      </c>
      <c r="M28" s="27">
        <f t="shared" si="0"/>
        <v>137330.96118028363</v>
      </c>
      <c r="N28" s="27">
        <f t="shared" si="0"/>
        <v>590067.90661843482</v>
      </c>
      <c r="O28" s="27">
        <f t="shared" si="0"/>
        <v>73188.32521396644</v>
      </c>
      <c r="P28" s="27">
        <f t="shared" si="0"/>
        <v>8307014.275678453</v>
      </c>
      <c r="Q28" s="27">
        <f t="shared" si="0"/>
        <v>282695.93088080653</v>
      </c>
      <c r="R28" s="27">
        <f t="shared" si="0"/>
        <v>145535.03807037213</v>
      </c>
      <c r="S28" s="27">
        <f t="shared" si="0"/>
        <v>8371.3604462588264</v>
      </c>
      <c r="T28" s="27">
        <f t="shared" si="0"/>
        <v>5351992.0517268069</v>
      </c>
      <c r="U28" s="27">
        <f t="shared" ref="U28" si="1">SUM(U3:U25)</f>
        <v>4674215.2569704354</v>
      </c>
      <c r="V28" s="27">
        <f t="shared" si="0"/>
        <v>74022.598526094123</v>
      </c>
    </row>
    <row r="29" spans="1:22" x14ac:dyDescent="0.25">
      <c r="A29" s="35" t="s">
        <v>315</v>
      </c>
      <c r="B29" s="27">
        <f>SUM(B3:B24)-B6-B13-B14-B15-B16-B17-B20</f>
        <v>307810.38249750395</v>
      </c>
      <c r="C29" s="27">
        <f t="shared" ref="C29:V29" si="2">SUM(C3:C24)-C6-C13-C14-C15-C16-C17-C20</f>
        <v>221528.40463493922</v>
      </c>
      <c r="D29" s="27">
        <f t="shared" si="2"/>
        <v>3402.291800859809</v>
      </c>
      <c r="E29" s="27">
        <f t="shared" si="2"/>
        <v>65529966.294359587</v>
      </c>
      <c r="F29" s="27">
        <f t="shared" si="2"/>
        <v>375246.39048649406</v>
      </c>
      <c r="G29" s="27">
        <f t="shared" si="2"/>
        <v>59875.667044244248</v>
      </c>
      <c r="H29" s="27">
        <f t="shared" si="2"/>
        <v>64031.63427269079</v>
      </c>
      <c r="I29" s="27">
        <f t="shared" si="2"/>
        <v>54271.909689514207</v>
      </c>
      <c r="J29" s="27">
        <f t="shared" si="2"/>
        <v>3571069.5760199502</v>
      </c>
      <c r="K29" s="27">
        <f t="shared" si="2"/>
        <v>11353666.350596102</v>
      </c>
      <c r="L29" s="27">
        <f t="shared" si="2"/>
        <v>1250447.4158145241</v>
      </c>
      <c r="M29" s="27">
        <f t="shared" si="2"/>
        <v>87332.301075119234</v>
      </c>
      <c r="N29" s="27">
        <f t="shared" si="2"/>
        <v>418844.38286264084</v>
      </c>
      <c r="O29" s="27">
        <f t="shared" si="2"/>
        <v>49357.618348565389</v>
      </c>
      <c r="P29" s="27">
        <f t="shared" si="2"/>
        <v>6030687.9981332459</v>
      </c>
      <c r="Q29" s="27">
        <f t="shared" si="2"/>
        <v>195186.92156371562</v>
      </c>
      <c r="R29" s="27">
        <f t="shared" si="2"/>
        <v>109295.12493016353</v>
      </c>
      <c r="S29" s="27">
        <f t="shared" si="2"/>
        <v>5871.9664994885534</v>
      </c>
      <c r="T29" s="27">
        <f t="shared" si="2"/>
        <v>3815895.4444825458</v>
      </c>
      <c r="U29" s="27">
        <f t="shared" si="2"/>
        <v>3931355.6357310656</v>
      </c>
      <c r="V29" s="27">
        <f t="shared" si="2"/>
        <v>59448.505613013091</v>
      </c>
    </row>
    <row r="30" spans="1:22" x14ac:dyDescent="0.25">
      <c r="A30" s="32" t="s">
        <v>223</v>
      </c>
      <c r="B30" s="27">
        <v>166889</v>
      </c>
      <c r="C30" s="27">
        <v>211337</v>
      </c>
      <c r="D30" s="27">
        <v>79716</v>
      </c>
      <c r="E30" s="27">
        <v>48599426</v>
      </c>
      <c r="F30" s="27">
        <v>164735</v>
      </c>
      <c r="G30" s="27">
        <v>4390</v>
      </c>
      <c r="H30" s="27">
        <v>68013</v>
      </c>
      <c r="I30" s="27">
        <v>22837</v>
      </c>
      <c r="J30" s="27">
        <v>3801760</v>
      </c>
      <c r="K30" s="27">
        <v>9274159</v>
      </c>
      <c r="L30" s="27">
        <v>1032157</v>
      </c>
      <c r="M30" s="27">
        <v>26999</v>
      </c>
      <c r="N30" s="27">
        <v>271703</v>
      </c>
      <c r="O30" s="27">
        <v>63303</v>
      </c>
      <c r="P30" s="27">
        <v>7654320</v>
      </c>
      <c r="Q30" s="27">
        <v>253450</v>
      </c>
      <c r="R30" s="27">
        <v>52150</v>
      </c>
      <c r="S30" s="27">
        <v>6104</v>
      </c>
      <c r="T30" s="27">
        <v>324303</v>
      </c>
      <c r="U30" s="27">
        <v>4173065</v>
      </c>
      <c r="V30" s="27">
        <v>2096</v>
      </c>
    </row>
    <row r="31" spans="1:22" s="29" customFormat="1" x14ac:dyDescent="0.25">
      <c r="A31" s="32" t="s">
        <v>421</v>
      </c>
      <c r="B31" s="27">
        <f>B8</f>
        <v>0</v>
      </c>
      <c r="C31" s="27">
        <f t="shared" ref="C31:V31" si="3">C8</f>
        <v>0.38436919616258602</v>
      </c>
      <c r="D31" s="27">
        <f t="shared" si="3"/>
        <v>0</v>
      </c>
      <c r="E31" s="27">
        <f t="shared" si="3"/>
        <v>88334.411339539074</v>
      </c>
      <c r="F31" s="27">
        <f t="shared" si="3"/>
        <v>61.409766461463164</v>
      </c>
      <c r="G31" s="27">
        <f t="shared" si="3"/>
        <v>0</v>
      </c>
      <c r="H31" s="27">
        <f t="shared" si="3"/>
        <v>7703.858921095697</v>
      </c>
      <c r="I31" s="27">
        <f t="shared" si="3"/>
        <v>0.34265014015914369</v>
      </c>
      <c r="J31" s="27">
        <f t="shared" si="3"/>
        <v>93.87631065857758</v>
      </c>
      <c r="K31" s="27">
        <f t="shared" si="3"/>
        <v>866546.9950687401</v>
      </c>
      <c r="L31" s="27">
        <f t="shared" si="3"/>
        <v>88656.008355146565</v>
      </c>
      <c r="M31" s="27">
        <f t="shared" si="3"/>
        <v>0</v>
      </c>
      <c r="N31" s="27">
        <f t="shared" si="3"/>
        <v>3362.6525719954557</v>
      </c>
      <c r="O31" s="27">
        <f t="shared" si="3"/>
        <v>36.998838395187249</v>
      </c>
      <c r="P31" s="27">
        <f t="shared" si="3"/>
        <v>4002.5324843962094</v>
      </c>
      <c r="Q31" s="27">
        <f t="shared" si="3"/>
        <v>161.36879190592921</v>
      </c>
      <c r="R31" s="27">
        <f t="shared" si="3"/>
        <v>5722.3056488493767</v>
      </c>
      <c r="S31" s="27">
        <f t="shared" si="3"/>
        <v>6.7251054316858854</v>
      </c>
      <c r="T31" s="27">
        <f t="shared" si="3"/>
        <v>258502.1130306565</v>
      </c>
      <c r="U31" s="27">
        <f t="shared" si="3"/>
        <v>10229.87265563547</v>
      </c>
      <c r="V31" s="27">
        <f t="shared" si="3"/>
        <v>0</v>
      </c>
    </row>
    <row r="32" spans="1:22" s="29" customFormat="1" x14ac:dyDescent="0.25">
      <c r="A32" s="33" t="s">
        <v>416</v>
      </c>
      <c r="B32" s="27">
        <f>B18</f>
        <v>5.1772161150969787</v>
      </c>
      <c r="C32" s="27">
        <f t="shared" ref="C32:V32" si="4">C18</f>
        <v>1743.8285690553071</v>
      </c>
      <c r="D32" s="27">
        <f t="shared" si="4"/>
        <v>262.10829605874471</v>
      </c>
      <c r="E32" s="27">
        <f t="shared" si="4"/>
        <v>639945.29370670917</v>
      </c>
      <c r="F32" s="27">
        <f t="shared" si="4"/>
        <v>7288.5507967235399</v>
      </c>
      <c r="G32" s="27">
        <f t="shared" si="4"/>
        <v>28739.966180106403</v>
      </c>
      <c r="H32" s="27">
        <f t="shared" si="4"/>
        <v>0</v>
      </c>
      <c r="I32" s="27">
        <f t="shared" si="4"/>
        <v>2.1589150868816871</v>
      </c>
      <c r="J32" s="27">
        <f t="shared" si="4"/>
        <v>20213.225874099713</v>
      </c>
      <c r="K32" s="27">
        <f t="shared" si="4"/>
        <v>1345446.6068549629</v>
      </c>
      <c r="L32" s="27">
        <f t="shared" si="4"/>
        <v>149494.07033865841</v>
      </c>
      <c r="M32" s="27">
        <f t="shared" si="4"/>
        <v>1050.0693657805114</v>
      </c>
      <c r="N32" s="27">
        <f t="shared" si="4"/>
        <v>6787.5486617677598</v>
      </c>
      <c r="O32" s="27">
        <f t="shared" si="4"/>
        <v>3384.5460380185809</v>
      </c>
      <c r="P32" s="27">
        <f t="shared" si="4"/>
        <v>40980.845419520119</v>
      </c>
      <c r="Q32" s="27">
        <f t="shared" si="4"/>
        <v>10144.648515447658</v>
      </c>
      <c r="R32" s="27">
        <f t="shared" si="4"/>
        <v>14585.636136812491</v>
      </c>
      <c r="S32" s="27">
        <f t="shared" si="4"/>
        <v>458.38332532509338</v>
      </c>
      <c r="T32" s="27">
        <f t="shared" si="4"/>
        <v>2346129.4698544801</v>
      </c>
      <c r="U32" s="27">
        <f t="shared" si="4"/>
        <v>5367.2640613325066</v>
      </c>
      <c r="V32" s="27">
        <f t="shared" si="4"/>
        <v>52420.508188773172</v>
      </c>
    </row>
    <row r="33" spans="1:22" x14ac:dyDescent="0.25">
      <c r="A33" s="32" t="s">
        <v>412</v>
      </c>
      <c r="B33" s="27">
        <v>2140.3875427834455</v>
      </c>
      <c r="C33" s="27">
        <v>13219.245868615553</v>
      </c>
      <c r="D33" s="27">
        <v>2232.9585849633754</v>
      </c>
      <c r="E33" s="27">
        <v>1404379.7020453382</v>
      </c>
      <c r="F33" s="27">
        <v>9664.1529992228698</v>
      </c>
      <c r="G33" s="27">
        <v>26753.887700965071</v>
      </c>
      <c r="H33" s="27">
        <v>0.4020414755534979</v>
      </c>
      <c r="I33" s="27">
        <v>468.58847146282181</v>
      </c>
      <c r="J33" s="27">
        <v>59868.40501110578</v>
      </c>
      <c r="K33" s="27">
        <v>763970.61238887336</v>
      </c>
      <c r="L33" s="27">
        <v>84885.195412181638</v>
      </c>
      <c r="M33" s="27">
        <v>4062.9331393265984</v>
      </c>
      <c r="N33" s="27">
        <v>6960.4964808721488</v>
      </c>
      <c r="O33" s="27">
        <v>3442.7509273191245</v>
      </c>
      <c r="P33" s="27">
        <v>99584.109084696072</v>
      </c>
      <c r="Q33" s="27">
        <v>9529.5270534675947</v>
      </c>
      <c r="R33" s="27">
        <v>29571.741155332154</v>
      </c>
      <c r="S33" s="27">
        <v>681.41646962857635</v>
      </c>
      <c r="T33" s="27">
        <v>737379.38788670453</v>
      </c>
      <c r="U33" s="27">
        <v>86010.062860563179</v>
      </c>
      <c r="V33" s="27">
        <v>4932.8605741937972</v>
      </c>
    </row>
    <row r="34" spans="1:22" s="29" customFormat="1" x14ac:dyDescent="0.25">
      <c r="A34" s="32" t="s">
        <v>413</v>
      </c>
      <c r="B34" s="27">
        <v>76.680008432679116</v>
      </c>
      <c r="C34" s="27">
        <v>1210.7675566571318</v>
      </c>
      <c r="D34" s="27">
        <v>3.5390162238132246</v>
      </c>
      <c r="E34" s="27">
        <v>213418.65220434641</v>
      </c>
      <c r="F34" s="27">
        <v>6911.0754355506324</v>
      </c>
      <c r="G34" s="27">
        <v>14.259222518009006</v>
      </c>
      <c r="H34" s="27">
        <v>0</v>
      </c>
      <c r="I34" s="27">
        <v>1.767609490600043</v>
      </c>
      <c r="J34" s="27">
        <v>1224.4682947800063</v>
      </c>
      <c r="K34" s="27">
        <v>361611.6646549491</v>
      </c>
      <c r="L34" s="27">
        <v>40179.078357777078</v>
      </c>
      <c r="M34" s="27">
        <v>269.45760787490974</v>
      </c>
      <c r="N34" s="27">
        <v>888.57840462529691</v>
      </c>
      <c r="O34" s="27">
        <v>154.44071495891137</v>
      </c>
      <c r="P34" s="27">
        <v>404.24477917954994</v>
      </c>
      <c r="Q34" s="27">
        <v>254.66327154880207</v>
      </c>
      <c r="R34" s="27">
        <v>998.53293429675318</v>
      </c>
      <c r="S34" s="27">
        <v>81.650898107883179</v>
      </c>
      <c r="T34" s="27">
        <v>39986.594134603198</v>
      </c>
      <c r="U34" s="27">
        <v>21121.680746837745</v>
      </c>
      <c r="V34" s="27">
        <v>0.18415273621146733</v>
      </c>
    </row>
    <row r="35" spans="1:22" x14ac:dyDescent="0.25">
      <c r="A35" s="32" t="s">
        <v>415</v>
      </c>
      <c r="B35" s="27">
        <f>B17</f>
        <v>761.58805673891152</v>
      </c>
      <c r="C35" s="27">
        <f t="shared" ref="C35:V35" si="5">C17</f>
        <v>54476.169396436111</v>
      </c>
      <c r="D35" s="27">
        <f t="shared" si="5"/>
        <v>0</v>
      </c>
      <c r="E35" s="27">
        <f t="shared" si="5"/>
        <v>1326594.1288763965</v>
      </c>
      <c r="F35" s="27">
        <f t="shared" si="5"/>
        <v>14300.133153386754</v>
      </c>
      <c r="G35" s="27">
        <f t="shared" si="5"/>
        <v>0</v>
      </c>
      <c r="H35" s="27">
        <f t="shared" si="5"/>
        <v>655.28896942671793</v>
      </c>
      <c r="I35" s="27">
        <f t="shared" si="5"/>
        <v>92.565965142294957</v>
      </c>
      <c r="J35" s="27">
        <f t="shared" si="5"/>
        <v>23032.38142599463</v>
      </c>
      <c r="K35" s="27">
        <f t="shared" si="5"/>
        <v>952812.1022846892</v>
      </c>
      <c r="L35" s="27">
        <f t="shared" si="5"/>
        <v>105212.92653161305</v>
      </c>
      <c r="M35" s="27">
        <f t="shared" si="5"/>
        <v>1021.8353925959772</v>
      </c>
      <c r="N35" s="27">
        <f t="shared" si="5"/>
        <v>8376.4551188935529</v>
      </c>
      <c r="O35" s="27">
        <f t="shared" si="5"/>
        <v>1593.7060388580244</v>
      </c>
      <c r="P35" s="27">
        <f t="shared" si="5"/>
        <v>57230.294153416151</v>
      </c>
      <c r="Q35" s="27">
        <f t="shared" si="5"/>
        <v>4885.4360223300118</v>
      </c>
      <c r="R35" s="27">
        <f t="shared" si="5"/>
        <v>10231.581593042349</v>
      </c>
      <c r="S35" s="27">
        <f t="shared" si="5"/>
        <v>524.68463887435553</v>
      </c>
      <c r="T35" s="27">
        <f t="shared" si="5"/>
        <v>1401276.4220541983</v>
      </c>
      <c r="U35" s="27">
        <f t="shared" si="5"/>
        <v>246221.4076854575</v>
      </c>
      <c r="V35" s="27">
        <f t="shared" si="5"/>
        <v>14573.941015210299</v>
      </c>
    </row>
    <row r="36" spans="1:22" x14ac:dyDescent="0.25">
      <c r="A36" s="27" t="s">
        <v>480</v>
      </c>
      <c r="B36" s="27">
        <f>B19+B20</f>
        <v>450259.58068368561</v>
      </c>
      <c r="C36" s="27">
        <f t="shared" ref="C36:V36" si="6">C19+C20</f>
        <v>108261.33389068424</v>
      </c>
      <c r="D36" s="27">
        <f t="shared" si="6"/>
        <v>0</v>
      </c>
      <c r="E36" s="27">
        <f t="shared" si="6"/>
        <v>31540356.085485671</v>
      </c>
      <c r="F36" s="27">
        <f t="shared" si="6"/>
        <v>532833.13434702938</v>
      </c>
      <c r="G36" s="27">
        <f t="shared" si="6"/>
        <v>0</v>
      </c>
      <c r="H36" s="27">
        <f t="shared" si="6"/>
        <v>0</v>
      </c>
      <c r="I36" s="27">
        <f t="shared" si="6"/>
        <v>38440.509753899605</v>
      </c>
      <c r="J36" s="27">
        <f t="shared" si="6"/>
        <v>639495.1846113978</v>
      </c>
      <c r="K36" s="27">
        <f t="shared" si="6"/>
        <v>560167.55387137085</v>
      </c>
      <c r="L36" s="27">
        <f t="shared" si="6"/>
        <v>62240.838281027769</v>
      </c>
      <c r="M36" s="27">
        <f>M19+M20</f>
        <v>99971.915650178038</v>
      </c>
      <c r="N36" s="27">
        <f t="shared" si="6"/>
        <v>287315.76648919639</v>
      </c>
      <c r="O36" s="27">
        <f t="shared" si="6"/>
        <v>1270.2584175592185</v>
      </c>
      <c r="P36" s="27">
        <f t="shared" si="6"/>
        <v>432399.17797826999</v>
      </c>
      <c r="Q36" s="27">
        <f t="shared" si="6"/>
        <v>4270.3456705156295</v>
      </c>
      <c r="R36" s="27">
        <f t="shared" si="6"/>
        <v>31567.430927995967</v>
      </c>
      <c r="S36" s="27">
        <f t="shared" si="6"/>
        <v>516.03706864394167</v>
      </c>
      <c r="T36" s="27">
        <f t="shared" si="6"/>
        <v>240844.90876711451</v>
      </c>
      <c r="U36" s="27">
        <f t="shared" si="6"/>
        <v>132297.57016613058</v>
      </c>
      <c r="V36" s="27">
        <f t="shared" si="6"/>
        <v>0</v>
      </c>
    </row>
    <row r="37" spans="1:22" s="29" customFormat="1" x14ac:dyDescent="0.25">
      <c r="A37" s="27" t="s">
        <v>470</v>
      </c>
      <c r="B37" s="27">
        <f>B5</f>
        <v>5960.3710957885296</v>
      </c>
      <c r="C37" s="27">
        <f t="shared" ref="C37:V37" si="7">C5</f>
        <v>426.25365403943289</v>
      </c>
      <c r="D37" s="27">
        <f t="shared" si="7"/>
        <v>0</v>
      </c>
      <c r="E37" s="27">
        <f t="shared" si="7"/>
        <v>382821.60329301364</v>
      </c>
      <c r="F37" s="27">
        <f t="shared" si="7"/>
        <v>1967.6993909837304</v>
      </c>
      <c r="G37" s="27">
        <f t="shared" si="7"/>
        <v>0</v>
      </c>
      <c r="H37" s="27">
        <f t="shared" si="7"/>
        <v>0</v>
      </c>
      <c r="I37" s="27">
        <f t="shared" si="7"/>
        <v>0</v>
      </c>
      <c r="J37" s="27">
        <f t="shared" si="7"/>
        <v>53362.655521527653</v>
      </c>
      <c r="K37" s="27">
        <f t="shared" si="7"/>
        <v>10775.367006486063</v>
      </c>
      <c r="L37" s="27">
        <f t="shared" si="7"/>
        <v>1197.2659162641592</v>
      </c>
      <c r="M37" s="27">
        <f t="shared" si="7"/>
        <v>3957.6331488378155</v>
      </c>
      <c r="N37" s="27">
        <f t="shared" si="7"/>
        <v>4766.6526850006185</v>
      </c>
      <c r="O37" s="27">
        <f t="shared" si="7"/>
        <v>4.3730675728304522</v>
      </c>
      <c r="P37" s="27">
        <f t="shared" si="7"/>
        <v>18312.384746377604</v>
      </c>
      <c r="Q37" s="27">
        <f t="shared" si="7"/>
        <v>6.5596268739136896</v>
      </c>
      <c r="R37" s="27">
        <f t="shared" si="7"/>
        <v>721.55738641393862</v>
      </c>
      <c r="S37" s="27">
        <f t="shared" si="7"/>
        <v>0.43730703895657352</v>
      </c>
      <c r="T37" s="27">
        <f t="shared" si="7"/>
        <v>3719.2464772627177</v>
      </c>
      <c r="U37" s="27">
        <f t="shared" si="7"/>
        <v>1261.1392342019267</v>
      </c>
      <c r="V37" s="27">
        <f t="shared" si="7"/>
        <v>0</v>
      </c>
    </row>
    <row r="38" spans="1:22" x14ac:dyDescent="0.25">
      <c r="A38" s="35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x14ac:dyDescent="0.25">
      <c r="A39" s="35" t="s">
        <v>224</v>
      </c>
      <c r="B39" s="27">
        <f>+B30+B32+B33+B34+B35+B36+B31+B37</f>
        <v>626092.78460354428</v>
      </c>
      <c r="C39" s="27">
        <f t="shared" ref="C39:V39" si="8">+C30+C32+C33+C34+C35+C36+C31+C37</f>
        <v>390674.98330468388</v>
      </c>
      <c r="D39" s="27">
        <f t="shared" si="8"/>
        <v>82214.605897245943</v>
      </c>
      <c r="E39" s="27">
        <f t="shared" si="8"/>
        <v>84195275.876951009</v>
      </c>
      <c r="F39" s="27">
        <f t="shared" si="8"/>
        <v>737761.15588935837</v>
      </c>
      <c r="G39" s="27">
        <f t="shared" si="8"/>
        <v>59898.113103589494</v>
      </c>
      <c r="H39" s="27">
        <f t="shared" si="8"/>
        <v>76372.549931997972</v>
      </c>
      <c r="I39" s="27">
        <f t="shared" si="8"/>
        <v>61842.933365222365</v>
      </c>
      <c r="J39" s="27">
        <f t="shared" si="8"/>
        <v>4599050.1970495647</v>
      </c>
      <c r="K39" s="27">
        <f t="shared" si="8"/>
        <v>14135489.902130071</v>
      </c>
      <c r="L39" s="27">
        <f t="shared" si="8"/>
        <v>1564022.3831926687</v>
      </c>
      <c r="M39" s="27">
        <f t="shared" si="8"/>
        <v>137332.84430459383</v>
      </c>
      <c r="N39" s="27">
        <f t="shared" si="8"/>
        <v>590161.15041235113</v>
      </c>
      <c r="O39" s="27">
        <f t="shared" si="8"/>
        <v>73190.074042681881</v>
      </c>
      <c r="P39" s="27">
        <f t="shared" si="8"/>
        <v>8307233.5886458568</v>
      </c>
      <c r="Q39" s="27">
        <f t="shared" si="8"/>
        <v>282702.54895208956</v>
      </c>
      <c r="R39" s="27">
        <f t="shared" si="8"/>
        <v>145548.78578274304</v>
      </c>
      <c r="S39" s="27">
        <f t="shared" si="8"/>
        <v>8373.3348130504928</v>
      </c>
      <c r="T39" s="27">
        <f t="shared" si="8"/>
        <v>5352141.1422050195</v>
      </c>
      <c r="U39" s="27">
        <f t="shared" si="8"/>
        <v>4675573.9974101596</v>
      </c>
      <c r="V39" s="27">
        <f t="shared" si="8"/>
        <v>74023.493930913479</v>
      </c>
    </row>
    <row r="40" spans="1:22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x14ac:dyDescent="0.25">
      <c r="A41" s="27" t="s">
        <v>225</v>
      </c>
      <c r="B41" s="31">
        <f t="shared" ref="B41:V41" si="9">(B39-B28)/B39</f>
        <v>8.5853594234833668E-5</v>
      </c>
      <c r="C41" s="31">
        <f t="shared" si="9"/>
        <v>2.5203079829291499E-4</v>
      </c>
      <c r="D41" s="31">
        <f t="shared" si="9"/>
        <v>6.7360306153453075E-6</v>
      </c>
      <c r="E41" s="31">
        <f t="shared" si="9"/>
        <v>1.2566574583182364E-4</v>
      </c>
      <c r="F41" s="31">
        <f t="shared" si="9"/>
        <v>6.7208116022538146E-5</v>
      </c>
      <c r="G41" s="31">
        <f t="shared" si="9"/>
        <v>3.7473733615660037E-4</v>
      </c>
      <c r="H41" s="31">
        <f t="shared" si="9"/>
        <v>1.7638282124026293E-4</v>
      </c>
      <c r="I41" s="31">
        <f t="shared" si="9"/>
        <v>9.4750358010093914E-5</v>
      </c>
      <c r="J41" s="31">
        <f t="shared" si="9"/>
        <v>2.6449908570859963E-5</v>
      </c>
      <c r="K41" s="31">
        <f t="shared" si="9"/>
        <v>1.5585228681331637E-4</v>
      </c>
      <c r="L41" s="31">
        <f t="shared" si="9"/>
        <v>1.4414033804001301E-4</v>
      </c>
      <c r="M41" s="31">
        <f t="shared" si="9"/>
        <v>1.3712119047257934E-5</v>
      </c>
      <c r="N41" s="31">
        <f t="shared" si="9"/>
        <v>1.5799717390945872E-4</v>
      </c>
      <c r="O41" s="31">
        <f t="shared" si="9"/>
        <v>2.3894342755018865E-5</v>
      </c>
      <c r="P41" s="31">
        <f t="shared" si="9"/>
        <v>2.6400240833909372E-5</v>
      </c>
      <c r="Q41" s="31">
        <f t="shared" si="9"/>
        <v>2.3410016314217085E-5</v>
      </c>
      <c r="R41" s="31">
        <f t="shared" si="9"/>
        <v>9.4454325379473162E-5</v>
      </c>
      <c r="S41" s="31">
        <f t="shared" si="9"/>
        <v>2.3579217071186429E-4</v>
      </c>
      <c r="T41" s="31">
        <f t="shared" si="9"/>
        <v>2.7856230665686275E-5</v>
      </c>
      <c r="U41" s="31">
        <f t="shared" si="9"/>
        <v>2.9060398583720311E-4</v>
      </c>
      <c r="V41" s="31">
        <f t="shared" si="9"/>
        <v>1.2096224749822654E-5</v>
      </c>
    </row>
    <row r="42" spans="1:22" x14ac:dyDescent="0.25">
      <c r="A42" s="29"/>
      <c r="B42" s="68" t="s">
        <v>380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x14ac:dyDescent="0.25">
      <c r="A43" s="34"/>
      <c r="B43" s="27">
        <f t="shared" ref="B43:V43" si="10">+B39-B28</f>
        <v>53.752315882709809</v>
      </c>
      <c r="C43" s="27">
        <f t="shared" si="10"/>
        <v>98.46212791535072</v>
      </c>
      <c r="D43" s="27">
        <f t="shared" si="10"/>
        <v>0.55380010235239752</v>
      </c>
      <c r="E43" s="27">
        <f t="shared" si="10"/>
        <v>10580.462138593197</v>
      </c>
      <c r="F43" s="27">
        <f t="shared" si="10"/>
        <v>49.58353736193385</v>
      </c>
      <c r="G43" s="27">
        <f t="shared" si="10"/>
        <v>22.446059345245885</v>
      </c>
      <c r="H43" s="27">
        <f t="shared" si="10"/>
        <v>13.470805822318653</v>
      </c>
      <c r="I43" s="27">
        <f t="shared" si="10"/>
        <v>5.8596400767492014</v>
      </c>
      <c r="J43" s="27">
        <f t="shared" si="10"/>
        <v>121.64445722475648</v>
      </c>
      <c r="K43" s="27">
        <f t="shared" si="10"/>
        <v>2203.0484264735132</v>
      </c>
      <c r="L43" s="27">
        <f t="shared" si="10"/>
        <v>225.43871501553804</v>
      </c>
      <c r="M43" s="27">
        <f t="shared" si="10"/>
        <v>1.8831243102031294</v>
      </c>
      <c r="N43" s="27">
        <f t="shared" si="10"/>
        <v>93.243793916306458</v>
      </c>
      <c r="O43" s="27">
        <f t="shared" si="10"/>
        <v>1.74882871544105</v>
      </c>
      <c r="P43" s="27">
        <f t="shared" si="10"/>
        <v>219.31296740379184</v>
      </c>
      <c r="Q43" s="27">
        <f t="shared" si="10"/>
        <v>6.6180712830391712</v>
      </c>
      <c r="R43" s="27">
        <f t="shared" si="10"/>
        <v>13.747712370910449</v>
      </c>
      <c r="S43" s="27">
        <f t="shared" si="10"/>
        <v>1.9743667916663981</v>
      </c>
      <c r="T43" s="27">
        <f t="shared" si="10"/>
        <v>149.09047821257263</v>
      </c>
      <c r="U43" s="27">
        <f t="shared" si="10"/>
        <v>1358.7404397241771</v>
      </c>
      <c r="V43" s="27">
        <f t="shared" si="10"/>
        <v>0.89540481935546268</v>
      </c>
    </row>
    <row r="45" spans="1:22" x14ac:dyDescent="0.25">
      <c r="A45" s="29" t="s">
        <v>228</v>
      </c>
      <c r="B45" s="37">
        <f>B33/B21</f>
        <v>0.2870781429208813</v>
      </c>
      <c r="C45" s="37">
        <f t="shared" ref="C45:V45" si="11">C33/C21</f>
        <v>0.5007745143885618</v>
      </c>
      <c r="D45" s="37">
        <f t="shared" si="11"/>
        <v>0.87309544635009584</v>
      </c>
      <c r="E45" s="37">
        <f t="shared" si="11"/>
        <v>0.72262921972497041</v>
      </c>
      <c r="F45" s="37">
        <f t="shared" si="11"/>
        <v>0.52499166180105172</v>
      </c>
      <c r="G45" s="37">
        <f t="shared" si="11"/>
        <v>0.93444750177472768</v>
      </c>
      <c r="H45" s="37">
        <f t="shared" si="11"/>
        <v>3.527661093273033E-4</v>
      </c>
      <c r="I45" s="37">
        <f t="shared" si="11"/>
        <v>0.47006286435030031</v>
      </c>
      <c r="J45" s="37">
        <f t="shared" si="11"/>
        <v>0.82174913976460284</v>
      </c>
      <c r="K45" s="37">
        <f t="shared" si="11"/>
        <v>0.78785007829925358</v>
      </c>
      <c r="L45" s="37">
        <f t="shared" si="11"/>
        <v>0.79626926061741699</v>
      </c>
      <c r="M45" s="37">
        <f t="shared" si="11"/>
        <v>0.85668146294809466</v>
      </c>
      <c r="N45" s="37">
        <f t="shared" si="11"/>
        <v>0.42790882495450488</v>
      </c>
      <c r="O45" s="37">
        <f t="shared" si="11"/>
        <v>0.81944026190052976</v>
      </c>
      <c r="P45" s="37">
        <f t="shared" si="11"/>
        <v>0.69092429651999221</v>
      </c>
      <c r="Q45" s="37">
        <f t="shared" si="11"/>
        <v>0.77402122324991263</v>
      </c>
      <c r="R45" s="37">
        <f t="shared" si="11"/>
        <v>0.87929580374743166</v>
      </c>
      <c r="S45" s="37">
        <f t="shared" si="11"/>
        <v>0.47728247190297607</v>
      </c>
      <c r="T45" s="37">
        <f t="shared" si="11"/>
        <v>0.95913987973860715</v>
      </c>
      <c r="U45" s="37">
        <f t="shared" si="11"/>
        <v>0.44680407333041838</v>
      </c>
      <c r="V45" s="37">
        <f t="shared" si="11"/>
        <v>0.99038041488309236</v>
      </c>
    </row>
    <row r="46" spans="1:22" x14ac:dyDescent="0.25">
      <c r="A46" s="29" t="s">
        <v>341</v>
      </c>
      <c r="B46" s="37">
        <f>B34/B22</f>
        <v>0.83200015965414453</v>
      </c>
      <c r="C46" s="37">
        <f t="shared" ref="C46:V46" si="12">C34/C22</f>
        <v>0.59830376610440295</v>
      </c>
      <c r="D46" s="37">
        <f t="shared" si="12"/>
        <v>0.98087679162009811</v>
      </c>
      <c r="E46" s="37">
        <f t="shared" si="12"/>
        <v>0.88786046798921248</v>
      </c>
      <c r="F46" s="37">
        <f t="shared" si="12"/>
        <v>0.87542372812029856</v>
      </c>
      <c r="G46" s="37">
        <f t="shared" si="12"/>
        <v>0.97603003851668857</v>
      </c>
      <c r="H46" s="37" t="e">
        <f t="shared" si="12"/>
        <v>#DIV/0!</v>
      </c>
      <c r="I46" s="37">
        <f t="shared" si="12"/>
        <v>0.62252491769588825</v>
      </c>
      <c r="J46" s="37">
        <f t="shared" si="12"/>
        <v>0.97309160284145779</v>
      </c>
      <c r="K46" s="37">
        <f t="shared" si="12"/>
        <v>0.9143846612940858</v>
      </c>
      <c r="L46" s="37">
        <f t="shared" si="12"/>
        <v>0.91438180015475834</v>
      </c>
      <c r="M46" s="37">
        <f t="shared" si="12"/>
        <v>0.89916150521854044</v>
      </c>
      <c r="N46" s="37">
        <f t="shared" si="12"/>
        <v>0.89759204602952547</v>
      </c>
      <c r="O46" s="37">
        <f t="shared" si="12"/>
        <v>0.89935176497110336</v>
      </c>
      <c r="P46" s="37">
        <f t="shared" si="12"/>
        <v>0.78169223443147984</v>
      </c>
      <c r="Q46" s="37">
        <f t="shared" si="12"/>
        <v>0.88092986716707555</v>
      </c>
      <c r="R46" s="37">
        <f t="shared" si="12"/>
        <v>0.88598518495402334</v>
      </c>
      <c r="S46" s="37">
        <f t="shared" si="12"/>
        <v>0.67157327937993705</v>
      </c>
      <c r="T46" s="37">
        <f t="shared" si="12"/>
        <v>0.91038624058385442</v>
      </c>
      <c r="U46" s="37">
        <f t="shared" si="12"/>
        <v>0.32339378040759537</v>
      </c>
      <c r="V46" s="37">
        <f t="shared" si="12"/>
        <v>0.99911459159648874</v>
      </c>
    </row>
    <row r="47" spans="1:22" s="29" customForma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</row>
    <row r="48" spans="1:22" x14ac:dyDescent="0.25">
      <c r="B48" s="61">
        <f t="shared" ref="B48:V48" si="13">B51/907185*B1</f>
        <v>2140.3875427834455</v>
      </c>
      <c r="C48" s="61">
        <f t="shared" si="13"/>
        <v>13219.245868615553</v>
      </c>
      <c r="D48" s="61">
        <f t="shared" si="13"/>
        <v>2232.9585849633754</v>
      </c>
      <c r="E48" s="61">
        <f t="shared" si="13"/>
        <v>1404379.7020453382</v>
      </c>
      <c r="F48" s="61">
        <f t="shared" si="13"/>
        <v>9664.1529992228698</v>
      </c>
      <c r="G48" s="61">
        <f t="shared" si="13"/>
        <v>26753.887700965071</v>
      </c>
      <c r="H48" s="61">
        <f t="shared" si="13"/>
        <v>0.4020414755534979</v>
      </c>
      <c r="I48" s="61">
        <f t="shared" si="13"/>
        <v>468.58847146282181</v>
      </c>
      <c r="J48" s="61">
        <f t="shared" si="13"/>
        <v>59868.40501110578</v>
      </c>
      <c r="K48" s="61">
        <f t="shared" si="13"/>
        <v>763970.61238887336</v>
      </c>
      <c r="L48" s="61">
        <f t="shared" si="13"/>
        <v>84885.195412181638</v>
      </c>
      <c r="M48" s="61">
        <f t="shared" si="13"/>
        <v>4062.9331393265984</v>
      </c>
      <c r="N48" s="61">
        <f t="shared" si="13"/>
        <v>6960.4964808721488</v>
      </c>
      <c r="O48" s="61">
        <f t="shared" si="13"/>
        <v>3442.7509273191245</v>
      </c>
      <c r="P48" s="61">
        <f t="shared" si="13"/>
        <v>99584.109084696072</v>
      </c>
      <c r="Q48" s="61">
        <f t="shared" si="13"/>
        <v>9529.5270534675947</v>
      </c>
      <c r="R48" s="61">
        <f t="shared" si="13"/>
        <v>29571.741155332154</v>
      </c>
      <c r="S48" s="61">
        <f t="shared" si="13"/>
        <v>681.41646962857635</v>
      </c>
      <c r="T48" s="61">
        <f t="shared" si="13"/>
        <v>737379.38788670453</v>
      </c>
      <c r="U48" s="61">
        <f t="shared" si="13"/>
        <v>86010.062860563179</v>
      </c>
      <c r="V48" s="61">
        <f t="shared" si="13"/>
        <v>4932.8605741937972</v>
      </c>
    </row>
    <row r="49" spans="1:28" x14ac:dyDescent="0.25">
      <c r="A49" t="s">
        <v>355</v>
      </c>
      <c r="B49" s="61" t="s">
        <v>356</v>
      </c>
      <c r="C49" s="61" t="s">
        <v>356</v>
      </c>
      <c r="D49" s="61" t="s">
        <v>356</v>
      </c>
      <c r="E49" s="61" t="s">
        <v>356</v>
      </c>
      <c r="F49" s="61" t="s">
        <v>356</v>
      </c>
      <c r="G49" s="61" t="s">
        <v>356</v>
      </c>
      <c r="H49" s="61" t="s">
        <v>356</v>
      </c>
      <c r="I49" s="61" t="s">
        <v>356</v>
      </c>
      <c r="J49" s="61" t="s">
        <v>356</v>
      </c>
      <c r="K49" s="61" t="s">
        <v>356</v>
      </c>
      <c r="L49" s="61" t="s">
        <v>356</v>
      </c>
      <c r="M49" s="61" t="s">
        <v>357</v>
      </c>
      <c r="N49" s="61" t="s">
        <v>357</v>
      </c>
      <c r="O49" s="61" t="s">
        <v>357</v>
      </c>
      <c r="P49" s="61" t="s">
        <v>357</v>
      </c>
      <c r="Q49" s="61" t="s">
        <v>357</v>
      </c>
      <c r="R49" s="61" t="s">
        <v>357</v>
      </c>
      <c r="S49" s="61" t="s">
        <v>357</v>
      </c>
      <c r="T49" s="61" t="s">
        <v>356</v>
      </c>
      <c r="U49" s="61" t="s">
        <v>356</v>
      </c>
      <c r="V49" s="61" t="s">
        <v>358</v>
      </c>
    </row>
    <row r="50" spans="1:28" x14ac:dyDescent="0.25">
      <c r="A50" s="29" t="s">
        <v>359</v>
      </c>
      <c r="B50" s="29" t="s">
        <v>360</v>
      </c>
      <c r="C50" s="29" t="s">
        <v>397</v>
      </c>
      <c r="D50" s="29" t="s">
        <v>361</v>
      </c>
      <c r="E50" s="29" t="s">
        <v>362</v>
      </c>
      <c r="F50" s="29" t="s">
        <v>363</v>
      </c>
      <c r="G50" s="29" t="s">
        <v>364</v>
      </c>
      <c r="H50" s="29" t="s">
        <v>365</v>
      </c>
      <c r="I50" s="29" t="s">
        <v>407</v>
      </c>
      <c r="J50" s="29" t="s">
        <v>366</v>
      </c>
      <c r="K50" s="29" t="s">
        <v>367</v>
      </c>
      <c r="L50" s="29" t="s">
        <v>368</v>
      </c>
      <c r="M50" t="s">
        <v>408</v>
      </c>
      <c r="N50" t="s">
        <v>369</v>
      </c>
      <c r="O50" t="s">
        <v>409</v>
      </c>
      <c r="P50" t="s">
        <v>370</v>
      </c>
      <c r="Q50" t="s">
        <v>410</v>
      </c>
      <c r="R50" t="s">
        <v>371</v>
      </c>
      <c r="S50" t="s">
        <v>372</v>
      </c>
      <c r="T50" t="s">
        <v>373</v>
      </c>
      <c r="U50" s="29" t="s">
        <v>411</v>
      </c>
      <c r="V50" t="s">
        <v>374</v>
      </c>
    </row>
    <row r="51" spans="1:28" x14ac:dyDescent="0.25">
      <c r="A51" s="29" t="s">
        <v>375</v>
      </c>
      <c r="B51" s="61">
        <v>44484020</v>
      </c>
      <c r="C51" s="61">
        <v>153527400</v>
      </c>
      <c r="D51" s="61">
        <v>28567290</v>
      </c>
      <c r="E51" s="61">
        <v>45501150000</v>
      </c>
      <c r="F51" s="61">
        <v>291986100</v>
      </c>
      <c r="G51" s="61">
        <v>665680900</v>
      </c>
      <c r="H51" s="61">
        <v>7928.826</v>
      </c>
      <c r="I51" s="61">
        <v>3316648</v>
      </c>
      <c r="J51" s="61">
        <v>3194807000</v>
      </c>
      <c r="K51" s="61">
        <v>15066580000</v>
      </c>
      <c r="L51" s="61">
        <v>1674056000</v>
      </c>
      <c r="M51" s="61">
        <v>3685832000</v>
      </c>
      <c r="N51" s="61">
        <v>6314458000</v>
      </c>
      <c r="O51" s="61">
        <v>3123212000</v>
      </c>
      <c r="P51" s="61">
        <v>90341210000</v>
      </c>
      <c r="Q51" s="61">
        <v>8645044000</v>
      </c>
      <c r="R51" s="61">
        <v>26827040000</v>
      </c>
      <c r="S51" s="61">
        <v>618170800</v>
      </c>
      <c r="T51" s="61">
        <v>10452180000</v>
      </c>
      <c r="U51" s="61">
        <v>847193600</v>
      </c>
      <c r="V51" s="61">
        <v>45663440</v>
      </c>
      <c r="W51" s="61"/>
      <c r="X51" s="61"/>
      <c r="Y51" s="61"/>
      <c r="Z51" s="61"/>
      <c r="AA51" s="61"/>
      <c r="AB51" s="61"/>
    </row>
    <row r="52" spans="1:28" x14ac:dyDescent="0.25">
      <c r="A52" s="29" t="s">
        <v>376</v>
      </c>
      <c r="B52" s="61">
        <v>112312600</v>
      </c>
      <c r="C52" s="61">
        <v>153325400</v>
      </c>
      <c r="D52" s="61">
        <v>4153516</v>
      </c>
      <c r="E52" s="61">
        <v>17791650000</v>
      </c>
      <c r="F52" s="61">
        <v>268229100</v>
      </c>
      <c r="G52" s="61">
        <v>47323540</v>
      </c>
      <c r="H52" s="61">
        <v>22993270</v>
      </c>
      <c r="I52" s="61">
        <v>3782408</v>
      </c>
      <c r="J52" s="61">
        <v>697696400</v>
      </c>
      <c r="K52" s="61">
        <v>4119622000</v>
      </c>
      <c r="L52" s="61">
        <v>434742600</v>
      </c>
      <c r="M52" s="61">
        <v>617424600</v>
      </c>
      <c r="N52" s="61">
        <v>8593293000</v>
      </c>
      <c r="O52" s="61">
        <v>690586400</v>
      </c>
      <c r="P52" s="61">
        <v>40589750000</v>
      </c>
      <c r="Q52" s="61">
        <v>2536049000</v>
      </c>
      <c r="R52" s="61">
        <v>3690369000</v>
      </c>
      <c r="S52" s="61">
        <v>679118300</v>
      </c>
      <c r="T52" s="61">
        <v>451855800</v>
      </c>
      <c r="U52" s="61">
        <v>1051252000</v>
      </c>
      <c r="V52" s="61">
        <v>451639</v>
      </c>
      <c r="W52" s="61"/>
      <c r="X52" s="61"/>
      <c r="Y52" s="61"/>
      <c r="Z52" s="61"/>
      <c r="AA52" s="61"/>
      <c r="AB52" s="61"/>
    </row>
    <row r="53" spans="1:28" x14ac:dyDescent="0.25">
      <c r="A53" s="29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</row>
    <row r="54" spans="1:28" x14ac:dyDescent="0.25">
      <c r="A54" s="2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</row>
    <row r="55" spans="1:28" x14ac:dyDescent="0.25">
      <c r="A55" s="29"/>
      <c r="B55" s="61"/>
      <c r="C55" s="61"/>
      <c r="D55" s="29"/>
      <c r="E55" s="61"/>
      <c r="F55" s="61"/>
      <c r="G55" s="29"/>
      <c r="H55" s="61"/>
      <c r="J55" s="29"/>
      <c r="K55" s="61"/>
      <c r="L55" s="61"/>
      <c r="W55" s="61"/>
    </row>
    <row r="56" spans="1:28" x14ac:dyDescent="0.25">
      <c r="A56" s="29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</row>
    <row r="57" spans="1:28" x14ac:dyDescent="0.25">
      <c r="A57" s="29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</row>
    <row r="58" spans="1:28" x14ac:dyDescent="0.25">
      <c r="A58" s="29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</row>
    <row r="59" spans="1:28" x14ac:dyDescent="0.25">
      <c r="A59" s="29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</row>
    <row r="60" spans="1:28" x14ac:dyDescent="0.25">
      <c r="A60" s="29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</row>
    <row r="61" spans="1:28" x14ac:dyDescent="0.25">
      <c r="A61" s="29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</row>
    <row r="62" spans="1:28" x14ac:dyDescent="0.25">
      <c r="A62" s="29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</row>
    <row r="63" spans="1:28" x14ac:dyDescent="0.25">
      <c r="A63" s="29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</row>
    <row r="64" spans="1:28" x14ac:dyDescent="0.25">
      <c r="A64" s="29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</row>
    <row r="65" spans="1:28" x14ac:dyDescent="0.25">
      <c r="A65" s="29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</row>
    <row r="66" spans="1:28" x14ac:dyDescent="0.25">
      <c r="A66" s="29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</row>
    <row r="67" spans="1:28" x14ac:dyDescent="0.25">
      <c r="A67" s="2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</row>
    <row r="68" spans="1:28" x14ac:dyDescent="0.25">
      <c r="A68" s="29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</row>
    <row r="69" spans="1:28" x14ac:dyDescent="0.25">
      <c r="A69" s="29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</row>
    <row r="70" spans="1:28" x14ac:dyDescent="0.25">
      <c r="A70" s="29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</row>
    <row r="71" spans="1:28" x14ac:dyDescent="0.25">
      <c r="A71" s="29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</row>
    <row r="72" spans="1:28" x14ac:dyDescent="0.25">
      <c r="A72" s="29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</row>
    <row r="73" spans="1:28" x14ac:dyDescent="0.25">
      <c r="A73" s="29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</row>
    <row r="74" spans="1:28" x14ac:dyDescent="0.25">
      <c r="A74" s="29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</row>
    <row r="75" spans="1:28" x14ac:dyDescent="0.25">
      <c r="A75" s="29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</row>
    <row r="76" spans="1:28" x14ac:dyDescent="0.25">
      <c r="A76" s="29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</row>
    <row r="77" spans="1:28" x14ac:dyDescent="0.25">
      <c r="A77" s="29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</row>
    <row r="78" spans="1:28" x14ac:dyDescent="0.25">
      <c r="A78" s="29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</row>
    <row r="79" spans="1:28" x14ac:dyDescent="0.25">
      <c r="A79" s="29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</row>
    <row r="80" spans="1:28" x14ac:dyDescent="0.25">
      <c r="A80" s="29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</row>
    <row r="81" spans="1:28" x14ac:dyDescent="0.25">
      <c r="A81" s="29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</row>
    <row r="82" spans="1:28" x14ac:dyDescent="0.25">
      <c r="A82" s="29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</row>
    <row r="83" spans="1:28" x14ac:dyDescent="0.25">
      <c r="A83" s="29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</row>
    <row r="84" spans="1:28" x14ac:dyDescent="0.25">
      <c r="A84" s="29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</row>
    <row r="85" spans="1:28" x14ac:dyDescent="0.25">
      <c r="A85" s="29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</row>
    <row r="86" spans="1:28" x14ac:dyDescent="0.25">
      <c r="A86" s="29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</row>
    <row r="87" spans="1:28" x14ac:dyDescent="0.25">
      <c r="A87" s="29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</row>
    <row r="88" spans="1:28" x14ac:dyDescent="0.25">
      <c r="A88" s="29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</row>
    <row r="89" spans="1:28" x14ac:dyDescent="0.25">
      <c r="A89" s="29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</row>
    <row r="90" spans="1:28" x14ac:dyDescent="0.25">
      <c r="A90" s="29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</row>
    <row r="91" spans="1:28" x14ac:dyDescent="0.25">
      <c r="A91" s="29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</row>
    <row r="92" spans="1:28" x14ac:dyDescent="0.25">
      <c r="A92" s="29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</row>
    <row r="93" spans="1:28" x14ac:dyDescent="0.25">
      <c r="A93" s="29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1:28" x14ac:dyDescent="0.25">
      <c r="A94" s="29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1:28" x14ac:dyDescent="0.25">
      <c r="A95" s="29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</row>
    <row r="96" spans="1:28" x14ac:dyDescent="0.25">
      <c r="A96" s="29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</row>
    <row r="97" spans="1:28" x14ac:dyDescent="0.25">
      <c r="A97" s="29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</row>
    <row r="98" spans="1:28" x14ac:dyDescent="0.25">
      <c r="A98" s="29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</row>
    <row r="99" spans="1:28" x14ac:dyDescent="0.25">
      <c r="A99" s="29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</row>
    <row r="100" spans="1:28" x14ac:dyDescent="0.25">
      <c r="A100" s="29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</row>
    <row r="101" spans="1:28" x14ac:dyDescent="0.25">
      <c r="A101" s="29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</row>
    <row r="102" spans="1:28" x14ac:dyDescent="0.25">
      <c r="A102" s="29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</row>
    <row r="103" spans="1:28" x14ac:dyDescent="0.25">
      <c r="A103" s="29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</row>
    <row r="104" spans="1:28" x14ac:dyDescent="0.25">
      <c r="A104" s="29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</row>
    <row r="105" spans="1:28" x14ac:dyDescent="0.25">
      <c r="A105" s="29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</row>
    <row r="106" spans="1:28" x14ac:dyDescent="0.25">
      <c r="A106" s="29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</row>
    <row r="107" spans="1:28" x14ac:dyDescent="0.25">
      <c r="A107" s="29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</row>
    <row r="108" spans="1:28" x14ac:dyDescent="0.25">
      <c r="A108" s="29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</row>
    <row r="109" spans="1:28" x14ac:dyDescent="0.25">
      <c r="A109" s="29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</row>
    <row r="110" spans="1:28" x14ac:dyDescent="0.25">
      <c r="A110" s="29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</row>
    <row r="111" spans="1:28" x14ac:dyDescent="0.25">
      <c r="A111" s="29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</row>
    <row r="112" spans="1:28" x14ac:dyDescent="0.25">
      <c r="A112" s="29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</row>
    <row r="113" spans="1:28" x14ac:dyDescent="0.25">
      <c r="A113" s="29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</row>
    <row r="114" spans="1:28" x14ac:dyDescent="0.25">
      <c r="A114" s="29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</row>
    <row r="115" spans="1:28" x14ac:dyDescent="0.25">
      <c r="A115" s="29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</row>
    <row r="116" spans="1:28" x14ac:dyDescent="0.25">
      <c r="A116" s="29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</row>
    <row r="117" spans="1:28" x14ac:dyDescent="0.25">
      <c r="A117" s="29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</row>
    <row r="118" spans="1:28" x14ac:dyDescent="0.25">
      <c r="A118" s="29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</row>
    <row r="119" spans="1:28" x14ac:dyDescent="0.25">
      <c r="A119" s="29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</row>
    <row r="120" spans="1:28" x14ac:dyDescent="0.25">
      <c r="A120" s="29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</row>
    <row r="121" spans="1:28" x14ac:dyDescent="0.25">
      <c r="A121" s="29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</row>
    <row r="122" spans="1:28" x14ac:dyDescent="0.25">
      <c r="A122" s="29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</row>
    <row r="123" spans="1:28" x14ac:dyDescent="0.25">
      <c r="A123" s="29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</row>
    <row r="124" spans="1:28" x14ac:dyDescent="0.25">
      <c r="A124" s="29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</row>
    <row r="125" spans="1:28" x14ac:dyDescent="0.25">
      <c r="A125" s="29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</row>
    <row r="126" spans="1:28" x14ac:dyDescent="0.25">
      <c r="A126" s="29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</row>
    <row r="127" spans="1:28" x14ac:dyDescent="0.25">
      <c r="A127" s="29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</row>
    <row r="128" spans="1:28" x14ac:dyDescent="0.25">
      <c r="A128" s="29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</row>
    <row r="129" spans="1:28" x14ac:dyDescent="0.25">
      <c r="A129" s="29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</row>
    <row r="130" spans="1:28" x14ac:dyDescent="0.25">
      <c r="A130" s="29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</row>
    <row r="131" spans="1:28" x14ac:dyDescent="0.25">
      <c r="A131" s="29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</row>
    <row r="132" spans="1:28" x14ac:dyDescent="0.25">
      <c r="A132" s="29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</row>
    <row r="133" spans="1:28" x14ac:dyDescent="0.25">
      <c r="A133" s="29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</row>
    <row r="134" spans="1:28" x14ac:dyDescent="0.25">
      <c r="A134" s="29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</row>
    <row r="135" spans="1:28" x14ac:dyDescent="0.25">
      <c r="A135" s="29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</row>
    <row r="136" spans="1:28" x14ac:dyDescent="0.25">
      <c r="A136" s="29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</row>
    <row r="137" spans="1:28" x14ac:dyDescent="0.25">
      <c r="A137" s="29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</row>
    <row r="138" spans="1:28" x14ac:dyDescent="0.25">
      <c r="A138" s="29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</row>
    <row r="139" spans="1:28" x14ac:dyDescent="0.25">
      <c r="A139" s="29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</row>
    <row r="140" spans="1:28" x14ac:dyDescent="0.25">
      <c r="A140" s="29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</row>
    <row r="141" spans="1:28" x14ac:dyDescent="0.25">
      <c r="A141" s="29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</row>
    <row r="142" spans="1:28" x14ac:dyDescent="0.25">
      <c r="A142" s="29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</row>
    <row r="143" spans="1:28" x14ac:dyDescent="0.25">
      <c r="A143" s="29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</row>
    <row r="144" spans="1:28" x14ac:dyDescent="0.25">
      <c r="A144" s="29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</row>
    <row r="145" spans="1:28" x14ac:dyDescent="0.25">
      <c r="A145" s="29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</row>
    <row r="146" spans="1:28" x14ac:dyDescent="0.25">
      <c r="A146" s="29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</row>
    <row r="147" spans="1:28" x14ac:dyDescent="0.25">
      <c r="A147" s="29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</row>
    <row r="148" spans="1:28" x14ac:dyDescent="0.25">
      <c r="A148" s="29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</row>
    <row r="149" spans="1:28" x14ac:dyDescent="0.25">
      <c r="A149" s="29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</row>
    <row r="150" spans="1:28" x14ac:dyDescent="0.25">
      <c r="A150" s="29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</row>
    <row r="151" spans="1:28" x14ac:dyDescent="0.25">
      <c r="A151" s="29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</row>
    <row r="152" spans="1:28" x14ac:dyDescent="0.25">
      <c r="A152" s="29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</row>
    <row r="153" spans="1:28" x14ac:dyDescent="0.25">
      <c r="A153" s="29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</row>
    <row r="154" spans="1:28" x14ac:dyDescent="0.25">
      <c r="A154" s="29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</row>
    <row r="155" spans="1:28" x14ac:dyDescent="0.25">
      <c r="A155" s="29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</row>
    <row r="156" spans="1:28" x14ac:dyDescent="0.25">
      <c r="A156" s="29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</row>
    <row r="157" spans="1:28" x14ac:dyDescent="0.25">
      <c r="A157" s="29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</row>
    <row r="158" spans="1:28" x14ac:dyDescent="0.25">
      <c r="A158" s="29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</row>
    <row r="159" spans="1:28" x14ac:dyDescent="0.25">
      <c r="A159" s="29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</row>
    <row r="160" spans="1:28" x14ac:dyDescent="0.25">
      <c r="A160" s="29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</row>
    <row r="161" spans="1:28" x14ac:dyDescent="0.25">
      <c r="A161" s="29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</row>
    <row r="162" spans="1:28" x14ac:dyDescent="0.25">
      <c r="A162" s="29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</row>
    <row r="163" spans="1:28" x14ac:dyDescent="0.25">
      <c r="A163" s="29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</row>
    <row r="164" spans="1:28" x14ac:dyDescent="0.25">
      <c r="A164" s="29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</row>
    <row r="165" spans="1:28" x14ac:dyDescent="0.25">
      <c r="A165" s="29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</row>
    <row r="166" spans="1:28" x14ac:dyDescent="0.25">
      <c r="A166" s="29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</row>
    <row r="167" spans="1:28" x14ac:dyDescent="0.25">
      <c r="A167" s="29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</row>
    <row r="168" spans="1:28" x14ac:dyDescent="0.25">
      <c r="A168" s="29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</row>
    <row r="169" spans="1:28" x14ac:dyDescent="0.25">
      <c r="A169" s="29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</row>
    <row r="170" spans="1:28" x14ac:dyDescent="0.25">
      <c r="A170" s="29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</row>
    <row r="171" spans="1:28" x14ac:dyDescent="0.25">
      <c r="A171" s="29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</row>
    <row r="172" spans="1:28" x14ac:dyDescent="0.25">
      <c r="A172" s="29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</row>
    <row r="173" spans="1:28" x14ac:dyDescent="0.25">
      <c r="A173" s="29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</row>
    <row r="174" spans="1:28" x14ac:dyDescent="0.25">
      <c r="A174" s="29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</row>
    <row r="175" spans="1:28" x14ac:dyDescent="0.25">
      <c r="A175" s="29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</row>
    <row r="176" spans="1:28" x14ac:dyDescent="0.25">
      <c r="A176" s="29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</row>
    <row r="177" spans="1:28" x14ac:dyDescent="0.25">
      <c r="A177" s="29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</row>
    <row r="178" spans="1:28" x14ac:dyDescent="0.25">
      <c r="A178" s="29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</row>
    <row r="179" spans="1:28" x14ac:dyDescent="0.25">
      <c r="A179" s="29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</row>
    <row r="180" spans="1:28" x14ac:dyDescent="0.25">
      <c r="A180" s="29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</row>
    <row r="181" spans="1:28" x14ac:dyDescent="0.25">
      <c r="A181" s="29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</row>
    <row r="182" spans="1:28" x14ac:dyDescent="0.25">
      <c r="A182" s="29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</row>
    <row r="183" spans="1:28" x14ac:dyDescent="0.25">
      <c r="A183" s="29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</row>
    <row r="184" spans="1:28" x14ac:dyDescent="0.25">
      <c r="A184" s="29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</row>
    <row r="185" spans="1:28" x14ac:dyDescent="0.25">
      <c r="A185" s="29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</row>
    <row r="186" spans="1:28" x14ac:dyDescent="0.25">
      <c r="A186" s="29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</row>
    <row r="187" spans="1:28" x14ac:dyDescent="0.25">
      <c r="A187" s="29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</row>
    <row r="188" spans="1:28" x14ac:dyDescent="0.25">
      <c r="A188" s="29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</row>
    <row r="189" spans="1:28" x14ac:dyDescent="0.25">
      <c r="A189" s="29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</row>
    <row r="190" spans="1:28" x14ac:dyDescent="0.25">
      <c r="A190" s="29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</row>
    <row r="191" spans="1:28" x14ac:dyDescent="0.25">
      <c r="A191" s="29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</row>
    <row r="192" spans="1:28" x14ac:dyDescent="0.25">
      <c r="A192" s="29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</row>
    <row r="193" spans="1:28" x14ac:dyDescent="0.25">
      <c r="A193" s="29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</row>
    <row r="194" spans="1:28" x14ac:dyDescent="0.25">
      <c r="A194" s="29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</row>
    <row r="195" spans="1:28" x14ac:dyDescent="0.25">
      <c r="A195" s="29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</row>
    <row r="196" spans="1:28" x14ac:dyDescent="0.25">
      <c r="A196" s="29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</row>
    <row r="197" spans="1:28" x14ac:dyDescent="0.25">
      <c r="A197" s="29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</row>
    <row r="198" spans="1:28" x14ac:dyDescent="0.25">
      <c r="A198" s="29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</row>
    <row r="199" spans="1:28" x14ac:dyDescent="0.25">
      <c r="A199" s="29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</row>
    <row r="200" spans="1:28" x14ac:dyDescent="0.25">
      <c r="A200" s="29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</row>
    <row r="201" spans="1:28" x14ac:dyDescent="0.25">
      <c r="A201" s="29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</row>
    <row r="202" spans="1:28" x14ac:dyDescent="0.25">
      <c r="A202" s="29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</row>
    <row r="203" spans="1:28" x14ac:dyDescent="0.25">
      <c r="A203" s="29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</row>
    <row r="204" spans="1:28" x14ac:dyDescent="0.25">
      <c r="A204" s="29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</row>
    <row r="205" spans="1:28" x14ac:dyDescent="0.25">
      <c r="A205" s="29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</row>
    <row r="206" spans="1:28" x14ac:dyDescent="0.25">
      <c r="A206" s="29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</row>
    <row r="207" spans="1:28" x14ac:dyDescent="0.25">
      <c r="A207" s="29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</row>
    <row r="208" spans="1:28" x14ac:dyDescent="0.25">
      <c r="A208" s="29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</row>
    <row r="209" spans="1:28" x14ac:dyDescent="0.25">
      <c r="A209" s="29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</row>
    <row r="210" spans="1:28" x14ac:dyDescent="0.25">
      <c r="A210" s="29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</row>
    <row r="211" spans="1:28" x14ac:dyDescent="0.25">
      <c r="A211" s="29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</row>
    <row r="212" spans="1:28" x14ac:dyDescent="0.25">
      <c r="A212" s="29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</row>
    <row r="213" spans="1:28" x14ac:dyDescent="0.25">
      <c r="A213" s="29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</row>
    <row r="214" spans="1:28" x14ac:dyDescent="0.25">
      <c r="A214" s="29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</row>
    <row r="215" spans="1:28" x14ac:dyDescent="0.25">
      <c r="A215" s="29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</row>
    <row r="216" spans="1:28" x14ac:dyDescent="0.25">
      <c r="A216" s="29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</row>
    <row r="217" spans="1:28" x14ac:dyDescent="0.25">
      <c r="A217" s="29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</row>
    <row r="218" spans="1:28" x14ac:dyDescent="0.25">
      <c r="A218" s="29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</row>
    <row r="219" spans="1:28" x14ac:dyDescent="0.25">
      <c r="A219" s="29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</row>
    <row r="220" spans="1:28" x14ac:dyDescent="0.25">
      <c r="A220" s="29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</row>
    <row r="221" spans="1:28" x14ac:dyDescent="0.25">
      <c r="A221" s="29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</row>
    <row r="222" spans="1:28" x14ac:dyDescent="0.25">
      <c r="A222" s="29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</row>
    <row r="223" spans="1:28" x14ac:dyDescent="0.25">
      <c r="A223" s="29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</row>
    <row r="224" spans="1:28" x14ac:dyDescent="0.25">
      <c r="A224" s="29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</row>
    <row r="225" spans="1:28" x14ac:dyDescent="0.25">
      <c r="A225" s="29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</row>
    <row r="226" spans="1:28" x14ac:dyDescent="0.25">
      <c r="A226" s="29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</row>
    <row r="227" spans="1:28" x14ac:dyDescent="0.25">
      <c r="A227" s="29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</row>
    <row r="228" spans="1:28" x14ac:dyDescent="0.25">
      <c r="A228" s="29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</row>
    <row r="229" spans="1:28" x14ac:dyDescent="0.25">
      <c r="A229" s="29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</row>
    <row r="230" spans="1:28" x14ac:dyDescent="0.25">
      <c r="A230" s="29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</row>
    <row r="231" spans="1:28" x14ac:dyDescent="0.25">
      <c r="A231" s="29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</row>
    <row r="232" spans="1:28" x14ac:dyDescent="0.25">
      <c r="A232" s="29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</row>
    <row r="233" spans="1:28" x14ac:dyDescent="0.25">
      <c r="A233" s="29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</row>
    <row r="234" spans="1:28" x14ac:dyDescent="0.25">
      <c r="A234" s="29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</row>
    <row r="235" spans="1:28" x14ac:dyDescent="0.25">
      <c r="A235" s="29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</row>
    <row r="236" spans="1:28" x14ac:dyDescent="0.25">
      <c r="A236" s="29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</row>
    <row r="237" spans="1:28" x14ac:dyDescent="0.25">
      <c r="A237" s="29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</row>
    <row r="238" spans="1:28" x14ac:dyDescent="0.25">
      <c r="A238" s="29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</row>
    <row r="239" spans="1:28" x14ac:dyDescent="0.25">
      <c r="A239" s="29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</row>
    <row r="240" spans="1:28" x14ac:dyDescent="0.25">
      <c r="A240" s="29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</row>
    <row r="241" spans="1:28" x14ac:dyDescent="0.25">
      <c r="A241" s="29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</row>
    <row r="242" spans="1:28" x14ac:dyDescent="0.25">
      <c r="A242" s="29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</row>
    <row r="243" spans="1:28" x14ac:dyDescent="0.25">
      <c r="A243" s="29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</row>
    <row r="244" spans="1:28" x14ac:dyDescent="0.25">
      <c r="A244" s="29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</row>
    <row r="245" spans="1:28" x14ac:dyDescent="0.25">
      <c r="A245" s="29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</row>
    <row r="246" spans="1:28" x14ac:dyDescent="0.25">
      <c r="A246" s="29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</row>
    <row r="247" spans="1:28" x14ac:dyDescent="0.25">
      <c r="A247" s="29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</row>
    <row r="248" spans="1:28" x14ac:dyDescent="0.25">
      <c r="A248" s="29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</row>
    <row r="249" spans="1:28" x14ac:dyDescent="0.25">
      <c r="A249" s="29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</row>
    <row r="250" spans="1:28" x14ac:dyDescent="0.25">
      <c r="A250" s="29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</row>
    <row r="251" spans="1:28" x14ac:dyDescent="0.25">
      <c r="A251" s="29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</row>
    <row r="252" spans="1:28" x14ac:dyDescent="0.25">
      <c r="A252" s="29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</row>
    <row r="253" spans="1:28" x14ac:dyDescent="0.25">
      <c r="A253" s="29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</row>
    <row r="254" spans="1:28" x14ac:dyDescent="0.25">
      <c r="A254" s="29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</row>
    <row r="255" spans="1:28" x14ac:dyDescent="0.25">
      <c r="A255" s="29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</row>
    <row r="256" spans="1:28" x14ac:dyDescent="0.25">
      <c r="A256" s="29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</row>
    <row r="257" spans="1:28" x14ac:dyDescent="0.25">
      <c r="A257" s="29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</row>
    <row r="258" spans="1:28" x14ac:dyDescent="0.25">
      <c r="A258" s="29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</row>
    <row r="259" spans="1:28" x14ac:dyDescent="0.25">
      <c r="A259" s="29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</row>
    <row r="260" spans="1:28" x14ac:dyDescent="0.25">
      <c r="A260" s="29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</row>
    <row r="261" spans="1:28" x14ac:dyDescent="0.25">
      <c r="A261" s="29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</row>
    <row r="262" spans="1:28" x14ac:dyDescent="0.25">
      <c r="A262" s="29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</row>
    <row r="263" spans="1:28" x14ac:dyDescent="0.25">
      <c r="A263" s="29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</row>
    <row r="264" spans="1:28" x14ac:dyDescent="0.25">
      <c r="A264" s="29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</row>
    <row r="265" spans="1:28" x14ac:dyDescent="0.25">
      <c r="A265" s="29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</row>
    <row r="266" spans="1:28" x14ac:dyDescent="0.25">
      <c r="A266" s="29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</row>
    <row r="267" spans="1:28" x14ac:dyDescent="0.25">
      <c r="A267" s="29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</row>
    <row r="268" spans="1:28" x14ac:dyDescent="0.25">
      <c r="A268" s="29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</row>
    <row r="269" spans="1:28" x14ac:dyDescent="0.25">
      <c r="A269" s="29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</row>
    <row r="270" spans="1:28" x14ac:dyDescent="0.25">
      <c r="A270" s="29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</row>
    <row r="271" spans="1:28" x14ac:dyDescent="0.25">
      <c r="A271" s="29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</row>
    <row r="272" spans="1:28" x14ac:dyDescent="0.25">
      <c r="A272" s="29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</row>
    <row r="273" spans="1:28" x14ac:dyDescent="0.25">
      <c r="A273" s="29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</row>
    <row r="274" spans="1:28" x14ac:dyDescent="0.25">
      <c r="A274" s="29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</row>
    <row r="275" spans="1:28" x14ac:dyDescent="0.25">
      <c r="A275" s="29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</row>
    <row r="276" spans="1:28" x14ac:dyDescent="0.25">
      <c r="A276" s="29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</row>
    <row r="277" spans="1:28" x14ac:dyDescent="0.25">
      <c r="A277" s="29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</row>
    <row r="278" spans="1:28" x14ac:dyDescent="0.25">
      <c r="A278" s="29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</row>
    <row r="279" spans="1:28" x14ac:dyDescent="0.25">
      <c r="A279" s="29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</row>
    <row r="280" spans="1:28" x14ac:dyDescent="0.25">
      <c r="A280" s="29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</row>
    <row r="281" spans="1:28" x14ac:dyDescent="0.25">
      <c r="A281" s="29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</row>
    <row r="282" spans="1:28" x14ac:dyDescent="0.25">
      <c r="A282" s="29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</row>
    <row r="283" spans="1:28" x14ac:dyDescent="0.25">
      <c r="A283" s="29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</row>
    <row r="284" spans="1:28" x14ac:dyDescent="0.25">
      <c r="A284" s="29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</row>
    <row r="285" spans="1:28" x14ac:dyDescent="0.25">
      <c r="A285" s="29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</row>
    <row r="286" spans="1:28" x14ac:dyDescent="0.25">
      <c r="A286" s="29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</row>
    <row r="287" spans="1:28" x14ac:dyDescent="0.25">
      <c r="A287" s="29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</row>
    <row r="288" spans="1:28" x14ac:dyDescent="0.25">
      <c r="A288" s="29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</row>
    <row r="289" spans="1:28" x14ac:dyDescent="0.25">
      <c r="A289" s="29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</row>
    <row r="290" spans="1:28" x14ac:dyDescent="0.25">
      <c r="A290" s="29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</row>
    <row r="291" spans="1:28" x14ac:dyDescent="0.25">
      <c r="A291" s="29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</row>
    <row r="292" spans="1:28" x14ac:dyDescent="0.25">
      <c r="A292" s="29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</row>
    <row r="293" spans="1:28" x14ac:dyDescent="0.25">
      <c r="A293" s="29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</row>
    <row r="294" spans="1:28" x14ac:dyDescent="0.25">
      <c r="A294" s="29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</row>
    <row r="295" spans="1:28" x14ac:dyDescent="0.25">
      <c r="A295" s="29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</row>
    <row r="296" spans="1:28" x14ac:dyDescent="0.25">
      <c r="A296" s="29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</row>
    <row r="297" spans="1:28" x14ac:dyDescent="0.25">
      <c r="A297" s="29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</row>
    <row r="298" spans="1:28" x14ac:dyDescent="0.25">
      <c r="A298" s="29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</row>
    <row r="299" spans="1:28" x14ac:dyDescent="0.25">
      <c r="A299" s="29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</row>
    <row r="300" spans="1:28" x14ac:dyDescent="0.25">
      <c r="A300" s="29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</row>
    <row r="301" spans="1:28" x14ac:dyDescent="0.25">
      <c r="A301" s="29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</row>
    <row r="302" spans="1:28" x14ac:dyDescent="0.25">
      <c r="A302" s="29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</row>
    <row r="303" spans="1:28" x14ac:dyDescent="0.25">
      <c r="A303" s="29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</row>
    <row r="304" spans="1:28" x14ac:dyDescent="0.25">
      <c r="A304" s="29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</row>
    <row r="305" spans="1:28" x14ac:dyDescent="0.25">
      <c r="A305" s="29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</row>
    <row r="306" spans="1:28" x14ac:dyDescent="0.25">
      <c r="A306" s="29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</row>
    <row r="307" spans="1:28" x14ac:dyDescent="0.25">
      <c r="A307" s="29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</row>
    <row r="308" spans="1:28" x14ac:dyDescent="0.25">
      <c r="A308" s="29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</row>
    <row r="309" spans="1:28" x14ac:dyDescent="0.25">
      <c r="A309" s="29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</row>
    <row r="310" spans="1:28" x14ac:dyDescent="0.25">
      <c r="A310" s="29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</row>
    <row r="311" spans="1:28" x14ac:dyDescent="0.25">
      <c r="A311" s="29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</row>
    <row r="312" spans="1:28" x14ac:dyDescent="0.25">
      <c r="A312" s="29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</row>
    <row r="313" spans="1:28" x14ac:dyDescent="0.25">
      <c r="A313" s="29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</row>
    <row r="314" spans="1:28" x14ac:dyDescent="0.25">
      <c r="A314" s="29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</row>
    <row r="315" spans="1:28" x14ac:dyDescent="0.25">
      <c r="A315" s="29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</row>
    <row r="316" spans="1:28" x14ac:dyDescent="0.25">
      <c r="A316" s="29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</row>
    <row r="317" spans="1:28" x14ac:dyDescent="0.25">
      <c r="A317" s="29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</row>
    <row r="318" spans="1:28" x14ac:dyDescent="0.25">
      <c r="A318" s="29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</row>
    <row r="319" spans="1:28" x14ac:dyDescent="0.25">
      <c r="A319" s="29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</row>
    <row r="320" spans="1:28" x14ac:dyDescent="0.25">
      <c r="A320" s="29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</row>
    <row r="321" spans="1:28" x14ac:dyDescent="0.25">
      <c r="A321" s="29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</row>
    <row r="322" spans="1:28" x14ac:dyDescent="0.25">
      <c r="A322" s="29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</row>
    <row r="323" spans="1:28" x14ac:dyDescent="0.25">
      <c r="A323" s="29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</row>
    <row r="324" spans="1:28" x14ac:dyDescent="0.25">
      <c r="A324" s="29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</row>
    <row r="325" spans="1:28" x14ac:dyDescent="0.25">
      <c r="A325" s="29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</row>
    <row r="326" spans="1:28" x14ac:dyDescent="0.25">
      <c r="A326" s="29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</row>
    <row r="327" spans="1:28" x14ac:dyDescent="0.25">
      <c r="A327" s="29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</row>
    <row r="328" spans="1:28" x14ac:dyDescent="0.25">
      <c r="A328" s="29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</row>
    <row r="329" spans="1:28" x14ac:dyDescent="0.25">
      <c r="A329" s="29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</row>
    <row r="330" spans="1:28" x14ac:dyDescent="0.25">
      <c r="A330" s="29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</row>
    <row r="331" spans="1:28" x14ac:dyDescent="0.25">
      <c r="A331" s="29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</row>
    <row r="332" spans="1:28" x14ac:dyDescent="0.25">
      <c r="A332" s="29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</row>
    <row r="333" spans="1:28" x14ac:dyDescent="0.25">
      <c r="A333" s="29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</row>
    <row r="334" spans="1:28" x14ac:dyDescent="0.25">
      <c r="A334" s="29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</row>
    <row r="335" spans="1:28" x14ac:dyDescent="0.25">
      <c r="A335" s="29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</row>
    <row r="336" spans="1:28" x14ac:dyDescent="0.25">
      <c r="A336" s="29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</row>
    <row r="337" spans="1:28" x14ac:dyDescent="0.25">
      <c r="A337" s="29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</row>
    <row r="338" spans="1:28" x14ac:dyDescent="0.25">
      <c r="A338" s="29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</row>
    <row r="339" spans="1:28" x14ac:dyDescent="0.25">
      <c r="A339" s="29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</row>
    <row r="340" spans="1:28" x14ac:dyDescent="0.25">
      <c r="A340" s="29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</row>
    <row r="341" spans="1:28" x14ac:dyDescent="0.25">
      <c r="A341" s="29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</row>
    <row r="342" spans="1:28" x14ac:dyDescent="0.25">
      <c r="A342" s="29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</row>
    <row r="343" spans="1:28" x14ac:dyDescent="0.25">
      <c r="A343" s="29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</row>
    <row r="344" spans="1:28" x14ac:dyDescent="0.25">
      <c r="A344" s="29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</row>
    <row r="345" spans="1:28" x14ac:dyDescent="0.25">
      <c r="A345" s="29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</row>
    <row r="346" spans="1:28" x14ac:dyDescent="0.25">
      <c r="A346" s="29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</row>
    <row r="347" spans="1:28" x14ac:dyDescent="0.25">
      <c r="A347" s="29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</row>
    <row r="348" spans="1:28" x14ac:dyDescent="0.25">
      <c r="A348" s="29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</row>
    <row r="349" spans="1:28" x14ac:dyDescent="0.25">
      <c r="A349" s="29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</row>
    <row r="350" spans="1:28" x14ac:dyDescent="0.25">
      <c r="A350" s="29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</row>
    <row r="351" spans="1:28" x14ac:dyDescent="0.25">
      <c r="A351" s="29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</row>
    <row r="352" spans="1:28" x14ac:dyDescent="0.25">
      <c r="A352" s="29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</row>
    <row r="353" spans="1:28" x14ac:dyDescent="0.25">
      <c r="A353" s="29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</row>
    <row r="354" spans="1:28" x14ac:dyDescent="0.25">
      <c r="A354" s="29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</row>
    <row r="355" spans="1:28" x14ac:dyDescent="0.25">
      <c r="A355" s="29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</row>
    <row r="356" spans="1:28" x14ac:dyDescent="0.25">
      <c r="A356" s="29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</row>
    <row r="357" spans="1:28" x14ac:dyDescent="0.25">
      <c r="A357" s="29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</row>
    <row r="358" spans="1:28" x14ac:dyDescent="0.25">
      <c r="A358" s="29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</row>
    <row r="359" spans="1:28" x14ac:dyDescent="0.25">
      <c r="A359" s="29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</row>
    <row r="360" spans="1:28" x14ac:dyDescent="0.25">
      <c r="A360" s="29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</row>
    <row r="361" spans="1:28" x14ac:dyDescent="0.25">
      <c r="A361" s="29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</row>
    <row r="362" spans="1:28" x14ac:dyDescent="0.25">
      <c r="A362" s="29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</row>
    <row r="363" spans="1:28" x14ac:dyDescent="0.25">
      <c r="A363" s="29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</row>
    <row r="364" spans="1:28" x14ac:dyDescent="0.25">
      <c r="A364" s="29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</row>
    <row r="365" spans="1:28" x14ac:dyDescent="0.25">
      <c r="A365" s="29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</row>
    <row r="366" spans="1:28" x14ac:dyDescent="0.25">
      <c r="A366" s="29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</row>
    <row r="367" spans="1:28" x14ac:dyDescent="0.25">
      <c r="A367" s="29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</row>
    <row r="368" spans="1:28" x14ac:dyDescent="0.25">
      <c r="A368" s="29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</row>
    <row r="369" spans="1:28" x14ac:dyDescent="0.25">
      <c r="A369" s="29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</row>
    <row r="370" spans="1:28" x14ac:dyDescent="0.25">
      <c r="A370" s="29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</row>
    <row r="371" spans="1:28" x14ac:dyDescent="0.25">
      <c r="A371" s="29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</row>
    <row r="372" spans="1:28" x14ac:dyDescent="0.25">
      <c r="A372" s="29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</row>
    <row r="373" spans="1:28" x14ac:dyDescent="0.25">
      <c r="A373" s="29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</row>
    <row r="374" spans="1:28" x14ac:dyDescent="0.25">
      <c r="A374" s="29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</row>
    <row r="375" spans="1:28" x14ac:dyDescent="0.25">
      <c r="A375" s="29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</row>
    <row r="376" spans="1:28" x14ac:dyDescent="0.25">
      <c r="A376" s="29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</row>
    <row r="377" spans="1:28" x14ac:dyDescent="0.25">
      <c r="A377" s="29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</row>
    <row r="378" spans="1:28" x14ac:dyDescent="0.25">
      <c r="A378" s="29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</row>
    <row r="379" spans="1:28" x14ac:dyDescent="0.25">
      <c r="A379" s="29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</row>
    <row r="380" spans="1:28" x14ac:dyDescent="0.25">
      <c r="A380" s="29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</row>
    <row r="381" spans="1:28" x14ac:dyDescent="0.25">
      <c r="A381" s="29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</row>
    <row r="382" spans="1:28" x14ac:dyDescent="0.25">
      <c r="A382" s="29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</row>
    <row r="383" spans="1:28" x14ac:dyDescent="0.25">
      <c r="A383" s="29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</row>
    <row r="384" spans="1:28" x14ac:dyDescent="0.25">
      <c r="A384" s="29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</row>
    <row r="385" spans="1:28" x14ac:dyDescent="0.25">
      <c r="A385" s="29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</row>
    <row r="386" spans="1:28" x14ac:dyDescent="0.25">
      <c r="A386" s="29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</row>
    <row r="387" spans="1:28" x14ac:dyDescent="0.25">
      <c r="A387" s="29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</row>
    <row r="388" spans="1:28" x14ac:dyDescent="0.25">
      <c r="A388" s="29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</row>
    <row r="389" spans="1:28" x14ac:dyDescent="0.25">
      <c r="A389" s="29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</row>
    <row r="390" spans="1:28" x14ac:dyDescent="0.25">
      <c r="A390" s="29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</row>
    <row r="391" spans="1:28" x14ac:dyDescent="0.25">
      <c r="A391" s="29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</row>
    <row r="392" spans="1:28" x14ac:dyDescent="0.25">
      <c r="A392" s="29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</row>
    <row r="393" spans="1:28" x14ac:dyDescent="0.25">
      <c r="A393" s="29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</row>
    <row r="394" spans="1:28" x14ac:dyDescent="0.25">
      <c r="A394" s="29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</row>
    <row r="395" spans="1:28" x14ac:dyDescent="0.25">
      <c r="A395" s="29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</row>
    <row r="396" spans="1:28" x14ac:dyDescent="0.25">
      <c r="A396" s="29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</row>
    <row r="397" spans="1:28" x14ac:dyDescent="0.25">
      <c r="A397" s="29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</row>
    <row r="398" spans="1:28" x14ac:dyDescent="0.25">
      <c r="A398" s="29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</row>
    <row r="399" spans="1:28" x14ac:dyDescent="0.25">
      <c r="A399" s="29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</row>
    <row r="400" spans="1:28" x14ac:dyDescent="0.25">
      <c r="A400" s="29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</row>
    <row r="401" spans="1:28" x14ac:dyDescent="0.25">
      <c r="A401" s="29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</row>
    <row r="402" spans="1:28" x14ac:dyDescent="0.25">
      <c r="A402" s="29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</row>
    <row r="403" spans="1:28" x14ac:dyDescent="0.25">
      <c r="A403" s="29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</row>
    <row r="404" spans="1:28" x14ac:dyDescent="0.25">
      <c r="A404" s="29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</row>
    <row r="405" spans="1:28" x14ac:dyDescent="0.25">
      <c r="A405" s="29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</row>
    <row r="406" spans="1:28" x14ac:dyDescent="0.25">
      <c r="A406" s="29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</row>
    <row r="407" spans="1:28" x14ac:dyDescent="0.25">
      <c r="A407" s="29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</row>
    <row r="408" spans="1:28" x14ac:dyDescent="0.25">
      <c r="A408" s="29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</row>
    <row r="409" spans="1:28" x14ac:dyDescent="0.25">
      <c r="A409" s="29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</row>
    <row r="410" spans="1:28" x14ac:dyDescent="0.25">
      <c r="A410" s="29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</row>
    <row r="411" spans="1:28" x14ac:dyDescent="0.25">
      <c r="A411" s="29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</row>
    <row r="412" spans="1:28" x14ac:dyDescent="0.25">
      <c r="A412" s="29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</row>
    <row r="413" spans="1:28" x14ac:dyDescent="0.25">
      <c r="A413" s="29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</row>
    <row r="414" spans="1:28" x14ac:dyDescent="0.25">
      <c r="A414" s="29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</row>
    <row r="415" spans="1:28" x14ac:dyDescent="0.25">
      <c r="A415" s="29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</row>
    <row r="416" spans="1:28" x14ac:dyDescent="0.25"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</row>
    <row r="417" spans="2:28" x14ac:dyDescent="0.25"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</row>
    <row r="418" spans="2:28" x14ac:dyDescent="0.25"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</row>
    <row r="419" spans="2:28" x14ac:dyDescent="0.25"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</row>
    <row r="420" spans="2:28" x14ac:dyDescent="0.25"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</row>
    <row r="421" spans="2:28" x14ac:dyDescent="0.25">
      <c r="B421" s="61"/>
      <c r="C421" s="61"/>
      <c r="D421" s="61"/>
      <c r="E421" s="61"/>
      <c r="F421" s="61"/>
      <c r="G421" s="61"/>
      <c r="H421" s="61"/>
      <c r="I421" s="61"/>
      <c r="J421" s="61"/>
    </row>
  </sheetData>
  <sortState columnSort="1" ref="D55:BI420">
    <sortCondition ref="D55:BI5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7"/>
  <sheetViews>
    <sheetView zoomScale="85" zoomScaleNormal="85" workbookViewId="0">
      <pane xSplit="1" ySplit="2" topLeftCell="B3" activePane="bottomRight" state="frozen"/>
      <selection activeCell="A30" sqref="A30"/>
      <selection pane="topRight" activeCell="A30" sqref="A30"/>
      <selection pane="bottomLeft" activeCell="A30" sqref="A30"/>
      <selection pane="bottomRight" activeCell="B62" sqref="B62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5" max="5" width="9.140625" style="29"/>
    <col min="6" max="6" width="15.42578125" bestFit="1" customWidth="1"/>
    <col min="7" max="27" width="12" style="27" bestFit="1" customWidth="1"/>
    <col min="28" max="28" width="12" style="27" customWidth="1"/>
    <col min="29" max="30" width="9.140625" style="27"/>
    <col min="31" max="31" width="12" style="27" customWidth="1"/>
    <col min="32" max="55" width="9.140625" style="27"/>
    <col min="56" max="56" width="10.85546875" style="27" bestFit="1" customWidth="1"/>
    <col min="57" max="57" width="9.85546875" style="27" bestFit="1" customWidth="1"/>
  </cols>
  <sheetData>
    <row r="1" spans="1:63" x14ac:dyDescent="0.25">
      <c r="A1" s="29"/>
      <c r="B1" s="29" t="s">
        <v>473</v>
      </c>
      <c r="C1" s="29"/>
      <c r="F1" s="29" t="s">
        <v>476</v>
      </c>
      <c r="AH1" s="27" t="s">
        <v>477</v>
      </c>
      <c r="BG1" s="29" t="s">
        <v>342</v>
      </c>
      <c r="BJ1" t="s">
        <v>478</v>
      </c>
    </row>
    <row r="2" spans="1:63" x14ac:dyDescent="0.25">
      <c r="A2" s="29" t="s">
        <v>52</v>
      </c>
      <c r="B2" s="29" t="s">
        <v>312</v>
      </c>
      <c r="C2" s="29" t="s">
        <v>313</v>
      </c>
      <c r="D2" s="29"/>
      <c r="F2" s="29" t="s">
        <v>227</v>
      </c>
      <c r="G2" s="29" t="s">
        <v>149</v>
      </c>
      <c r="H2" s="29" t="s">
        <v>151</v>
      </c>
      <c r="I2" s="29" t="s">
        <v>152</v>
      </c>
      <c r="J2" s="29" t="s">
        <v>153</v>
      </c>
      <c r="K2" s="29" t="s">
        <v>154</v>
      </c>
      <c r="L2" s="29" t="s">
        <v>155</v>
      </c>
      <c r="M2" s="29" t="s">
        <v>156</v>
      </c>
      <c r="N2" s="29" t="s">
        <v>54</v>
      </c>
      <c r="O2" s="29" t="s">
        <v>53</v>
      </c>
      <c r="P2" s="29" t="s">
        <v>157</v>
      </c>
      <c r="Q2" s="29" t="s">
        <v>158</v>
      </c>
      <c r="R2" s="29" t="s">
        <v>159</v>
      </c>
      <c r="S2" s="29" t="s">
        <v>160</v>
      </c>
      <c r="T2" s="29" t="s">
        <v>161</v>
      </c>
      <c r="U2" s="29" t="s">
        <v>162</v>
      </c>
      <c r="V2" s="29" t="s">
        <v>163</v>
      </c>
      <c r="W2" s="29" t="s">
        <v>164</v>
      </c>
      <c r="X2" s="29" t="s">
        <v>165</v>
      </c>
      <c r="Y2" s="29" t="s">
        <v>166</v>
      </c>
      <c r="Z2" s="29" t="s">
        <v>167</v>
      </c>
      <c r="AA2" s="29" t="s">
        <v>168</v>
      </c>
      <c r="AB2" s="29"/>
      <c r="AC2" s="27" t="s">
        <v>54</v>
      </c>
      <c r="AD2" s="27" t="s">
        <v>53</v>
      </c>
      <c r="AE2" s="29"/>
      <c r="AF2" s="27" t="s">
        <v>314</v>
      </c>
      <c r="AG2" s="27" t="s">
        <v>177</v>
      </c>
      <c r="AH2" s="27" t="s">
        <v>149</v>
      </c>
      <c r="AI2" s="27" t="s">
        <v>151</v>
      </c>
      <c r="AJ2" s="27" t="s">
        <v>152</v>
      </c>
      <c r="AK2" s="27" t="s">
        <v>153</v>
      </c>
      <c r="AL2" s="27" t="s">
        <v>154</v>
      </c>
      <c r="AM2" s="27" t="s">
        <v>155</v>
      </c>
      <c r="AN2" s="27" t="s">
        <v>156</v>
      </c>
      <c r="AO2" s="27" t="s">
        <v>157</v>
      </c>
      <c r="AP2" s="27" t="s">
        <v>158</v>
      </c>
      <c r="AQ2" s="27" t="s">
        <v>159</v>
      </c>
      <c r="AR2" s="27" t="s">
        <v>160</v>
      </c>
      <c r="AS2" s="27" t="s">
        <v>161</v>
      </c>
      <c r="AT2" s="27" t="s">
        <v>162</v>
      </c>
      <c r="AU2" s="27" t="s">
        <v>163</v>
      </c>
      <c r="AV2" s="27" t="s">
        <v>164</v>
      </c>
      <c r="AW2" s="27" t="s">
        <v>165</v>
      </c>
      <c r="AX2" s="27" t="s">
        <v>166</v>
      </c>
      <c r="AY2" s="27" t="s">
        <v>167</v>
      </c>
      <c r="AZ2" s="27" t="s">
        <v>168</v>
      </c>
      <c r="BA2" s="27" t="s">
        <v>54</v>
      </c>
      <c r="BB2" s="27" t="s">
        <v>53</v>
      </c>
      <c r="BD2" s="27" t="s">
        <v>54</v>
      </c>
      <c r="BE2" s="27" t="s">
        <v>53</v>
      </c>
      <c r="BG2" s="27" t="s">
        <v>54</v>
      </c>
      <c r="BH2" s="27" t="s">
        <v>53</v>
      </c>
      <c r="BJ2" s="27" t="s">
        <v>54</v>
      </c>
      <c r="BK2" s="27" t="s">
        <v>53</v>
      </c>
    </row>
    <row r="3" spans="1:63" x14ac:dyDescent="0.25">
      <c r="A3" s="29" t="s">
        <v>0</v>
      </c>
      <c r="B3" s="27">
        <v>528780.72563744895</v>
      </c>
      <c r="C3" s="27">
        <v>62688.348008827001</v>
      </c>
      <c r="D3" s="29"/>
      <c r="F3" s="29" t="s">
        <v>0</v>
      </c>
      <c r="G3" s="27">
        <v>3014.9000302033201</v>
      </c>
      <c r="H3" s="27">
        <v>3788.3769684242998</v>
      </c>
      <c r="I3" s="27">
        <v>99.071469556926104</v>
      </c>
      <c r="J3" s="27">
        <v>321.55035532994901</v>
      </c>
      <c r="K3" s="27">
        <v>2564.9043987720202</v>
      </c>
      <c r="L3" s="27">
        <v>169.00726904655599</v>
      </c>
      <c r="M3" s="27">
        <v>1040.6207460440801</v>
      </c>
      <c r="N3" s="27">
        <v>531031.32978932594</v>
      </c>
      <c r="O3" s="27">
        <v>62909.931273036898</v>
      </c>
      <c r="P3" s="27">
        <v>468121.39851628902</v>
      </c>
      <c r="Q3" s="27">
        <v>357.82797742467102</v>
      </c>
      <c r="R3" s="27">
        <v>68.267837431174399</v>
      </c>
      <c r="S3" s="27">
        <v>34274.389272860499</v>
      </c>
      <c r="T3" s="27">
        <v>68.956007550830293</v>
      </c>
      <c r="U3" s="27">
        <v>1835.1594237118099</v>
      </c>
      <c r="V3" s="27">
        <v>145.88412434067999</v>
      </c>
      <c r="W3" s="27">
        <v>375.47473139436801</v>
      </c>
      <c r="X3" s="27">
        <v>4591.4192487750497</v>
      </c>
      <c r="Y3" s="27">
        <v>9418.3688468173495</v>
      </c>
      <c r="Z3" s="27">
        <v>558.25690713581002</v>
      </c>
      <c r="AA3" s="27">
        <v>217.49565821745199</v>
      </c>
      <c r="AB3" s="29"/>
      <c r="AC3" s="51">
        <f>(N3-B3)/(B3+1E-50)</f>
        <v>4.2562144245402913E-3</v>
      </c>
      <c r="AD3" s="51">
        <f>(O3-C3)/(C3+1E-50)</f>
        <v>3.5346802276349184E-3</v>
      </c>
      <c r="AE3" s="29"/>
      <c r="AF3" s="27">
        <v>1</v>
      </c>
      <c r="AG3" s="27" t="s">
        <v>0</v>
      </c>
      <c r="AH3" s="27">
        <v>496.40485523000001</v>
      </c>
      <c r="AI3" s="27">
        <v>616.19034915500004</v>
      </c>
      <c r="AJ3" s="27">
        <v>16.233734188500001</v>
      </c>
      <c r="AK3" s="27">
        <v>54.020827190699997</v>
      </c>
      <c r="AL3" s="27">
        <v>420.19272385400001</v>
      </c>
      <c r="AM3" s="27">
        <v>28.358814132999999</v>
      </c>
      <c r="AN3" s="27">
        <v>171.103179756</v>
      </c>
      <c r="AO3" s="27">
        <v>76397.725115499998</v>
      </c>
      <c r="AP3" s="27">
        <v>57.191609276800001</v>
      </c>
      <c r="AQ3" s="27">
        <v>11.180640378</v>
      </c>
      <c r="AR3" s="27">
        <v>5597.7094567900003</v>
      </c>
      <c r="AS3" s="27">
        <v>11.4226840216</v>
      </c>
      <c r="AT3" s="27">
        <v>302.60422702800003</v>
      </c>
      <c r="AU3" s="27">
        <v>25.43797571</v>
      </c>
      <c r="AV3" s="27">
        <v>65.761517023899998</v>
      </c>
      <c r="AW3" s="27">
        <v>757.08915996899998</v>
      </c>
      <c r="AX3" s="27">
        <v>1545.66795963</v>
      </c>
      <c r="AY3" s="27">
        <v>92.713012918199993</v>
      </c>
      <c r="AZ3" s="27">
        <v>35.670553854600001</v>
      </c>
      <c r="BA3" s="27">
        <f t="shared" ref="BA3:BA34" si="0">BB3+AO3</f>
        <v>86702.67839560729</v>
      </c>
      <c r="BB3" s="27">
        <f>SUM(AH3:AZ3)-AO3</f>
        <v>10304.953280107293</v>
      </c>
      <c r="BD3" s="27">
        <f t="shared" ref="BD3:BD34" si="1">BA3-B3</f>
        <v>-442078.04724184168</v>
      </c>
      <c r="BE3" s="27">
        <f t="shared" ref="BE3:BE34" si="2">BB3-C3</f>
        <v>-52383.394728719708</v>
      </c>
      <c r="BG3" s="24">
        <f>BA3/N3</f>
        <v>0.16327224691244585</v>
      </c>
      <c r="BH3" s="24">
        <f>BB3/O3</f>
        <v>0.16380487264216709</v>
      </c>
      <c r="BJ3" s="24">
        <v>0.17040968205598725</v>
      </c>
      <c r="BK3" s="24">
        <v>0.17055237568880321</v>
      </c>
    </row>
    <row r="4" spans="1:63" x14ac:dyDescent="0.25">
      <c r="A4" s="29" t="s">
        <v>2</v>
      </c>
      <c r="B4" s="27">
        <v>263613.54824979702</v>
      </c>
      <c r="C4" s="27">
        <v>32630.379172762801</v>
      </c>
      <c r="D4" s="29"/>
      <c r="F4" s="29" t="s">
        <v>2</v>
      </c>
      <c r="G4" s="27">
        <v>1780.65514740653</v>
      </c>
      <c r="H4" s="27">
        <v>1695.0255542144</v>
      </c>
      <c r="I4" s="27">
        <v>56.621354629981703</v>
      </c>
      <c r="J4" s="27">
        <v>152.47214603416001</v>
      </c>
      <c r="K4" s="27">
        <v>1250.9738505376499</v>
      </c>
      <c r="L4" s="27">
        <v>83.321758516730299</v>
      </c>
      <c r="M4" s="27">
        <v>529.24104840798702</v>
      </c>
      <c r="N4" s="27">
        <v>263091.82671473798</v>
      </c>
      <c r="O4" s="27">
        <v>32550.064528965901</v>
      </c>
      <c r="P4" s="27">
        <v>230541.76218577201</v>
      </c>
      <c r="Q4" s="27">
        <v>144.585311816222</v>
      </c>
      <c r="R4" s="27">
        <v>36.218722002678597</v>
      </c>
      <c r="S4" s="27">
        <v>18198.293823641201</v>
      </c>
      <c r="T4" s="27">
        <v>60.892941891675797</v>
      </c>
      <c r="U4" s="27">
        <v>795.42024801997297</v>
      </c>
      <c r="V4" s="27">
        <v>77.054623478121798</v>
      </c>
      <c r="W4" s="27">
        <v>200.06365879065399</v>
      </c>
      <c r="X4" s="27">
        <v>1989.5544566984699</v>
      </c>
      <c r="Y4" s="27">
        <v>5122.0879256160497</v>
      </c>
      <c r="Z4" s="27">
        <v>270.08778121331301</v>
      </c>
      <c r="AA4" s="27">
        <v>107.494176050089</v>
      </c>
      <c r="AB4" s="29"/>
      <c r="AC4" s="51">
        <f t="shared" ref="AC4:AD56" si="3">(N4-B4)/(B4+1E-50)</f>
        <v>-1.9791150285062903E-3</v>
      </c>
      <c r="AD4" s="51">
        <f t="shared" si="3"/>
        <v>-2.461345710133241E-3</v>
      </c>
      <c r="AE4" s="29"/>
      <c r="AF4" s="27">
        <v>4</v>
      </c>
      <c r="AG4" s="27" t="s">
        <v>2</v>
      </c>
      <c r="AH4" s="27">
        <v>1185.75631092</v>
      </c>
      <c r="AI4" s="27">
        <v>1139.27153974</v>
      </c>
      <c r="AJ4" s="27">
        <v>37.700026350999998</v>
      </c>
      <c r="AK4" s="27">
        <v>104.04865678500001</v>
      </c>
      <c r="AL4" s="27">
        <v>837.87761266699999</v>
      </c>
      <c r="AM4" s="27">
        <v>56.348955797599999</v>
      </c>
      <c r="AN4" s="27">
        <v>354.48396693900003</v>
      </c>
      <c r="AO4" s="27">
        <v>153721.05897799999</v>
      </c>
      <c r="AP4" s="27">
        <v>96.113452981400002</v>
      </c>
      <c r="AQ4" s="27">
        <v>24.1562871167</v>
      </c>
      <c r="AR4" s="27">
        <v>12145.6675189</v>
      </c>
      <c r="AS4" s="27">
        <v>40.261610199499998</v>
      </c>
      <c r="AT4" s="27">
        <v>538.953873015</v>
      </c>
      <c r="AU4" s="27">
        <v>52.465294863300002</v>
      </c>
      <c r="AV4" s="27">
        <v>136.01638727900001</v>
      </c>
      <c r="AW4" s="27">
        <v>1348.03834173</v>
      </c>
      <c r="AX4" s="27">
        <v>3418.2593996099999</v>
      </c>
      <c r="AY4" s="27">
        <v>182.299244214</v>
      </c>
      <c r="AZ4" s="27">
        <v>72.080670470499996</v>
      </c>
      <c r="BA4" s="27">
        <f t="shared" si="0"/>
        <v>175490.85812757895</v>
      </c>
      <c r="BB4" s="27">
        <f t="shared" ref="BB4:BB51" si="4">SUM(AH4:AZ4)-AO4</f>
        <v>21769.799149578961</v>
      </c>
      <c r="BD4" s="27">
        <f t="shared" si="1"/>
        <v>-88122.690122218075</v>
      </c>
      <c r="BE4" s="27">
        <f t="shared" si="2"/>
        <v>-10860.58002318384</v>
      </c>
      <c r="BG4" s="24">
        <f t="shared" ref="BG4:BG51" si="5">BA4/N4</f>
        <v>0.66703272510954148</v>
      </c>
      <c r="BH4" s="24">
        <f t="shared" ref="BH4:BH51" si="6">BB4/O4</f>
        <v>0.66880970789493477</v>
      </c>
      <c r="BJ4" s="24">
        <v>0.66661467340305403</v>
      </c>
      <c r="BK4" s="24">
        <v>0.66738912747101864</v>
      </c>
    </row>
    <row r="5" spans="1:63" x14ac:dyDescent="0.25">
      <c r="A5" s="29" t="s">
        <v>3</v>
      </c>
      <c r="B5" s="27">
        <v>320562.648932966</v>
      </c>
      <c r="C5" s="27">
        <v>49285.484539204001</v>
      </c>
      <c r="D5" s="29"/>
      <c r="F5" s="29" t="s">
        <v>3</v>
      </c>
      <c r="G5" s="27">
        <v>3207.6780967498298</v>
      </c>
      <c r="H5" s="27">
        <v>1981.5639330456199</v>
      </c>
      <c r="I5" s="27">
        <v>79.823086096000196</v>
      </c>
      <c r="J5" s="27">
        <v>297.99603694946398</v>
      </c>
      <c r="K5" s="27">
        <v>2288.7158827582002</v>
      </c>
      <c r="L5" s="27">
        <v>131.98331376731301</v>
      </c>
      <c r="M5" s="27">
        <v>915.94342851788701</v>
      </c>
      <c r="N5" s="27">
        <v>319532.30746833299</v>
      </c>
      <c r="O5" s="27">
        <v>49023.878059557799</v>
      </c>
      <c r="P5" s="27">
        <v>270508.429408775</v>
      </c>
      <c r="Q5" s="27">
        <v>137.7045317438</v>
      </c>
      <c r="R5" s="27">
        <v>55.6453373347222</v>
      </c>
      <c r="S5" s="27">
        <v>24655.932631161199</v>
      </c>
      <c r="T5" s="27">
        <v>75.991115593842395</v>
      </c>
      <c r="U5" s="27">
        <v>1371.8755118305501</v>
      </c>
      <c r="V5" s="27">
        <v>175.867626250434</v>
      </c>
      <c r="W5" s="27">
        <v>453.35835298202602</v>
      </c>
      <c r="X5" s="27">
        <v>3431.9275156665899</v>
      </c>
      <c r="Y5" s="27">
        <v>9187.3483953107698</v>
      </c>
      <c r="Z5" s="27">
        <v>373.98729972387099</v>
      </c>
      <c r="AA5" s="27">
        <v>200.53596407568401</v>
      </c>
      <c r="AB5" s="29"/>
      <c r="AC5" s="51">
        <f t="shared" si="3"/>
        <v>-3.2141656804453972E-3</v>
      </c>
      <c r="AD5" s="51">
        <f t="shared" si="3"/>
        <v>-5.3079823013225599E-3</v>
      </c>
      <c r="AE5" s="29"/>
      <c r="AF5" s="27">
        <v>5</v>
      </c>
      <c r="AG5" s="27" t="s">
        <v>3</v>
      </c>
      <c r="AH5" s="27">
        <v>1055.8922859700001</v>
      </c>
      <c r="AI5" s="27">
        <v>521.67850660399995</v>
      </c>
      <c r="AJ5" s="27">
        <v>22.147839492900001</v>
      </c>
      <c r="AK5" s="27">
        <v>58.5717953009</v>
      </c>
      <c r="AL5" s="27">
        <v>726.472978883</v>
      </c>
      <c r="AM5" s="27">
        <v>27.754798659999999</v>
      </c>
      <c r="AN5" s="27">
        <v>278.458728802</v>
      </c>
      <c r="AO5" s="27">
        <v>73629.928616100005</v>
      </c>
      <c r="AP5" s="27">
        <v>31.750652850800002</v>
      </c>
      <c r="AQ5" s="27">
        <v>17.229918838900002</v>
      </c>
      <c r="AR5" s="27">
        <v>7347.2540278799997</v>
      </c>
      <c r="AS5" s="27">
        <v>21.4989037253</v>
      </c>
      <c r="AT5" s="27">
        <v>328.91340394399998</v>
      </c>
      <c r="AU5" s="27">
        <v>36.206728183599999</v>
      </c>
      <c r="AV5" s="27">
        <v>88.941437206100005</v>
      </c>
      <c r="AW5" s="27">
        <v>822.951545882</v>
      </c>
      <c r="AX5" s="27">
        <v>2973.3738469999998</v>
      </c>
      <c r="AY5" s="27">
        <v>79.430114874400005</v>
      </c>
      <c r="AZ5" s="27">
        <v>64.410079199099997</v>
      </c>
      <c r="BA5" s="27">
        <f t="shared" si="0"/>
        <v>88132.866209396976</v>
      </c>
      <c r="BB5" s="27">
        <f t="shared" si="4"/>
        <v>14502.937593296971</v>
      </c>
      <c r="BD5" s="27">
        <f t="shared" si="1"/>
        <v>-232429.78272356902</v>
      </c>
      <c r="BE5" s="27">
        <f t="shared" si="2"/>
        <v>-34782.54694590703</v>
      </c>
      <c r="BG5" s="24">
        <f t="shared" si="5"/>
        <v>0.27581832618953972</v>
      </c>
      <c r="BH5" s="24">
        <f t="shared" si="6"/>
        <v>0.29583415607548919</v>
      </c>
      <c r="BJ5" s="24">
        <v>0.28725507529445132</v>
      </c>
      <c r="BK5" s="24">
        <v>0.30474819028471894</v>
      </c>
    </row>
    <row r="6" spans="1:63" x14ac:dyDescent="0.25">
      <c r="A6" s="29" t="s">
        <v>4</v>
      </c>
      <c r="B6" s="27">
        <v>312537.15951656702</v>
      </c>
      <c r="C6" s="27">
        <v>41064.231761281699</v>
      </c>
      <c r="D6" s="29"/>
      <c r="F6" s="29" t="s">
        <v>4</v>
      </c>
      <c r="G6" s="27">
        <v>1697.2545373876301</v>
      </c>
      <c r="H6" s="27">
        <v>2042.4047531650101</v>
      </c>
      <c r="I6" s="27">
        <v>86.670805006696497</v>
      </c>
      <c r="J6" s="27">
        <v>687.47818156164305</v>
      </c>
      <c r="K6" s="27">
        <v>1403.2640153882601</v>
      </c>
      <c r="L6" s="27">
        <v>261.84854828948801</v>
      </c>
      <c r="M6" s="27">
        <v>721.42695922000405</v>
      </c>
      <c r="N6" s="27">
        <v>312540.88986434799</v>
      </c>
      <c r="O6" s="27">
        <v>41065.339621564497</v>
      </c>
      <c r="P6" s="27">
        <v>271475.55024278298</v>
      </c>
      <c r="Q6" s="27">
        <v>143.30648062963999</v>
      </c>
      <c r="R6" s="27">
        <v>36.6778123535993</v>
      </c>
      <c r="S6" s="27">
        <v>18762.486624007201</v>
      </c>
      <c r="T6" s="27">
        <v>90.242290773105694</v>
      </c>
      <c r="U6" s="27">
        <v>2183.0797005021</v>
      </c>
      <c r="V6" s="27">
        <v>388.71361090626402</v>
      </c>
      <c r="W6" s="27">
        <v>1052.1505368298599</v>
      </c>
      <c r="X6" s="27">
        <v>5458.2777750954801</v>
      </c>
      <c r="Y6" s="27">
        <v>5229.6386804234999</v>
      </c>
      <c r="Z6" s="27">
        <v>702.13669637394696</v>
      </c>
      <c r="AA6" s="27">
        <v>118.281613651019</v>
      </c>
      <c r="AB6" s="29"/>
      <c r="AC6" s="51">
        <f t="shared" si="3"/>
        <v>1.193569362038918E-5</v>
      </c>
      <c r="AD6" s="51">
        <f t="shared" si="3"/>
        <v>2.6978716885260862E-5</v>
      </c>
      <c r="AE6" s="29"/>
      <c r="AF6" s="27">
        <v>6</v>
      </c>
      <c r="AG6" s="27" t="s">
        <v>4</v>
      </c>
      <c r="AH6" s="27">
        <v>944.16625699199994</v>
      </c>
      <c r="AI6" s="27">
        <v>1114.9638752400001</v>
      </c>
      <c r="AJ6" s="27">
        <v>49.535694305500002</v>
      </c>
      <c r="AK6" s="27">
        <v>405.50048380300001</v>
      </c>
      <c r="AL6" s="27">
        <v>774.81251397200003</v>
      </c>
      <c r="AM6" s="27">
        <v>152.44857967300001</v>
      </c>
      <c r="AN6" s="27">
        <v>405.567543188</v>
      </c>
      <c r="AO6" s="27">
        <v>148696.0742</v>
      </c>
      <c r="AP6" s="27">
        <v>75.830596895900001</v>
      </c>
      <c r="AQ6" s="27">
        <v>20.160081856000001</v>
      </c>
      <c r="AR6" s="27">
        <v>10321.137415900001</v>
      </c>
      <c r="AS6" s="27">
        <v>52.844980477299998</v>
      </c>
      <c r="AT6" s="27">
        <v>1262.66550695</v>
      </c>
      <c r="AU6" s="27">
        <v>229.465129383</v>
      </c>
      <c r="AV6" s="27">
        <v>621.36096922599995</v>
      </c>
      <c r="AW6" s="27">
        <v>3156.8774413599999</v>
      </c>
      <c r="AX6" s="27">
        <v>2900.55066377</v>
      </c>
      <c r="AY6" s="27">
        <v>405.628099056</v>
      </c>
      <c r="AZ6" s="27">
        <v>65.333088951199997</v>
      </c>
      <c r="BA6" s="27">
        <f t="shared" si="0"/>
        <v>171654.92312099889</v>
      </c>
      <c r="BB6" s="27">
        <f t="shared" si="4"/>
        <v>22958.848920998891</v>
      </c>
      <c r="BD6" s="27">
        <f t="shared" si="1"/>
        <v>-140882.23639556812</v>
      </c>
      <c r="BE6" s="27">
        <f t="shared" si="2"/>
        <v>-18105.382840282808</v>
      </c>
      <c r="BG6" s="24">
        <f t="shared" si="5"/>
        <v>0.54922388937812971</v>
      </c>
      <c r="BH6" s="24">
        <f t="shared" si="6"/>
        <v>0.5590809459406636</v>
      </c>
      <c r="BJ6" s="24">
        <v>0.53905592437505234</v>
      </c>
      <c r="BK6" s="24">
        <v>0.54954388544128618</v>
      </c>
    </row>
    <row r="7" spans="1:63" x14ac:dyDescent="0.25">
      <c r="A7" s="29" t="s">
        <v>5</v>
      </c>
      <c r="B7" s="27">
        <v>241417.00324516601</v>
      </c>
      <c r="C7" s="27">
        <v>36655.668985373501</v>
      </c>
      <c r="D7" s="29"/>
      <c r="F7" s="29" t="s">
        <v>5</v>
      </c>
      <c r="G7" s="27">
        <v>2118.4080641765399</v>
      </c>
      <c r="H7" s="27">
        <v>1583.9105302667001</v>
      </c>
      <c r="I7" s="27">
        <v>62.949472032716599</v>
      </c>
      <c r="J7" s="27">
        <v>348.87546428787903</v>
      </c>
      <c r="K7" s="27">
        <v>1556.8156779488199</v>
      </c>
      <c r="L7" s="27">
        <v>148.246074725662</v>
      </c>
      <c r="M7" s="27">
        <v>674.44762214983598</v>
      </c>
      <c r="N7" s="27">
        <v>240399.61116011001</v>
      </c>
      <c r="O7" s="27">
        <v>36459.281390548698</v>
      </c>
      <c r="P7" s="27">
        <v>203940.32976956101</v>
      </c>
      <c r="Q7" s="27">
        <v>87.093547843052903</v>
      </c>
      <c r="R7" s="27">
        <v>38.639115286297702</v>
      </c>
      <c r="S7" s="27">
        <v>17728.937830762101</v>
      </c>
      <c r="T7" s="27">
        <v>62.186517298015303</v>
      </c>
      <c r="U7" s="27">
        <v>1314.34487133274</v>
      </c>
      <c r="V7" s="27">
        <v>213.861179332771</v>
      </c>
      <c r="W7" s="27">
        <v>567.32714197214398</v>
      </c>
      <c r="X7" s="27">
        <v>3287.1711054525799</v>
      </c>
      <c r="Y7" s="27">
        <v>6126.1219810733101</v>
      </c>
      <c r="Z7" s="27">
        <v>403.73238279953898</v>
      </c>
      <c r="AA7" s="27">
        <v>136.21281180795501</v>
      </c>
      <c r="AB7" s="29"/>
      <c r="AC7" s="51">
        <f t="shared" si="3"/>
        <v>-4.2142519846574515E-3</v>
      </c>
      <c r="AD7" s="51">
        <f t="shared" si="3"/>
        <v>-5.3576322642799332E-3</v>
      </c>
      <c r="AE7" s="29"/>
      <c r="AF7" s="27">
        <v>8</v>
      </c>
      <c r="AG7" s="27" t="s">
        <v>5</v>
      </c>
      <c r="AH7" s="27">
        <v>918.55770287200005</v>
      </c>
      <c r="AI7" s="27">
        <v>610.73339256099996</v>
      </c>
      <c r="AJ7" s="27">
        <v>27.7546190813</v>
      </c>
      <c r="AK7" s="27">
        <v>167.833508795</v>
      </c>
      <c r="AL7" s="27">
        <v>659.48387258800005</v>
      </c>
      <c r="AM7" s="27">
        <v>68.9473431981</v>
      </c>
      <c r="AN7" s="27">
        <v>291.179876659</v>
      </c>
      <c r="AO7" s="27">
        <v>80822.309782800003</v>
      </c>
      <c r="AP7" s="27">
        <v>29.636559005999999</v>
      </c>
      <c r="AQ7" s="27">
        <v>16.187545002099998</v>
      </c>
      <c r="AR7" s="27">
        <v>7267.5307566399997</v>
      </c>
      <c r="AS7" s="27">
        <v>28.807032661299999</v>
      </c>
      <c r="AT7" s="27">
        <v>592.035073958</v>
      </c>
      <c r="AU7" s="27">
        <v>105.324018641</v>
      </c>
      <c r="AV7" s="27">
        <v>281.24336541999998</v>
      </c>
      <c r="AW7" s="27">
        <v>1480.64543497</v>
      </c>
      <c r="AX7" s="27">
        <v>2626.9036789100001</v>
      </c>
      <c r="AY7" s="27">
        <v>181.908061296</v>
      </c>
      <c r="AZ7" s="27">
        <v>57.665635848199997</v>
      </c>
      <c r="BA7" s="27">
        <f t="shared" si="0"/>
        <v>96234.687260907012</v>
      </c>
      <c r="BB7" s="27">
        <f t="shared" si="4"/>
        <v>15412.37747810701</v>
      </c>
      <c r="BD7" s="27">
        <f t="shared" si="1"/>
        <v>-145182.31598425901</v>
      </c>
      <c r="BE7" s="27">
        <f t="shared" si="2"/>
        <v>-21243.291507266491</v>
      </c>
      <c r="BG7" s="24">
        <f t="shared" si="5"/>
        <v>0.40031132661364066</v>
      </c>
      <c r="BH7" s="24">
        <f t="shared" si="6"/>
        <v>0.42272850397162093</v>
      </c>
      <c r="BJ7" s="24">
        <v>0.42339625072807169</v>
      </c>
      <c r="BK7" s="24">
        <v>0.44577188460071693</v>
      </c>
    </row>
    <row r="8" spans="1:63" x14ac:dyDescent="0.25">
      <c r="A8" s="29" t="s">
        <v>6</v>
      </c>
      <c r="B8" s="27">
        <v>23464.98399406</v>
      </c>
      <c r="C8" s="27">
        <v>3336.9959467049998</v>
      </c>
      <c r="D8" s="29"/>
      <c r="F8" s="29" t="s">
        <v>6</v>
      </c>
      <c r="G8" s="27">
        <v>169.294595148729</v>
      </c>
      <c r="H8" s="27">
        <v>191.301785523349</v>
      </c>
      <c r="I8" s="27">
        <v>5.5672229809796203</v>
      </c>
      <c r="J8" s="27">
        <v>19.6366976967211</v>
      </c>
      <c r="K8" s="27">
        <v>134.38427498249999</v>
      </c>
      <c r="L8" s="27">
        <v>7.4231309600577502</v>
      </c>
      <c r="M8" s="27">
        <v>54.292684402850497</v>
      </c>
      <c r="N8" s="27">
        <v>23460.210492137699</v>
      </c>
      <c r="O8" s="27">
        <v>3339.7760433759299</v>
      </c>
      <c r="P8" s="27">
        <v>20120.4344487618</v>
      </c>
      <c r="Q8" s="27">
        <v>16.9957573152113</v>
      </c>
      <c r="R8" s="27">
        <v>3.4635097030925301</v>
      </c>
      <c r="S8" s="27">
        <v>1816.6829686337401</v>
      </c>
      <c r="T8" s="27">
        <v>5.3842095713663696</v>
      </c>
      <c r="U8" s="27">
        <v>98.213621146733999</v>
      </c>
      <c r="V8" s="27">
        <v>4.6843019229815299</v>
      </c>
      <c r="W8" s="27">
        <v>9.8442558243357094</v>
      </c>
      <c r="X8" s="27">
        <v>245.482654364876</v>
      </c>
      <c r="Y8" s="27">
        <v>519.06643837805905</v>
      </c>
      <c r="Z8" s="27">
        <v>26.2441032424477</v>
      </c>
      <c r="AA8" s="27">
        <v>11.813831577903001</v>
      </c>
      <c r="AB8" s="29"/>
      <c r="AC8" s="51">
        <f t="shared" si="3"/>
        <v>-2.0343086206700315E-4</v>
      </c>
      <c r="AD8" s="51">
        <f t="shared" si="3"/>
        <v>8.3311358938724985E-4</v>
      </c>
      <c r="AE8" s="29"/>
      <c r="AF8" s="27">
        <v>9</v>
      </c>
      <c r="AG8" s="27" t="s">
        <v>6</v>
      </c>
      <c r="AH8" s="27">
        <v>22.9869905274</v>
      </c>
      <c r="AI8" s="27">
        <v>27.781386727299999</v>
      </c>
      <c r="AJ8" s="27">
        <v>0.74389066829200001</v>
      </c>
      <c r="AK8" s="27">
        <v>2.5294578578800002</v>
      </c>
      <c r="AL8" s="27">
        <v>18.360695117300001</v>
      </c>
      <c r="AM8" s="27">
        <v>1.0112580200400001</v>
      </c>
      <c r="AN8" s="27">
        <v>7.4397004493200001</v>
      </c>
      <c r="AO8" s="27">
        <v>2866.7291464800001</v>
      </c>
      <c r="AP8" s="27">
        <v>2.2450446207699999</v>
      </c>
      <c r="AQ8" s="27">
        <v>0.47960260193900001</v>
      </c>
      <c r="AR8" s="27">
        <v>256.22107823300001</v>
      </c>
      <c r="AS8" s="27">
        <v>0.72314133347200005</v>
      </c>
      <c r="AT8" s="27">
        <v>13.226767215400001</v>
      </c>
      <c r="AU8" s="27">
        <v>0.54108237960299999</v>
      </c>
      <c r="AV8" s="27">
        <v>1.03409762425</v>
      </c>
      <c r="AW8" s="27">
        <v>33.055703452899998</v>
      </c>
      <c r="AX8" s="27">
        <v>70.583882758200005</v>
      </c>
      <c r="AY8" s="27">
        <v>3.6728505989800002</v>
      </c>
      <c r="AZ8" s="27">
        <v>1.63084763646</v>
      </c>
      <c r="BA8" s="27">
        <f t="shared" si="0"/>
        <v>3330.996624302506</v>
      </c>
      <c r="BB8" s="27">
        <f t="shared" si="4"/>
        <v>464.26747782250595</v>
      </c>
      <c r="BD8" s="27">
        <f t="shared" si="1"/>
        <v>-20133.987369757495</v>
      </c>
      <c r="BE8" s="27">
        <f t="shared" si="2"/>
        <v>-2872.7284688824939</v>
      </c>
      <c r="BG8" s="24">
        <f t="shared" si="5"/>
        <v>0.14198494192619604</v>
      </c>
      <c r="BH8" s="24">
        <f t="shared" si="6"/>
        <v>0.13901155999466738</v>
      </c>
      <c r="BJ8" s="24">
        <v>0.12283775518944487</v>
      </c>
      <c r="BK8" s="24">
        <v>0.12015875608195085</v>
      </c>
    </row>
    <row r="9" spans="1:63" x14ac:dyDescent="0.25">
      <c r="A9" s="29" t="s">
        <v>7</v>
      </c>
      <c r="B9" s="27">
        <v>14369.9487020999</v>
      </c>
      <c r="C9" s="27">
        <v>2456.4780935099898</v>
      </c>
      <c r="D9" s="29"/>
      <c r="F9" s="29" t="s">
        <v>7</v>
      </c>
      <c r="G9" s="27">
        <v>127.55414606722999</v>
      </c>
      <c r="H9" s="27">
        <v>128.22608122929699</v>
      </c>
      <c r="I9" s="27">
        <v>4.47305918858887</v>
      </c>
      <c r="J9" s="27">
        <v>22.452109878359899</v>
      </c>
      <c r="K9" s="27">
        <v>99.819045508909298</v>
      </c>
      <c r="L9" s="27">
        <v>6.3591166079686099</v>
      </c>
      <c r="M9" s="27">
        <v>41.0541918131362</v>
      </c>
      <c r="N9" s="27">
        <v>14318.068699019401</v>
      </c>
      <c r="O9" s="27">
        <v>2455.9709102553402</v>
      </c>
      <c r="P9" s="27">
        <v>11862.0977887641</v>
      </c>
      <c r="Q9" s="27">
        <v>11.066565474517301</v>
      </c>
      <c r="R9" s="27">
        <v>2.3611882912526001</v>
      </c>
      <c r="S9" s="27">
        <v>1257.60960641985</v>
      </c>
      <c r="T9" s="27">
        <v>4.9556827989880698</v>
      </c>
      <c r="U9" s="27">
        <v>88.822096926205703</v>
      </c>
      <c r="V9" s="27">
        <v>5.4740611892833204</v>
      </c>
      <c r="W9" s="27">
        <v>11.829078655401</v>
      </c>
      <c r="X9" s="27">
        <v>221.89137132999301</v>
      </c>
      <c r="Y9" s="27">
        <v>392.04485623108798</v>
      </c>
      <c r="Z9" s="27">
        <v>21.0203836042262</v>
      </c>
      <c r="AA9" s="27">
        <v>8.9582690410445398</v>
      </c>
      <c r="AB9" s="29"/>
      <c r="AC9" s="51">
        <f t="shared" si="3"/>
        <v>-3.6103123369478902E-3</v>
      </c>
      <c r="AD9" s="51">
        <f t="shared" si="3"/>
        <v>-2.064676481298844E-4</v>
      </c>
      <c r="AE9" s="29"/>
      <c r="AF9" s="27">
        <v>10</v>
      </c>
      <c r="AG9" s="27" t="s">
        <v>7</v>
      </c>
      <c r="AH9" s="27">
        <v>34.391110504700002</v>
      </c>
      <c r="AI9" s="27">
        <v>34.728391880700002</v>
      </c>
      <c r="AJ9" s="27">
        <v>1.2102131578099999</v>
      </c>
      <c r="AK9" s="27">
        <v>6.24284859621</v>
      </c>
      <c r="AL9" s="27">
        <v>26.904186788800001</v>
      </c>
      <c r="AM9" s="27">
        <v>1.82797454493</v>
      </c>
      <c r="AN9" s="27">
        <v>11.160403033</v>
      </c>
      <c r="AO9" s="27">
        <v>3288.9824230499999</v>
      </c>
      <c r="AP9" s="27">
        <v>2.8919394797</v>
      </c>
      <c r="AQ9" s="27">
        <v>0.63906150354199998</v>
      </c>
      <c r="AR9" s="27">
        <v>339.63262630000003</v>
      </c>
      <c r="AS9" s="27">
        <v>1.33954848565</v>
      </c>
      <c r="AT9" s="27">
        <v>24.3919768254</v>
      </c>
      <c r="AU9" s="27">
        <v>1.6837942391</v>
      </c>
      <c r="AV9" s="27">
        <v>3.7740546146799998</v>
      </c>
      <c r="AW9" s="27">
        <v>60.937364862199999</v>
      </c>
      <c r="AX9" s="27">
        <v>105.51049580500001</v>
      </c>
      <c r="AY9" s="27">
        <v>5.93118626502</v>
      </c>
      <c r="AZ9" s="27">
        <v>2.41474099731</v>
      </c>
      <c r="BA9" s="27">
        <f t="shared" si="0"/>
        <v>3954.5943409337524</v>
      </c>
      <c r="BB9" s="27">
        <f t="shared" si="4"/>
        <v>665.61191788375254</v>
      </c>
      <c r="BD9" s="27">
        <f t="shared" si="1"/>
        <v>-10415.354361166148</v>
      </c>
      <c r="BE9" s="27">
        <f t="shared" si="2"/>
        <v>-1790.8661756262372</v>
      </c>
      <c r="BG9" s="24">
        <f t="shared" si="5"/>
        <v>0.27619607253348283</v>
      </c>
      <c r="BH9" s="24">
        <f t="shared" si="6"/>
        <v>0.27101783457791478</v>
      </c>
      <c r="BJ9" s="24">
        <v>0.27251891189920263</v>
      </c>
      <c r="BK9" s="24">
        <v>0.26715720706709223</v>
      </c>
    </row>
    <row r="10" spans="1:63" x14ac:dyDescent="0.25">
      <c r="A10" s="29" t="s">
        <v>8</v>
      </c>
      <c r="B10" s="27">
        <v>2567.652</v>
      </c>
      <c r="C10" s="27">
        <v>368.44670000000002</v>
      </c>
      <c r="D10" s="29"/>
      <c r="F10" s="29" t="s">
        <v>8</v>
      </c>
      <c r="G10" s="27">
        <v>16.6592417202665</v>
      </c>
      <c r="H10" s="27">
        <v>25.079186053561301</v>
      </c>
      <c r="I10" s="27">
        <v>0.494854191813135</v>
      </c>
      <c r="J10" s="27">
        <v>1.94796276393458</v>
      </c>
      <c r="K10" s="27">
        <v>14.143263281469601</v>
      </c>
      <c r="L10" s="27">
        <v>0.80381553927809501</v>
      </c>
      <c r="M10" s="27">
        <v>5.7520657859202098</v>
      </c>
      <c r="N10" s="27">
        <v>2548.08514847578</v>
      </c>
      <c r="O10" s="27">
        <v>367.20443539079702</v>
      </c>
      <c r="P10" s="27">
        <v>2180.88071308498</v>
      </c>
      <c r="Q10" s="27">
        <v>1.29538219877974</v>
      </c>
      <c r="R10" s="27">
        <v>0.36066161808231001</v>
      </c>
      <c r="S10" s="27">
        <v>205.83050689771099</v>
      </c>
      <c r="T10" s="27">
        <v>0.47762315294013902</v>
      </c>
      <c r="U10" s="27">
        <v>10.632706669532601</v>
      </c>
      <c r="V10" s="27">
        <v>0.24979466150785001</v>
      </c>
      <c r="W10" s="27">
        <v>0.14057891168835401</v>
      </c>
      <c r="X10" s="27">
        <v>26.5540430011518</v>
      </c>
      <c r="Y10" s="27">
        <v>52.359813929904099</v>
      </c>
      <c r="Z10" s="27">
        <v>3.0994335223796599</v>
      </c>
      <c r="AA10" s="27">
        <v>1.32350149087562</v>
      </c>
      <c r="AB10" s="29"/>
      <c r="AC10" s="51">
        <f t="shared" si="3"/>
        <v>-7.6205231566505334E-3</v>
      </c>
      <c r="AD10" s="51">
        <f t="shared" si="3"/>
        <v>-3.371626368761085E-3</v>
      </c>
      <c r="AE10" s="29"/>
      <c r="AF10" s="27">
        <v>11</v>
      </c>
      <c r="AG10" s="27" t="s">
        <v>8</v>
      </c>
      <c r="AH10" s="27">
        <v>4.3810019330100003</v>
      </c>
      <c r="AI10" s="27">
        <v>6.6130478504900001</v>
      </c>
      <c r="AJ10" s="27">
        <v>0.12988410768399999</v>
      </c>
      <c r="AK10" s="27">
        <v>0.51084912032899998</v>
      </c>
      <c r="AL10" s="27">
        <v>3.7213658287100002</v>
      </c>
      <c r="AM10" s="27">
        <v>0.21184298115299999</v>
      </c>
      <c r="AN10" s="27">
        <v>1.5137642770999999</v>
      </c>
      <c r="AO10" s="27">
        <v>575.65374824100002</v>
      </c>
      <c r="AP10" s="27">
        <v>0.33964922894100003</v>
      </c>
      <c r="AQ10" s="27">
        <v>9.49664764424E-2</v>
      </c>
      <c r="AR10" s="27">
        <v>54.210607289000002</v>
      </c>
      <c r="AS10" s="27">
        <v>0.12519380964999999</v>
      </c>
      <c r="AT10" s="27">
        <v>2.7943628078499998</v>
      </c>
      <c r="AU10" s="27">
        <v>6.5768629027700004E-2</v>
      </c>
      <c r="AV10" s="27">
        <v>3.7037765750999999E-2</v>
      </c>
      <c r="AW10" s="27">
        <v>6.9786205708200004</v>
      </c>
      <c r="AX10" s="27">
        <v>13.7695302853</v>
      </c>
      <c r="AY10" s="27">
        <v>0.81691223716500005</v>
      </c>
      <c r="AZ10" s="27">
        <v>0.34836062421800001</v>
      </c>
      <c r="BA10" s="27">
        <f t="shared" si="0"/>
        <v>672.31651406364119</v>
      </c>
      <c r="BB10" s="27">
        <f t="shared" si="4"/>
        <v>96.662765822641177</v>
      </c>
      <c r="BD10" s="27">
        <f t="shared" si="1"/>
        <v>-1895.335485936359</v>
      </c>
      <c r="BE10" s="27">
        <f t="shared" si="2"/>
        <v>-271.78393417735884</v>
      </c>
      <c r="BG10" s="24">
        <f t="shared" si="5"/>
        <v>0.2638516669922939</v>
      </c>
      <c r="BH10" s="24">
        <f t="shared" si="6"/>
        <v>0.2632396466555964</v>
      </c>
      <c r="BJ10" s="24">
        <v>0.24756970717616442</v>
      </c>
      <c r="BK10" s="24">
        <v>0.24885112515132549</v>
      </c>
    </row>
    <row r="11" spans="1:63" x14ac:dyDescent="0.25">
      <c r="A11" s="29" t="s">
        <v>9</v>
      </c>
      <c r="B11" s="27">
        <v>711690.16549349204</v>
      </c>
      <c r="C11" s="27">
        <v>80865.311632097902</v>
      </c>
      <c r="D11" s="29"/>
      <c r="F11" s="29" t="s">
        <v>9</v>
      </c>
      <c r="G11" s="27">
        <v>3742.7320473773202</v>
      </c>
      <c r="H11" s="27">
        <v>5074.2322633200401</v>
      </c>
      <c r="I11" s="27">
        <v>128.01833481594099</v>
      </c>
      <c r="J11" s="27">
        <v>378.05156687996299</v>
      </c>
      <c r="K11" s="27">
        <v>3229.1001837552399</v>
      </c>
      <c r="L11" s="27">
        <v>214.43423601580699</v>
      </c>
      <c r="M11" s="27">
        <v>1315.04731074698</v>
      </c>
      <c r="N11" s="27">
        <v>715123.03077569499</v>
      </c>
      <c r="O11" s="27">
        <v>81227.461052321101</v>
      </c>
      <c r="P11" s="27">
        <v>633895.56972337503</v>
      </c>
      <c r="Q11" s="27">
        <v>494.22647144738897</v>
      </c>
      <c r="R11" s="27">
        <v>88.447720685416897</v>
      </c>
      <c r="S11" s="27">
        <v>45032.315844177298</v>
      </c>
      <c r="T11" s="27">
        <v>86.915074554804093</v>
      </c>
      <c r="U11" s="27">
        <v>2300.7384314114502</v>
      </c>
      <c r="V11" s="27">
        <v>169.30666794534699</v>
      </c>
      <c r="W11" s="27">
        <v>439.31974197104199</v>
      </c>
      <c r="X11" s="27">
        <v>5756.8425960526201</v>
      </c>
      <c r="Y11" s="27">
        <v>11782.041575974001</v>
      </c>
      <c r="Z11" s="27">
        <v>724.10597673021505</v>
      </c>
      <c r="AA11" s="27">
        <v>271.585008460236</v>
      </c>
      <c r="AB11" s="29"/>
      <c r="AC11" s="51">
        <f t="shared" si="3"/>
        <v>4.8235390183066201E-3</v>
      </c>
      <c r="AD11" s="51">
        <f t="shared" si="3"/>
        <v>4.4784273122055306E-3</v>
      </c>
      <c r="AE11" s="29"/>
      <c r="AF11" s="27">
        <v>12</v>
      </c>
      <c r="AG11" s="27" t="s">
        <v>9</v>
      </c>
      <c r="AH11" s="27">
        <v>1407.5916556499999</v>
      </c>
      <c r="AI11" s="27">
        <v>1895.7935226699999</v>
      </c>
      <c r="AJ11" s="27">
        <v>48.3486229624</v>
      </c>
      <c r="AK11" s="27">
        <v>143.542196158</v>
      </c>
      <c r="AL11" s="27">
        <v>1209.4738812000001</v>
      </c>
      <c r="AM11" s="27">
        <v>79.562957045100006</v>
      </c>
      <c r="AN11" s="27">
        <v>492.44443011200002</v>
      </c>
      <c r="AO11" s="27">
        <v>235417.21611199999</v>
      </c>
      <c r="AP11" s="27">
        <v>185.650603854</v>
      </c>
      <c r="AQ11" s="27">
        <v>33.087737448299997</v>
      </c>
      <c r="AR11" s="27">
        <v>16884.560416299999</v>
      </c>
      <c r="AS11" s="27">
        <v>33.663334470700001</v>
      </c>
      <c r="AT11" s="27">
        <v>864.24358248700003</v>
      </c>
      <c r="AU11" s="27">
        <v>61.864028104200003</v>
      </c>
      <c r="AV11" s="27">
        <v>159.63533942999999</v>
      </c>
      <c r="AW11" s="27">
        <v>2162.3765048999999</v>
      </c>
      <c r="AX11" s="27">
        <v>4427.4469460800001</v>
      </c>
      <c r="AY11" s="27">
        <v>269.62541287499999</v>
      </c>
      <c r="AZ11" s="27">
        <v>101.82541875</v>
      </c>
      <c r="BA11" s="27">
        <f t="shared" si="0"/>
        <v>265877.95270249667</v>
      </c>
      <c r="BB11" s="27">
        <f t="shared" si="4"/>
        <v>30460.736590496672</v>
      </c>
      <c r="BD11" s="27">
        <f t="shared" si="1"/>
        <v>-445812.21279099537</v>
      </c>
      <c r="BE11" s="27">
        <f t="shared" si="2"/>
        <v>-50404.575041601231</v>
      </c>
      <c r="BG11" s="24">
        <f t="shared" si="5"/>
        <v>0.37179330165621777</v>
      </c>
      <c r="BH11" s="24">
        <f t="shared" si="6"/>
        <v>0.37500540083206563</v>
      </c>
      <c r="BJ11" s="24">
        <v>0.37458378240790918</v>
      </c>
      <c r="BK11" s="24">
        <v>0.3772772735467117</v>
      </c>
    </row>
    <row r="12" spans="1:63" x14ac:dyDescent="0.25">
      <c r="A12" s="29" t="s">
        <v>10</v>
      </c>
      <c r="B12" s="27">
        <v>549708.45309164003</v>
      </c>
      <c r="C12" s="27">
        <v>65362.146641628402</v>
      </c>
      <c r="D12" s="29"/>
      <c r="F12" s="29" t="s">
        <v>10</v>
      </c>
      <c r="G12" s="27">
        <v>3220.7965407276301</v>
      </c>
      <c r="H12" s="27">
        <v>3919.1521863787402</v>
      </c>
      <c r="I12" s="27">
        <v>101.714155668358</v>
      </c>
      <c r="J12" s="27">
        <v>302.73117526193602</v>
      </c>
      <c r="K12" s="27">
        <v>2717.7409203194502</v>
      </c>
      <c r="L12" s="27">
        <v>163.49679892193899</v>
      </c>
      <c r="M12" s="27">
        <v>1088.6515266456099</v>
      </c>
      <c r="N12" s="27">
        <v>551982.73684250005</v>
      </c>
      <c r="O12" s="27">
        <v>65576.602232581005</v>
      </c>
      <c r="P12" s="27">
        <v>486406.13460991898</v>
      </c>
      <c r="Q12" s="27">
        <v>371.16772850080099</v>
      </c>
      <c r="R12" s="27">
        <v>71.839789239240005</v>
      </c>
      <c r="S12" s="27">
        <v>35846.834715962003</v>
      </c>
      <c r="T12" s="27">
        <v>69.811257371980304</v>
      </c>
      <c r="U12" s="27">
        <v>1837.7171704779</v>
      </c>
      <c r="V12" s="27">
        <v>131.49303192182401</v>
      </c>
      <c r="W12" s="27">
        <v>333.20889210028798</v>
      </c>
      <c r="X12" s="27">
        <v>4597.9758199264697</v>
      </c>
      <c r="Y12" s="27">
        <v>10021.4761344158</v>
      </c>
      <c r="Z12" s="27">
        <v>549.69571315663302</v>
      </c>
      <c r="AA12" s="27">
        <v>231.09867558436201</v>
      </c>
      <c r="AB12" s="29"/>
      <c r="AC12" s="62">
        <f t="shared" si="3"/>
        <v>4.1372544629232439E-3</v>
      </c>
      <c r="AD12" s="62">
        <f t="shared" si="3"/>
        <v>3.2810365321756154E-3</v>
      </c>
      <c r="AE12" s="29"/>
      <c r="AF12" s="27">
        <v>13</v>
      </c>
      <c r="AG12" s="27" t="s">
        <v>10</v>
      </c>
      <c r="AH12" s="27">
        <v>572.39347416700002</v>
      </c>
      <c r="AI12" s="27">
        <v>628.41519302200004</v>
      </c>
      <c r="AJ12" s="27">
        <v>17.290589239700001</v>
      </c>
      <c r="AK12" s="27">
        <v>52.604609323299997</v>
      </c>
      <c r="AL12" s="27">
        <v>468.425888542</v>
      </c>
      <c r="AM12" s="27">
        <v>27.360580336000002</v>
      </c>
      <c r="AN12" s="27">
        <v>187.07513315</v>
      </c>
      <c r="AO12" s="27">
        <v>78553.495811300003</v>
      </c>
      <c r="AP12" s="27">
        <v>58.289758700999997</v>
      </c>
      <c r="AQ12" s="27">
        <v>12.197433801200001</v>
      </c>
      <c r="AR12" s="27">
        <v>5980.6429357300003</v>
      </c>
      <c r="AS12" s="27">
        <v>12.5970582773</v>
      </c>
      <c r="AT12" s="27">
        <v>308.01478457799999</v>
      </c>
      <c r="AU12" s="27">
        <v>23.804555014799998</v>
      </c>
      <c r="AV12" s="27">
        <v>60.271826708299997</v>
      </c>
      <c r="AW12" s="27">
        <v>770.63311581599999</v>
      </c>
      <c r="AX12" s="27">
        <v>1754.22369506</v>
      </c>
      <c r="AY12" s="27">
        <v>90.187073159899995</v>
      </c>
      <c r="AZ12" s="27">
        <v>40.041060590900003</v>
      </c>
      <c r="BA12" s="27">
        <f t="shared" si="0"/>
        <v>89617.964576517406</v>
      </c>
      <c r="BB12" s="27">
        <f t="shared" si="4"/>
        <v>11064.468765217403</v>
      </c>
      <c r="BD12" s="27">
        <f t="shared" si="1"/>
        <v>-460090.48851512262</v>
      </c>
      <c r="BE12" s="27">
        <f t="shared" si="2"/>
        <v>-54297.677876410999</v>
      </c>
      <c r="BG12" s="24">
        <f t="shared" si="5"/>
        <v>0.16235646261178008</v>
      </c>
      <c r="BH12" s="24">
        <f t="shared" si="6"/>
        <v>0.1687258624040168</v>
      </c>
      <c r="BJ12" s="24">
        <v>0.16669500393198336</v>
      </c>
      <c r="BK12" s="24">
        <v>0.17248165864208745</v>
      </c>
    </row>
    <row r="13" spans="1:63" x14ac:dyDescent="0.25">
      <c r="A13" s="29" t="s">
        <v>12</v>
      </c>
      <c r="B13" s="27">
        <v>449496.28994648799</v>
      </c>
      <c r="C13" s="27">
        <v>55752.400675199598</v>
      </c>
      <c r="D13" s="29"/>
      <c r="F13" s="29" t="s">
        <v>12</v>
      </c>
      <c r="G13" s="27">
        <v>3137.5218968567601</v>
      </c>
      <c r="H13" s="27">
        <v>2597.0537124180801</v>
      </c>
      <c r="I13" s="27">
        <v>94.577998765411706</v>
      </c>
      <c r="J13" s="27">
        <v>441.77843823475899</v>
      </c>
      <c r="K13" s="27">
        <v>2380.5164205757301</v>
      </c>
      <c r="L13" s="27">
        <v>202.892671682181</v>
      </c>
      <c r="M13" s="27">
        <v>1007.05368960024</v>
      </c>
      <c r="N13" s="27">
        <v>449696.63171299099</v>
      </c>
      <c r="O13" s="27">
        <v>55628.374154830497</v>
      </c>
      <c r="P13" s="27">
        <v>394068.25755816</v>
      </c>
      <c r="Q13" s="27">
        <v>197.92617236837</v>
      </c>
      <c r="R13" s="27">
        <v>60.628785727277197</v>
      </c>
      <c r="S13" s="27">
        <v>27943.745531947701</v>
      </c>
      <c r="T13" s="27">
        <v>82.961148652149205</v>
      </c>
      <c r="U13" s="27">
        <v>1850.86212966484</v>
      </c>
      <c r="V13" s="27">
        <v>275.04962239234499</v>
      </c>
      <c r="W13" s="27">
        <v>735.63323335372604</v>
      </c>
      <c r="X13" s="27">
        <v>4630.5665716474496</v>
      </c>
      <c r="Y13" s="27">
        <v>9215.2835464651598</v>
      </c>
      <c r="Z13" s="27">
        <v>570.21182647420301</v>
      </c>
      <c r="AA13" s="27">
        <v>204.110758004155</v>
      </c>
      <c r="AB13" s="29"/>
      <c r="AC13" s="51">
        <f t="shared" si="3"/>
        <v>4.4570282554912675E-4</v>
      </c>
      <c r="AD13" s="51">
        <f t="shared" si="3"/>
        <v>-2.2245951540571479E-3</v>
      </c>
      <c r="AE13" s="29"/>
      <c r="AF13" s="27">
        <v>16</v>
      </c>
      <c r="AG13" s="27" t="s">
        <v>12</v>
      </c>
      <c r="AH13" s="27">
        <v>1194.0315050300001</v>
      </c>
      <c r="AI13" s="27">
        <v>913.407182756</v>
      </c>
      <c r="AJ13" s="27">
        <v>38.075203082400002</v>
      </c>
      <c r="AK13" s="27">
        <v>212.09997989199999</v>
      </c>
      <c r="AL13" s="27">
        <v>890.70778647099996</v>
      </c>
      <c r="AM13" s="27">
        <v>91.138187620799997</v>
      </c>
      <c r="AN13" s="27">
        <v>390.19783598200002</v>
      </c>
      <c r="AO13" s="27">
        <v>141017.85567799999</v>
      </c>
      <c r="AP13" s="27">
        <v>64.273100985699998</v>
      </c>
      <c r="AQ13" s="27">
        <v>22.458651573600001</v>
      </c>
      <c r="AR13" s="27">
        <v>10207.2427541</v>
      </c>
      <c r="AS13" s="27">
        <v>35.903749630100002</v>
      </c>
      <c r="AT13" s="27">
        <v>790.74467407600002</v>
      </c>
      <c r="AU13" s="27">
        <v>134.075799956</v>
      </c>
      <c r="AV13" s="27">
        <v>361.28178195599997</v>
      </c>
      <c r="AW13" s="27">
        <v>1978.088966</v>
      </c>
      <c r="AX13" s="27">
        <v>3477.1393471000001</v>
      </c>
      <c r="AY13" s="27">
        <v>245.60048084900001</v>
      </c>
      <c r="AZ13" s="27">
        <v>76.275374358299999</v>
      </c>
      <c r="BA13" s="27">
        <f t="shared" si="0"/>
        <v>162140.5980394189</v>
      </c>
      <c r="BB13" s="27">
        <f t="shared" si="4"/>
        <v>21122.742361418903</v>
      </c>
      <c r="BD13" s="27">
        <f t="shared" si="1"/>
        <v>-287355.69190706906</v>
      </c>
      <c r="BE13" s="27">
        <f t="shared" si="2"/>
        <v>-34629.658313780696</v>
      </c>
      <c r="BG13" s="24">
        <f t="shared" si="5"/>
        <v>0.36055550921471341</v>
      </c>
      <c r="BH13" s="24">
        <f t="shared" si="6"/>
        <v>0.37971166122216621</v>
      </c>
      <c r="BJ13" s="24">
        <v>0.33365710040167945</v>
      </c>
      <c r="BK13" s="24">
        <v>0.3532942566654283</v>
      </c>
    </row>
    <row r="14" spans="1:63" x14ac:dyDescent="0.25">
      <c r="A14" s="29" t="s">
        <v>13</v>
      </c>
      <c r="B14" s="27">
        <v>998530.61055811797</v>
      </c>
      <c r="C14" s="27">
        <v>144502.76023773701</v>
      </c>
      <c r="D14" s="29"/>
      <c r="F14" s="29" t="s">
        <v>13</v>
      </c>
      <c r="G14" s="27">
        <v>9601.0659951388006</v>
      </c>
      <c r="H14" s="27">
        <v>6763.7567684650803</v>
      </c>
      <c r="I14" s="27">
        <v>186.222023280808</v>
      </c>
      <c r="J14" s="27">
        <v>231.18765997012699</v>
      </c>
      <c r="K14" s="27">
        <v>6978.8151530283203</v>
      </c>
      <c r="L14" s="27">
        <v>217.07368127779799</v>
      </c>
      <c r="M14" s="27">
        <v>2626.9639732799801</v>
      </c>
      <c r="N14" s="27">
        <v>994458.69474869</v>
      </c>
      <c r="O14" s="27">
        <v>143537.84822653499</v>
      </c>
      <c r="P14" s="27">
        <v>850920.84652215301</v>
      </c>
      <c r="Q14" s="27">
        <v>379.85122141569798</v>
      </c>
      <c r="R14" s="27">
        <v>171.97671474947199</v>
      </c>
      <c r="S14" s="27">
        <v>77361.438910034907</v>
      </c>
      <c r="T14" s="27">
        <v>145.30061173850899</v>
      </c>
      <c r="U14" s="27">
        <v>2692.2379298599499</v>
      </c>
      <c r="V14" s="27">
        <v>166.278756394781</v>
      </c>
      <c r="W14" s="27">
        <v>349.682325534482</v>
      </c>
      <c r="X14" s="27">
        <v>6737.7035602440501</v>
      </c>
      <c r="Y14" s="27">
        <v>27567.574097675701</v>
      </c>
      <c r="Z14" s="27">
        <v>738.15003554953</v>
      </c>
      <c r="AA14" s="27">
        <v>622.56880889785396</v>
      </c>
      <c r="AB14" s="29"/>
      <c r="AC14" s="51">
        <f t="shared" si="3"/>
        <v>-4.0779078441591458E-3</v>
      </c>
      <c r="AD14" s="51">
        <f t="shared" si="3"/>
        <v>-6.6774642201611716E-3</v>
      </c>
      <c r="AE14" s="29"/>
      <c r="AF14" s="27">
        <v>17</v>
      </c>
      <c r="AG14" s="27" t="s">
        <v>13</v>
      </c>
      <c r="AH14" s="27">
        <v>3435.6942838300001</v>
      </c>
      <c r="AI14" s="27">
        <v>2341.6548313100002</v>
      </c>
      <c r="AJ14" s="27">
        <v>65.851446423900001</v>
      </c>
      <c r="AK14" s="27">
        <v>81.769942446599998</v>
      </c>
      <c r="AL14" s="27">
        <v>2480.7493762499998</v>
      </c>
      <c r="AM14" s="27">
        <v>75.774699067699999</v>
      </c>
      <c r="AN14" s="27">
        <v>932.80913598200004</v>
      </c>
      <c r="AO14" s="27">
        <v>295987.53027400002</v>
      </c>
      <c r="AP14" s="27">
        <v>127.826934495</v>
      </c>
      <c r="AQ14" s="27">
        <v>60.893838563199999</v>
      </c>
      <c r="AR14" s="27">
        <v>27237.939954900001</v>
      </c>
      <c r="AS14" s="27">
        <v>52.321184864199999</v>
      </c>
      <c r="AT14" s="27">
        <v>943.42321967999999</v>
      </c>
      <c r="AU14" s="27">
        <v>60.056547821800002</v>
      </c>
      <c r="AV14" s="27">
        <v>126.565559988</v>
      </c>
      <c r="AW14" s="27">
        <v>2361.0427443399999</v>
      </c>
      <c r="AX14" s="27">
        <v>9835.13782163</v>
      </c>
      <c r="AY14" s="27">
        <v>255.64149673399999</v>
      </c>
      <c r="AZ14" s="27">
        <v>221.557558532</v>
      </c>
      <c r="BA14" s="27">
        <f t="shared" si="0"/>
        <v>346684.24085085839</v>
      </c>
      <c r="BB14" s="27">
        <f t="shared" si="4"/>
        <v>50696.710576858371</v>
      </c>
      <c r="BD14" s="27">
        <f t="shared" si="1"/>
        <v>-651846.36970725958</v>
      </c>
      <c r="BE14" s="27">
        <f t="shared" si="2"/>
        <v>-93806.049660878634</v>
      </c>
      <c r="BG14" s="24">
        <f t="shared" si="5"/>
        <v>0.34861602868128083</v>
      </c>
      <c r="BH14" s="24">
        <f t="shared" si="6"/>
        <v>0.35319402654585963</v>
      </c>
      <c r="BJ14" s="24">
        <v>0.35186443958131652</v>
      </c>
      <c r="BK14" s="24">
        <v>0.35530553210438853</v>
      </c>
    </row>
    <row r="15" spans="1:63" x14ac:dyDescent="0.25">
      <c r="A15" s="29" t="s">
        <v>14</v>
      </c>
      <c r="B15" s="27">
        <v>711183.02912774403</v>
      </c>
      <c r="C15" s="27">
        <v>83739.20692199</v>
      </c>
      <c r="D15" s="29"/>
      <c r="F15" s="29" t="s">
        <v>14</v>
      </c>
      <c r="G15" s="27">
        <v>4387.4053887575301</v>
      </c>
      <c r="H15" s="27">
        <v>4938.9338654188496</v>
      </c>
      <c r="I15" s="27">
        <v>122.685501733384</v>
      </c>
      <c r="J15" s="27">
        <v>256.65438998660602</v>
      </c>
      <c r="K15" s="27">
        <v>3601.7321163819902</v>
      </c>
      <c r="L15" s="27">
        <v>173.514845329232</v>
      </c>
      <c r="M15" s="27">
        <v>1405.9025499760201</v>
      </c>
      <c r="N15" s="27">
        <v>713519.14657879004</v>
      </c>
      <c r="O15" s="27">
        <v>83902.548213627801</v>
      </c>
      <c r="P15" s="27">
        <v>629616.59836516203</v>
      </c>
      <c r="Q15" s="27">
        <v>450.072017725161</v>
      </c>
      <c r="R15" s="27">
        <v>94.999786305990497</v>
      </c>
      <c r="S15" s="27">
        <v>46521.080440152698</v>
      </c>
      <c r="T15" s="27">
        <v>79.861191851717095</v>
      </c>
      <c r="U15" s="27">
        <v>2037.05129868769</v>
      </c>
      <c r="V15" s="27">
        <v>112.43091411343801</v>
      </c>
      <c r="W15" s="27">
        <v>272.34034663271501</v>
      </c>
      <c r="X15" s="27">
        <v>5097.9158087931301</v>
      </c>
      <c r="Y15" s="27">
        <v>13431.0347425277</v>
      </c>
      <c r="Z15" s="27">
        <v>610.51417935702204</v>
      </c>
      <c r="AA15" s="27">
        <v>308.41882989687798</v>
      </c>
      <c r="AB15" s="29"/>
      <c r="AC15" s="51">
        <f t="shared" si="3"/>
        <v>3.2848329549022373E-3</v>
      </c>
      <c r="AD15" s="51">
        <f t="shared" si="3"/>
        <v>1.9505951589673652E-3</v>
      </c>
      <c r="AE15" s="29"/>
      <c r="AF15" s="27">
        <v>18</v>
      </c>
      <c r="AG15" s="27" t="s">
        <v>14</v>
      </c>
      <c r="AH15" s="27">
        <v>1221.7498924399999</v>
      </c>
      <c r="AI15" s="27">
        <v>1338.4233658400001</v>
      </c>
      <c r="AJ15" s="27">
        <v>33.8364037172</v>
      </c>
      <c r="AK15" s="27">
        <v>73.270541379400001</v>
      </c>
      <c r="AL15" s="27">
        <v>994.70602519199997</v>
      </c>
      <c r="AM15" s="27">
        <v>48.240114655600003</v>
      </c>
      <c r="AN15" s="27">
        <v>388.67162840200001</v>
      </c>
      <c r="AO15" s="27">
        <v>171042.941112</v>
      </c>
      <c r="AP15" s="27">
        <v>120.395541784</v>
      </c>
      <c r="AQ15" s="27">
        <v>26.129262133600001</v>
      </c>
      <c r="AR15" s="27">
        <v>12739.922906100001</v>
      </c>
      <c r="AS15" s="27">
        <v>22.571778435799999</v>
      </c>
      <c r="AT15" s="27">
        <v>562.55486670899995</v>
      </c>
      <c r="AU15" s="27">
        <v>33.0595081202</v>
      </c>
      <c r="AV15" s="27">
        <v>80.480732687499994</v>
      </c>
      <c r="AW15" s="27">
        <v>1407.81149286</v>
      </c>
      <c r="AX15" s="27">
        <v>3724.6276951599998</v>
      </c>
      <c r="AY15" s="27">
        <v>167.92211999599999</v>
      </c>
      <c r="AZ15" s="27">
        <v>85.333662317700004</v>
      </c>
      <c r="BA15" s="27">
        <f t="shared" si="0"/>
        <v>194112.64864992994</v>
      </c>
      <c r="BB15" s="27">
        <f t="shared" si="4"/>
        <v>23069.707537929935</v>
      </c>
      <c r="BD15" s="27">
        <f t="shared" si="1"/>
        <v>-517070.38047781412</v>
      </c>
      <c r="BE15" s="27">
        <f t="shared" si="2"/>
        <v>-60669.499384060065</v>
      </c>
      <c r="BG15" s="24">
        <f t="shared" si="5"/>
        <v>0.27204967039871175</v>
      </c>
      <c r="BH15" s="24">
        <f t="shared" si="6"/>
        <v>0.27495836573629662</v>
      </c>
      <c r="BJ15" s="24">
        <v>0.25281358589312386</v>
      </c>
      <c r="BK15" s="24">
        <v>0.25552545743659216</v>
      </c>
    </row>
    <row r="16" spans="1:63" x14ac:dyDescent="0.25">
      <c r="A16" s="29" t="s">
        <v>15</v>
      </c>
      <c r="B16" s="27">
        <v>386614.404549698</v>
      </c>
      <c r="C16" s="27">
        <v>60224.334089194301</v>
      </c>
      <c r="D16" s="29"/>
      <c r="F16" s="29" t="s">
        <v>15</v>
      </c>
      <c r="G16" s="27">
        <v>3848.5025604479702</v>
      </c>
      <c r="H16" s="27">
        <v>2214.8919584208202</v>
      </c>
      <c r="I16" s="27">
        <v>105.519291114822</v>
      </c>
      <c r="J16" s="27">
        <v>535.27822329513799</v>
      </c>
      <c r="K16" s="27">
        <v>2706.9228200422099</v>
      </c>
      <c r="L16" s="27">
        <v>221.458128551508</v>
      </c>
      <c r="M16" s="27">
        <v>1140.93380622475</v>
      </c>
      <c r="N16" s="27">
        <v>384930.28403875697</v>
      </c>
      <c r="O16" s="27">
        <v>59847.187232593104</v>
      </c>
      <c r="P16" s="27">
        <v>325083.09680616402</v>
      </c>
      <c r="Q16" s="27">
        <v>132.11660929137901</v>
      </c>
      <c r="R16" s="27">
        <v>65.678960212084604</v>
      </c>
      <c r="S16" s="27">
        <v>28698.541092279898</v>
      </c>
      <c r="T16" s="27">
        <v>107.844112160143</v>
      </c>
      <c r="U16" s="27">
        <v>2024.14279645276</v>
      </c>
      <c r="V16" s="27">
        <v>335.71824698380101</v>
      </c>
      <c r="W16" s="27">
        <v>891.09133918660405</v>
      </c>
      <c r="X16" s="27">
        <v>5063.0876806825499</v>
      </c>
      <c r="Y16" s="27">
        <v>10932.3836645226</v>
      </c>
      <c r="Z16" s="27">
        <v>586.86997503265502</v>
      </c>
      <c r="AA16" s="27">
        <v>236.20596769126399</v>
      </c>
      <c r="AB16" s="29"/>
      <c r="AC16" s="51">
        <f t="shared" si="3"/>
        <v>-4.3560728496460713E-3</v>
      </c>
      <c r="AD16" s="51">
        <f t="shared" si="3"/>
        <v>-6.2623665716690169E-3</v>
      </c>
      <c r="AE16" s="29"/>
      <c r="AF16" s="27">
        <v>19</v>
      </c>
      <c r="AG16" s="27" t="s">
        <v>15</v>
      </c>
      <c r="AH16" s="27">
        <v>1488.0237806299999</v>
      </c>
      <c r="AI16" s="27">
        <v>837.42206800600002</v>
      </c>
      <c r="AJ16" s="27">
        <v>41.502461031400003</v>
      </c>
      <c r="AK16" s="27">
        <v>220.584861394</v>
      </c>
      <c r="AL16" s="27">
        <v>1042.4421921400001</v>
      </c>
      <c r="AM16" s="27">
        <v>90.269178718199996</v>
      </c>
      <c r="AN16" s="27">
        <v>443.72923413400002</v>
      </c>
      <c r="AO16" s="27">
        <v>124929.282966</v>
      </c>
      <c r="AP16" s="27">
        <v>48.169994169900001</v>
      </c>
      <c r="AQ16" s="27">
        <v>25.261505352899999</v>
      </c>
      <c r="AR16" s="27">
        <v>10993.002937400001</v>
      </c>
      <c r="AS16" s="27">
        <v>43.010734450299999</v>
      </c>
      <c r="AT16" s="27">
        <v>810.06766353600005</v>
      </c>
      <c r="AU16" s="27">
        <v>139.36415552599999</v>
      </c>
      <c r="AV16" s="27">
        <v>371.18678252199999</v>
      </c>
      <c r="AW16" s="27">
        <v>2026.2255868100001</v>
      </c>
      <c r="AX16" s="27">
        <v>4218.1819562600003</v>
      </c>
      <c r="AY16" s="27">
        <v>236.703538014</v>
      </c>
      <c r="AZ16" s="27">
        <v>90.8899555287</v>
      </c>
      <c r="BA16" s="27">
        <f t="shared" si="0"/>
        <v>148095.3215516234</v>
      </c>
      <c r="BB16" s="27">
        <f t="shared" si="4"/>
        <v>23166.038585623406</v>
      </c>
      <c r="BD16" s="27">
        <f t="shared" si="1"/>
        <v>-238519.08299807459</v>
      </c>
      <c r="BE16" s="27">
        <f t="shared" si="2"/>
        <v>-37058.295503570895</v>
      </c>
      <c r="BG16" s="24">
        <f t="shared" si="5"/>
        <v>0.38473284044523848</v>
      </c>
      <c r="BH16" s="24">
        <f t="shared" si="6"/>
        <v>0.38708650576324921</v>
      </c>
      <c r="BJ16" s="24">
        <v>0.37421907029921897</v>
      </c>
      <c r="BK16" s="24">
        <v>0.37632909387271429</v>
      </c>
    </row>
    <row r="17" spans="1:63" x14ac:dyDescent="0.25">
      <c r="A17" s="29" t="s">
        <v>16</v>
      </c>
      <c r="B17" s="27">
        <v>613261.07694469695</v>
      </c>
      <c r="C17" s="27">
        <v>99656.102821691195</v>
      </c>
      <c r="D17" s="29"/>
      <c r="F17" s="29" t="s">
        <v>16</v>
      </c>
      <c r="G17" s="27">
        <v>6535.9997889074402</v>
      </c>
      <c r="H17" s="27">
        <v>3639.5674605510399</v>
      </c>
      <c r="I17" s="27">
        <v>169.37118584412201</v>
      </c>
      <c r="J17" s="27">
        <v>787.14200785947696</v>
      </c>
      <c r="K17" s="27">
        <v>4592.9073073298096</v>
      </c>
      <c r="L17" s="27">
        <v>333.90548931033902</v>
      </c>
      <c r="M17" s="27">
        <v>1896.1978784922501</v>
      </c>
      <c r="N17" s="27">
        <v>610575.27490643004</v>
      </c>
      <c r="O17" s="27">
        <v>99016.752491266903</v>
      </c>
      <c r="P17" s="27">
        <v>511558.522415163</v>
      </c>
      <c r="Q17" s="27">
        <v>221.02236004784001</v>
      </c>
      <c r="R17" s="27">
        <v>110.778874397173</v>
      </c>
      <c r="S17" s="27">
        <v>47915.922800200598</v>
      </c>
      <c r="T17" s="27">
        <v>168.51639916885699</v>
      </c>
      <c r="U17" s="27">
        <v>3135.9244542182601</v>
      </c>
      <c r="V17" s="27">
        <v>501.21838135551201</v>
      </c>
      <c r="W17" s="27">
        <v>1324.09302843411</v>
      </c>
      <c r="X17" s="27">
        <v>7844.8123804957104</v>
      </c>
      <c r="Y17" s="27">
        <v>18548.167454488299</v>
      </c>
      <c r="Z17" s="27">
        <v>889.82747025138201</v>
      </c>
      <c r="AA17" s="27">
        <v>401.37776991462601</v>
      </c>
      <c r="AB17" s="29"/>
      <c r="AC17" s="51">
        <f t="shared" si="3"/>
        <v>-4.3795410131810915E-3</v>
      </c>
      <c r="AD17" s="51">
        <f t="shared" si="3"/>
        <v>-6.4155662555683444E-3</v>
      </c>
      <c r="AE17" s="29"/>
      <c r="AF17" s="27">
        <v>20</v>
      </c>
      <c r="AG17" s="27" t="s">
        <v>16</v>
      </c>
      <c r="AH17" s="27">
        <v>3425.8826012300001</v>
      </c>
      <c r="AI17" s="27">
        <v>1806.90547238</v>
      </c>
      <c r="AJ17" s="27">
        <v>87.731349156799993</v>
      </c>
      <c r="AK17" s="27">
        <v>410.34537906100002</v>
      </c>
      <c r="AL17" s="27">
        <v>2386.9510347199998</v>
      </c>
      <c r="AM17" s="27">
        <v>172.38283231</v>
      </c>
      <c r="AN17" s="27">
        <v>984.59165689300005</v>
      </c>
      <c r="AO17" s="27">
        <v>257252.81948999999</v>
      </c>
      <c r="AP17" s="27">
        <v>106.094977875</v>
      </c>
      <c r="AQ17" s="27">
        <v>57.265861786800002</v>
      </c>
      <c r="AR17" s="27">
        <v>24546.689504999998</v>
      </c>
      <c r="AS17" s="27">
        <v>88.532535116700004</v>
      </c>
      <c r="AT17" s="27">
        <v>1616.11240896</v>
      </c>
      <c r="AU17" s="27">
        <v>263.18501862099998</v>
      </c>
      <c r="AV17" s="27">
        <v>695.44263442099998</v>
      </c>
      <c r="AW17" s="27">
        <v>4042.85781189</v>
      </c>
      <c r="AX17" s="27">
        <v>9685.0175339199996</v>
      </c>
      <c r="AY17" s="27">
        <v>454.95569809699998</v>
      </c>
      <c r="AZ17" s="27">
        <v>208.81677828400001</v>
      </c>
      <c r="BA17" s="27">
        <f t="shared" si="0"/>
        <v>308292.5805797223</v>
      </c>
      <c r="BB17" s="27">
        <f t="shared" si="4"/>
        <v>51039.761089722306</v>
      </c>
      <c r="BD17" s="27">
        <f t="shared" si="1"/>
        <v>-304968.49636497465</v>
      </c>
      <c r="BE17" s="27">
        <f t="shared" si="2"/>
        <v>-48616.341731968889</v>
      </c>
      <c r="BG17" s="24">
        <f t="shared" si="5"/>
        <v>0.50492149494092731</v>
      </c>
      <c r="BH17" s="24">
        <f t="shared" si="6"/>
        <v>0.51546591668136077</v>
      </c>
      <c r="BJ17" s="24">
        <v>0.51807201923117874</v>
      </c>
      <c r="BK17" s="24">
        <v>0.52924130954623838</v>
      </c>
    </row>
    <row r="18" spans="1:63" x14ac:dyDescent="0.25">
      <c r="A18" s="29" t="s">
        <v>17</v>
      </c>
      <c r="B18" s="27">
        <v>310944.03665530798</v>
      </c>
      <c r="C18" s="27">
        <v>42709.404049585399</v>
      </c>
      <c r="D18" s="29"/>
      <c r="F18" s="29" t="s">
        <v>17</v>
      </c>
      <c r="G18" s="27">
        <v>2320.2307349658499</v>
      </c>
      <c r="H18" s="27">
        <v>2101.4425305753498</v>
      </c>
      <c r="I18" s="27">
        <v>72.522465880718897</v>
      </c>
      <c r="J18" s="27">
        <v>335.65729015581098</v>
      </c>
      <c r="K18" s="27">
        <v>1803.96583287863</v>
      </c>
      <c r="L18" s="27">
        <v>148.34337290629799</v>
      </c>
      <c r="M18" s="27">
        <v>758.43995976564804</v>
      </c>
      <c r="N18" s="27">
        <v>311212.00862667401</v>
      </c>
      <c r="O18" s="27">
        <v>42670.361244718501</v>
      </c>
      <c r="P18" s="27">
        <v>268541.64738195599</v>
      </c>
      <c r="Q18" s="27">
        <v>170.40454313067301</v>
      </c>
      <c r="R18" s="27">
        <v>45.788124164310403</v>
      </c>
      <c r="S18" s="27">
        <v>21645.331197054598</v>
      </c>
      <c r="T18" s="27">
        <v>62.9198844998539</v>
      </c>
      <c r="U18" s="27">
        <v>1432.0796221277899</v>
      </c>
      <c r="V18" s="27">
        <v>189.09656724923801</v>
      </c>
      <c r="W18" s="27">
        <v>500.28814648610802</v>
      </c>
      <c r="X18" s="27">
        <v>3582.30495080937</v>
      </c>
      <c r="Y18" s="27">
        <v>6917.7335158760297</v>
      </c>
      <c r="Z18" s="27">
        <v>428.91695054481602</v>
      </c>
      <c r="AA18" s="27">
        <v>154.895555647414</v>
      </c>
      <c r="AB18" s="29"/>
      <c r="AC18" s="51">
        <f t="shared" si="3"/>
        <v>8.6180128825910445E-4</v>
      </c>
      <c r="AD18" s="51">
        <f t="shared" si="3"/>
        <v>-9.1415007387061001E-4</v>
      </c>
      <c r="AE18" s="29"/>
      <c r="AF18" s="27">
        <v>21</v>
      </c>
      <c r="AG18" s="27" t="s">
        <v>17</v>
      </c>
      <c r="AH18" s="27">
        <v>483.99814590099999</v>
      </c>
      <c r="AI18" s="27">
        <v>410.11946803299998</v>
      </c>
      <c r="AJ18" s="27">
        <v>15.3444488201</v>
      </c>
      <c r="AK18" s="27">
        <v>78.798209348100002</v>
      </c>
      <c r="AL18" s="27">
        <v>369.61303333000001</v>
      </c>
      <c r="AM18" s="27">
        <v>33.803653630600003</v>
      </c>
      <c r="AN18" s="27">
        <v>158.46404099200001</v>
      </c>
      <c r="AO18" s="27">
        <v>53159.550563500001</v>
      </c>
      <c r="AP18" s="27">
        <v>31.027698813699999</v>
      </c>
      <c r="AQ18" s="27">
        <v>9.3241132417199992</v>
      </c>
      <c r="AR18" s="27">
        <v>4353.8917250200002</v>
      </c>
      <c r="AS18" s="27">
        <v>14.0174622992</v>
      </c>
      <c r="AT18" s="27">
        <v>312.29609239400003</v>
      </c>
      <c r="AU18" s="27">
        <v>46.220858202300001</v>
      </c>
      <c r="AV18" s="27">
        <v>123.143566083</v>
      </c>
      <c r="AW18" s="27">
        <v>781.16056990699997</v>
      </c>
      <c r="AX18" s="27">
        <v>1429.2384169300001</v>
      </c>
      <c r="AY18" s="27">
        <v>94.619089359599997</v>
      </c>
      <c r="AZ18" s="27">
        <v>31.781042956299999</v>
      </c>
      <c r="BA18" s="27">
        <f t="shared" si="0"/>
        <v>61936.412198761616</v>
      </c>
      <c r="BB18" s="27">
        <f t="shared" si="4"/>
        <v>8776.8616352616154</v>
      </c>
      <c r="BD18" s="27">
        <f t="shared" si="1"/>
        <v>-249007.62445654636</v>
      </c>
      <c r="BE18" s="27">
        <f t="shared" si="2"/>
        <v>-33932.542414323783</v>
      </c>
      <c r="BG18" s="24">
        <f t="shared" si="5"/>
        <v>0.19901678110711901</v>
      </c>
      <c r="BH18" s="24">
        <f t="shared" si="6"/>
        <v>0.20568988354529028</v>
      </c>
      <c r="BJ18" s="24">
        <v>0.21338154366070899</v>
      </c>
      <c r="BK18" s="24">
        <v>0.22057413076905594</v>
      </c>
    </row>
    <row r="19" spans="1:63" x14ac:dyDescent="0.25">
      <c r="A19" s="29" t="s">
        <v>18</v>
      </c>
      <c r="B19" s="27">
        <v>265725.09759351402</v>
      </c>
      <c r="C19" s="27">
        <v>35685.353339610003</v>
      </c>
      <c r="D19" s="29"/>
      <c r="F19" s="29" t="s">
        <v>18</v>
      </c>
      <c r="G19" s="27">
        <v>2043.65004238385</v>
      </c>
      <c r="H19" s="27">
        <v>1837.9083873741199</v>
      </c>
      <c r="I19" s="27">
        <v>54.403702662632199</v>
      </c>
      <c r="J19" s="27">
        <v>164.64153424053501</v>
      </c>
      <c r="K19" s="27">
        <v>1572.4143272871499</v>
      </c>
      <c r="L19" s="27">
        <v>84.804807497919398</v>
      </c>
      <c r="M19" s="27">
        <v>623.82812017394394</v>
      </c>
      <c r="N19" s="27">
        <v>265713.84262096399</v>
      </c>
      <c r="O19" s="27">
        <v>35625.090296025599</v>
      </c>
      <c r="P19" s="27">
        <v>230088.75232493901</v>
      </c>
      <c r="Q19" s="27">
        <v>145.42904585062499</v>
      </c>
      <c r="R19" s="27">
        <v>39.914335576536097</v>
      </c>
      <c r="S19" s="27">
        <v>18957.043065637099</v>
      </c>
      <c r="T19" s="27">
        <v>44.332139133693701</v>
      </c>
      <c r="U19" s="27">
        <v>940.77684099714998</v>
      </c>
      <c r="V19" s="27">
        <v>82.726099119804701</v>
      </c>
      <c r="W19" s="27">
        <v>206.18959985008499</v>
      </c>
      <c r="X19" s="27">
        <v>2353.5234527687298</v>
      </c>
      <c r="Y19" s="27">
        <v>6065.9526995045098</v>
      </c>
      <c r="Z19" s="27">
        <v>270.59562001135299</v>
      </c>
      <c r="AA19" s="27">
        <v>136.956475955841</v>
      </c>
      <c r="AB19" s="29"/>
      <c r="AC19" s="51">
        <f t="shared" si="3"/>
        <v>-4.2355700127526033E-5</v>
      </c>
      <c r="AD19" s="51">
        <f t="shared" si="3"/>
        <v>-1.6887332741501316E-3</v>
      </c>
      <c r="AE19" s="29"/>
      <c r="AF19" s="27">
        <v>22</v>
      </c>
      <c r="AG19" s="27" t="s">
        <v>18</v>
      </c>
      <c r="AH19" s="27">
        <v>607.44520732399997</v>
      </c>
      <c r="AI19" s="27">
        <v>483.20546611999998</v>
      </c>
      <c r="AJ19" s="27">
        <v>15.105283839</v>
      </c>
      <c r="AK19" s="27">
        <v>43.9913247068</v>
      </c>
      <c r="AL19" s="27">
        <v>454.00325038099999</v>
      </c>
      <c r="AM19" s="27">
        <v>22.521176560099999</v>
      </c>
      <c r="AN19" s="27">
        <v>178.50202606600001</v>
      </c>
      <c r="AO19" s="27">
        <v>61161.726323299998</v>
      </c>
      <c r="AP19" s="27">
        <v>35.681366033400003</v>
      </c>
      <c r="AQ19" s="27">
        <v>11.335741432100001</v>
      </c>
      <c r="AR19" s="27">
        <v>5266.6341458799998</v>
      </c>
      <c r="AS19" s="27">
        <v>12.8589674297</v>
      </c>
      <c r="AT19" s="27">
        <v>253.36956582799999</v>
      </c>
      <c r="AU19" s="27">
        <v>23.028605305199999</v>
      </c>
      <c r="AV19" s="27">
        <v>56.820067165300003</v>
      </c>
      <c r="AW19" s="27">
        <v>633.84764836900001</v>
      </c>
      <c r="AX19" s="27">
        <v>1777.4459276299999</v>
      </c>
      <c r="AY19" s="27">
        <v>70.799956487599999</v>
      </c>
      <c r="AZ19" s="27">
        <v>39.817804803100003</v>
      </c>
      <c r="BA19" s="27">
        <f t="shared" si="0"/>
        <v>71148.139854660301</v>
      </c>
      <c r="BB19" s="27">
        <f t="shared" si="4"/>
        <v>9986.4135313603038</v>
      </c>
      <c r="BD19" s="27">
        <f t="shared" si="1"/>
        <v>-194576.9577388537</v>
      </c>
      <c r="BE19" s="27">
        <f t="shared" si="2"/>
        <v>-25698.939808249699</v>
      </c>
      <c r="BG19" s="24">
        <f t="shared" si="5"/>
        <v>0.26776226316576152</v>
      </c>
      <c r="BH19" s="24">
        <f t="shared" si="6"/>
        <v>0.28031966932233732</v>
      </c>
      <c r="BJ19" s="24">
        <v>0.2798678295308008</v>
      </c>
      <c r="BK19" s="24">
        <v>0.29184540950578153</v>
      </c>
    </row>
    <row r="20" spans="1:63" x14ac:dyDescent="0.25">
      <c r="A20" s="29" t="s">
        <v>19</v>
      </c>
      <c r="B20" s="27">
        <v>37802.511650799897</v>
      </c>
      <c r="C20" s="27">
        <v>5852.9065334420002</v>
      </c>
      <c r="D20" s="29"/>
      <c r="F20" s="29" t="s">
        <v>19</v>
      </c>
      <c r="G20" s="27">
        <v>343.59308024272798</v>
      </c>
      <c r="H20" s="27">
        <v>282.76834493515599</v>
      </c>
      <c r="I20" s="27">
        <v>9.9936339886572192</v>
      </c>
      <c r="J20" s="27">
        <v>32.497502053054198</v>
      </c>
      <c r="K20" s="27">
        <v>259.56334110462501</v>
      </c>
      <c r="L20" s="27">
        <v>11.358826115952001</v>
      </c>
      <c r="M20" s="27">
        <v>101.30645910150599</v>
      </c>
      <c r="N20" s="27">
        <v>37839.171543665303</v>
      </c>
      <c r="O20" s="27">
        <v>5853.7009438427604</v>
      </c>
      <c r="P20" s="27">
        <v>31985.4705998225</v>
      </c>
      <c r="Q20" s="27">
        <v>28.4671984214906</v>
      </c>
      <c r="R20" s="27">
        <v>6.35380266428567</v>
      </c>
      <c r="S20" s="27">
        <v>3077.4200257940702</v>
      </c>
      <c r="T20" s="27">
        <v>9.5451828348131809</v>
      </c>
      <c r="U20" s="27">
        <v>164.161098673368</v>
      </c>
      <c r="V20" s="27">
        <v>8.8977023539851299</v>
      </c>
      <c r="W20" s="27">
        <v>19.6401264460942</v>
      </c>
      <c r="X20" s="27">
        <v>410.45221823552998</v>
      </c>
      <c r="Y20" s="27">
        <v>1026.63264901866</v>
      </c>
      <c r="Z20" s="27">
        <v>38.428104080204101</v>
      </c>
      <c r="AA20" s="27">
        <v>22.621647778567699</v>
      </c>
      <c r="AB20" s="29"/>
      <c r="AC20" s="51">
        <f t="shared" si="3"/>
        <v>9.6977399819490537E-4</v>
      </c>
      <c r="AD20" s="51">
        <f t="shared" si="3"/>
        <v>1.3572921354904858E-4</v>
      </c>
      <c r="AE20" s="29"/>
      <c r="AF20" s="27">
        <v>23</v>
      </c>
      <c r="AG20" s="27" t="s">
        <v>19</v>
      </c>
      <c r="AH20" s="27">
        <v>36.661322912000003</v>
      </c>
      <c r="AI20" s="27">
        <v>33.7974536503</v>
      </c>
      <c r="AJ20" s="27">
        <v>1.14417225574</v>
      </c>
      <c r="AK20" s="27">
        <v>3.7948792568199998</v>
      </c>
      <c r="AL20" s="27">
        <v>28.2380056539</v>
      </c>
      <c r="AM20" s="27">
        <v>1.3330809774600001</v>
      </c>
      <c r="AN20" s="27">
        <v>11.138045854</v>
      </c>
      <c r="AO20" s="27">
        <v>3774.4320517400001</v>
      </c>
      <c r="AP20" s="27">
        <v>3.5003538326200001</v>
      </c>
      <c r="AQ20" s="27">
        <v>0.70538474868300005</v>
      </c>
      <c r="AR20" s="27">
        <v>351.15895264800002</v>
      </c>
      <c r="AS20" s="27">
        <v>1.0911827304999999</v>
      </c>
      <c r="AT20" s="27">
        <v>19.0019562554</v>
      </c>
      <c r="AU20" s="27">
        <v>0.95214082541099998</v>
      </c>
      <c r="AV20" s="27">
        <v>2.0906528031499998</v>
      </c>
      <c r="AW20" s="27">
        <v>47.507827594399998</v>
      </c>
      <c r="AX20" s="27">
        <v>110.851078253</v>
      </c>
      <c r="AY20" s="27">
        <v>4.60216994548</v>
      </c>
      <c r="AZ20" s="27">
        <v>2.4495704921299999</v>
      </c>
      <c r="BA20" s="27">
        <f t="shared" si="0"/>
        <v>4434.4502824289939</v>
      </c>
      <c r="BB20" s="27">
        <f t="shared" si="4"/>
        <v>660.01823068899375</v>
      </c>
      <c r="BD20" s="27">
        <f t="shared" si="1"/>
        <v>-33368.061368370902</v>
      </c>
      <c r="BE20" s="27">
        <f t="shared" si="2"/>
        <v>-5192.8883027530064</v>
      </c>
      <c r="BG20" s="24">
        <f t="shared" si="5"/>
        <v>0.11719205525712335</v>
      </c>
      <c r="BH20" s="24">
        <f t="shared" si="6"/>
        <v>0.11275229756710353</v>
      </c>
      <c r="BJ20" s="24">
        <v>9.5956583403659174E-2</v>
      </c>
      <c r="BK20" s="24">
        <v>9.2730124111276485E-2</v>
      </c>
    </row>
    <row r="21" spans="1:63" x14ac:dyDescent="0.25">
      <c r="A21" s="29" t="s">
        <v>20</v>
      </c>
      <c r="B21" s="27">
        <v>104047.15006334599</v>
      </c>
      <c r="C21" s="27">
        <v>16322.751400515999</v>
      </c>
      <c r="D21" s="29"/>
      <c r="F21" s="29" t="s">
        <v>20</v>
      </c>
      <c r="G21" s="27">
        <v>942.238995794684</v>
      </c>
      <c r="H21" s="27">
        <v>849.24724394693396</v>
      </c>
      <c r="I21" s="27">
        <v>24.285349779813298</v>
      </c>
      <c r="J21" s="27">
        <v>85.783796579528996</v>
      </c>
      <c r="K21" s="27">
        <v>696.71260316252994</v>
      </c>
      <c r="L21" s="27">
        <v>34.504388465417698</v>
      </c>
      <c r="M21" s="27">
        <v>278.303368882862</v>
      </c>
      <c r="N21" s="27">
        <v>103187.225427404</v>
      </c>
      <c r="O21" s="27">
        <v>16225.925807040399</v>
      </c>
      <c r="P21" s="27">
        <v>86961.299620364007</v>
      </c>
      <c r="Q21" s="27">
        <v>45.696475889702697</v>
      </c>
      <c r="R21" s="27">
        <v>17.231133429234301</v>
      </c>
      <c r="S21" s="27">
        <v>8681.4954564945401</v>
      </c>
      <c r="T21" s="27">
        <v>25.796387781984901</v>
      </c>
      <c r="U21" s="27">
        <v>434.137505470218</v>
      </c>
      <c r="V21" s="27">
        <v>26.2603597061239</v>
      </c>
      <c r="W21" s="27">
        <v>52.904864344097398</v>
      </c>
      <c r="X21" s="27">
        <v>1084.79565006035</v>
      </c>
      <c r="Y21" s="27">
        <v>2765.38657341115</v>
      </c>
      <c r="Z21" s="27">
        <v>117.49972464271301</v>
      </c>
      <c r="AA21" s="27">
        <v>63.645929198564801</v>
      </c>
      <c r="AB21" s="29"/>
      <c r="AC21" s="51">
        <f t="shared" si="3"/>
        <v>-8.2647591540801722E-3</v>
      </c>
      <c r="AD21" s="51">
        <f t="shared" si="3"/>
        <v>-5.9319407065489549E-3</v>
      </c>
      <c r="AE21" s="29"/>
      <c r="AF21" s="27">
        <v>24</v>
      </c>
      <c r="AG21" s="27" t="s">
        <v>20</v>
      </c>
      <c r="AH21" s="27">
        <v>237.92255209499999</v>
      </c>
      <c r="AI21" s="27">
        <v>206.88295703700001</v>
      </c>
      <c r="AJ21" s="27">
        <v>5.9007644504699996</v>
      </c>
      <c r="AK21" s="27">
        <v>19.870394818099999</v>
      </c>
      <c r="AL21" s="27">
        <v>174.50440672299999</v>
      </c>
      <c r="AM21" s="27">
        <v>8.3246120965700001</v>
      </c>
      <c r="AN21" s="27">
        <v>69.378295039799994</v>
      </c>
      <c r="AO21" s="27">
        <v>21623.1333361</v>
      </c>
      <c r="AP21" s="27">
        <v>10.518581106799999</v>
      </c>
      <c r="AQ21" s="27">
        <v>4.3109528628299998</v>
      </c>
      <c r="AR21" s="27">
        <v>2147.2126910299999</v>
      </c>
      <c r="AS21" s="27">
        <v>6.2345398164499999</v>
      </c>
      <c r="AT21" s="27">
        <v>103.83954396</v>
      </c>
      <c r="AU21" s="27">
        <v>6.4252635460300001</v>
      </c>
      <c r="AV21" s="27">
        <v>12.9527335294</v>
      </c>
      <c r="AW21" s="27">
        <v>259.48216741300001</v>
      </c>
      <c r="AX21" s="27">
        <v>694.41002189899996</v>
      </c>
      <c r="AY21" s="27">
        <v>28.259506752699998</v>
      </c>
      <c r="AZ21" s="27">
        <v>15.953496982400001</v>
      </c>
      <c r="BA21" s="27">
        <f t="shared" si="0"/>
        <v>25635.516817258551</v>
      </c>
      <c r="BB21" s="27">
        <f t="shared" si="4"/>
        <v>4012.3834811585511</v>
      </c>
      <c r="BD21" s="27">
        <f t="shared" si="1"/>
        <v>-78411.63324608744</v>
      </c>
      <c r="BE21" s="27">
        <f t="shared" si="2"/>
        <v>-12310.367919357448</v>
      </c>
      <c r="BG21" s="24">
        <f t="shared" si="5"/>
        <v>0.2484369233795716</v>
      </c>
      <c r="BH21" s="24">
        <f t="shared" si="6"/>
        <v>0.24728225241961757</v>
      </c>
      <c r="BJ21" s="24">
        <v>0.22580425726829853</v>
      </c>
      <c r="BK21" s="24">
        <v>0.22662547213211273</v>
      </c>
    </row>
    <row r="22" spans="1:63" x14ac:dyDescent="0.25">
      <c r="A22" s="29" t="s">
        <v>21</v>
      </c>
      <c r="B22" s="27">
        <v>146919.501210077</v>
      </c>
      <c r="C22" s="27">
        <v>18146.610222682899</v>
      </c>
      <c r="D22" s="29"/>
      <c r="F22" s="29" t="s">
        <v>129</v>
      </c>
      <c r="G22" s="27">
        <v>872.87581794231596</v>
      </c>
      <c r="H22" s="27">
        <v>1140.1644918070699</v>
      </c>
      <c r="I22" s="27">
        <v>28.210425271581801</v>
      </c>
      <c r="J22" s="27">
        <v>72.527398711398405</v>
      </c>
      <c r="K22" s="27">
        <v>748.94390317300201</v>
      </c>
      <c r="L22" s="27">
        <v>35.277703401180503</v>
      </c>
      <c r="M22" s="27">
        <v>292.85304177207502</v>
      </c>
      <c r="N22" s="27">
        <v>147555.013197655</v>
      </c>
      <c r="O22" s="27">
        <v>18226.707067042498</v>
      </c>
      <c r="P22" s="27">
        <v>129328.30613061201</v>
      </c>
      <c r="Q22" s="27">
        <v>113.17867007280699</v>
      </c>
      <c r="R22" s="27">
        <v>19.624656024956298</v>
      </c>
      <c r="S22" s="27">
        <v>10170.3526130833</v>
      </c>
      <c r="T22" s="27">
        <v>20.3463638089254</v>
      </c>
      <c r="U22" s="27">
        <v>489.66164916747903</v>
      </c>
      <c r="V22" s="27">
        <v>12.9840472340261</v>
      </c>
      <c r="W22" s="27">
        <v>23.8282911060037</v>
      </c>
      <c r="X22" s="27">
        <v>1224.65793978075</v>
      </c>
      <c r="Y22" s="27">
        <v>2762.9216873074301</v>
      </c>
      <c r="Z22" s="27">
        <v>134.00552962185199</v>
      </c>
      <c r="AA22" s="27">
        <v>64.292837756356207</v>
      </c>
      <c r="AB22" s="29"/>
      <c r="AC22" s="51">
        <f t="shared" si="3"/>
        <v>4.325579533987817E-3</v>
      </c>
      <c r="AD22" s="51">
        <f t="shared" si="3"/>
        <v>4.4138736313121384E-3</v>
      </c>
      <c r="AE22" s="29"/>
      <c r="AF22" s="27">
        <v>25</v>
      </c>
      <c r="AG22" s="27" t="s">
        <v>129</v>
      </c>
      <c r="AH22" s="27">
        <v>143.32984031399999</v>
      </c>
      <c r="AI22" s="27">
        <v>184.452371008</v>
      </c>
      <c r="AJ22" s="27">
        <v>4.6804768906399996</v>
      </c>
      <c r="AK22" s="27">
        <v>12.863412955399999</v>
      </c>
      <c r="AL22" s="27">
        <v>121.954536519</v>
      </c>
      <c r="AM22" s="27">
        <v>5.7273889011000003</v>
      </c>
      <c r="AN22" s="27">
        <v>47.784774417500003</v>
      </c>
      <c r="AO22" s="27">
        <v>20389.7383429</v>
      </c>
      <c r="AP22" s="27">
        <v>18.218038656899999</v>
      </c>
      <c r="AQ22" s="27">
        <v>3.1719094375400001</v>
      </c>
      <c r="AR22" s="27">
        <v>1654.9323528100001</v>
      </c>
      <c r="AS22" s="27">
        <v>3.5930994042700002</v>
      </c>
      <c r="AT22" s="27">
        <v>81.654920797700001</v>
      </c>
      <c r="AU22" s="27">
        <v>2.0435629342400001</v>
      </c>
      <c r="AV22" s="27">
        <v>3.4466593361900002</v>
      </c>
      <c r="AW22" s="27">
        <v>204.18568658300001</v>
      </c>
      <c r="AX22" s="27">
        <v>452.91519491999998</v>
      </c>
      <c r="AY22" s="27">
        <v>21.819412845999999</v>
      </c>
      <c r="AZ22" s="27">
        <v>10.520863217600001</v>
      </c>
      <c r="BA22" s="27">
        <f t="shared" si="0"/>
        <v>23367.03284484908</v>
      </c>
      <c r="BB22" s="27">
        <f t="shared" si="4"/>
        <v>2977.2945019490799</v>
      </c>
      <c r="BD22" s="27">
        <f t="shared" si="1"/>
        <v>-123552.46836522792</v>
      </c>
      <c r="BE22" s="27">
        <f t="shared" si="2"/>
        <v>-15169.315720733819</v>
      </c>
      <c r="BG22" s="24">
        <f t="shared" si="5"/>
        <v>0.15836149744060635</v>
      </c>
      <c r="BH22" s="24">
        <f t="shared" si="6"/>
        <v>0.16334790980059249</v>
      </c>
      <c r="BJ22" s="24">
        <v>0.13259657008290845</v>
      </c>
      <c r="BK22" s="24">
        <v>0.13691456503222327</v>
      </c>
    </row>
    <row r="23" spans="1:63" x14ac:dyDescent="0.25">
      <c r="A23" s="29" t="s">
        <v>22</v>
      </c>
      <c r="B23" s="27">
        <v>387395.93492994102</v>
      </c>
      <c r="C23" s="27">
        <v>48343.550973559999</v>
      </c>
      <c r="D23" s="29"/>
      <c r="F23" s="29" t="s">
        <v>22</v>
      </c>
      <c r="G23" s="27">
        <v>2599.7405907284601</v>
      </c>
      <c r="H23" s="27">
        <v>2690.7005041970401</v>
      </c>
      <c r="I23" s="27">
        <v>73.526629099907893</v>
      </c>
      <c r="J23" s="27">
        <v>206.703546388002</v>
      </c>
      <c r="K23" s="27">
        <v>2099.8458628614799</v>
      </c>
      <c r="L23" s="27">
        <v>113.87027642652799</v>
      </c>
      <c r="M23" s="27">
        <v>829.61398204335399</v>
      </c>
      <c r="N23" s="27">
        <v>388475.499383413</v>
      </c>
      <c r="O23" s="27">
        <v>48398.625443478399</v>
      </c>
      <c r="P23" s="27">
        <v>340076.873939935</v>
      </c>
      <c r="Q23" s="27">
        <v>240.794398275985</v>
      </c>
      <c r="R23" s="27">
        <v>54.144796139706798</v>
      </c>
      <c r="S23" s="27">
        <v>26121.904504483598</v>
      </c>
      <c r="T23" s="27">
        <v>52.148181342284097</v>
      </c>
      <c r="U23" s="27">
        <v>1288.6157429851601</v>
      </c>
      <c r="V23" s="27">
        <v>99.134782558133097</v>
      </c>
      <c r="W23" s="27">
        <v>249.34918958095599</v>
      </c>
      <c r="X23" s="27">
        <v>3224.3510766822601</v>
      </c>
      <c r="Y23" s="27">
        <v>7898.6055379002</v>
      </c>
      <c r="Z23" s="27">
        <v>375.28822278807502</v>
      </c>
      <c r="AA23" s="27">
        <v>180.28761899722701</v>
      </c>
      <c r="AB23" s="29"/>
      <c r="AC23" s="51">
        <f t="shared" si="3"/>
        <v>2.7867211711119547E-3</v>
      </c>
      <c r="AD23" s="51">
        <f t="shared" si="3"/>
        <v>1.139230958613714E-3</v>
      </c>
      <c r="AE23" s="29"/>
      <c r="AF23" s="27">
        <v>26</v>
      </c>
      <c r="AG23" s="27" t="s">
        <v>22</v>
      </c>
      <c r="AH23" s="27">
        <v>677.78277986199998</v>
      </c>
      <c r="AI23" s="27">
        <v>673.36056949900001</v>
      </c>
      <c r="AJ23" s="27">
        <v>19.228164676700001</v>
      </c>
      <c r="AK23" s="27">
        <v>59.375066565899999</v>
      </c>
      <c r="AL23" s="27">
        <v>541.06210459800002</v>
      </c>
      <c r="AM23" s="27">
        <v>31.0811082958</v>
      </c>
      <c r="AN23" s="27">
        <v>215.39490615599999</v>
      </c>
      <c r="AO23" s="27">
        <v>85489.003103800002</v>
      </c>
      <c r="AP23" s="27">
        <v>59.048383916799999</v>
      </c>
      <c r="AQ23" s="27">
        <v>13.8778040346</v>
      </c>
      <c r="AR23" s="27">
        <v>6650.6611654300004</v>
      </c>
      <c r="AS23" s="27">
        <v>14.2704016219</v>
      </c>
      <c r="AT23" s="27">
        <v>342.06665478299999</v>
      </c>
      <c r="AU23" s="27">
        <v>29.847879367600001</v>
      </c>
      <c r="AV23" s="27">
        <v>76.007854226199996</v>
      </c>
      <c r="AW23" s="27">
        <v>855.86810628600006</v>
      </c>
      <c r="AX23" s="27">
        <v>2047.2963072499999</v>
      </c>
      <c r="AY23" s="27">
        <v>99.649053695999996</v>
      </c>
      <c r="AZ23" s="27">
        <v>46.518521176900002</v>
      </c>
      <c r="BA23" s="27">
        <f t="shared" si="0"/>
        <v>97941.399935242429</v>
      </c>
      <c r="BB23" s="27">
        <f t="shared" si="4"/>
        <v>12452.396831442427</v>
      </c>
      <c r="BD23" s="27">
        <f t="shared" si="1"/>
        <v>-289454.5349946986</v>
      </c>
      <c r="BE23" s="27">
        <f t="shared" si="2"/>
        <v>-35891.154142117572</v>
      </c>
      <c r="BG23" s="24">
        <f t="shared" si="5"/>
        <v>0.25211731522501341</v>
      </c>
      <c r="BH23" s="24">
        <f t="shared" si="6"/>
        <v>0.25728823323680483</v>
      </c>
      <c r="BJ23" s="24">
        <v>0.2056221093717186</v>
      </c>
      <c r="BK23" s="24">
        <v>0.21075954945047368</v>
      </c>
    </row>
    <row r="24" spans="1:63" x14ac:dyDescent="0.25">
      <c r="A24" s="29" t="s">
        <v>23</v>
      </c>
      <c r="B24" s="27">
        <v>404487.48885759001</v>
      </c>
      <c r="C24" s="27">
        <v>61739.318795210696</v>
      </c>
      <c r="D24" s="29"/>
      <c r="F24" s="29" t="s">
        <v>23</v>
      </c>
      <c r="G24" s="27">
        <v>4064.6238383571099</v>
      </c>
      <c r="H24" s="27">
        <v>2459.42901822671</v>
      </c>
      <c r="I24" s="27">
        <v>99.058931540975607</v>
      </c>
      <c r="J24" s="27">
        <v>356.34318258128098</v>
      </c>
      <c r="K24" s="27">
        <v>2903.1283901298998</v>
      </c>
      <c r="L24" s="27">
        <v>158.77133102950299</v>
      </c>
      <c r="M24" s="27">
        <v>1152.52122621075</v>
      </c>
      <c r="N24" s="27">
        <v>403298.11283260799</v>
      </c>
      <c r="O24" s="27">
        <v>61414.521269035497</v>
      </c>
      <c r="P24" s="27">
        <v>341883.59156357299</v>
      </c>
      <c r="Q24" s="27">
        <v>173.88609864580999</v>
      </c>
      <c r="R24" s="27">
        <v>70.164948406333806</v>
      </c>
      <c r="S24" s="27">
        <v>30882.767808771001</v>
      </c>
      <c r="T24" s="27">
        <v>92.705444490374006</v>
      </c>
      <c r="U24" s="27">
        <v>1684.63970028164</v>
      </c>
      <c r="V24" s="27">
        <v>210.79351001173899</v>
      </c>
      <c r="W24" s="27">
        <v>541.54205142280796</v>
      </c>
      <c r="X24" s="27">
        <v>4214.5660501441298</v>
      </c>
      <c r="Y24" s="27">
        <v>11644.575043348301</v>
      </c>
      <c r="Z24" s="27">
        <v>450.663962697795</v>
      </c>
      <c r="AA24" s="27">
        <v>254.34073273918699</v>
      </c>
      <c r="AB24" s="29"/>
      <c r="AC24" s="51">
        <f t="shared" si="3"/>
        <v>-2.940451949060824E-3</v>
      </c>
      <c r="AD24" s="51">
        <f t="shared" si="3"/>
        <v>-5.2607889512443955E-3</v>
      </c>
      <c r="AE24" s="29"/>
      <c r="AF24" s="27">
        <v>27</v>
      </c>
      <c r="AG24" s="27" t="s">
        <v>23</v>
      </c>
      <c r="AH24" s="27">
        <v>1431.5181164099999</v>
      </c>
      <c r="AI24" s="27">
        <v>795.046731045</v>
      </c>
      <c r="AJ24" s="27">
        <v>34.652850331899998</v>
      </c>
      <c r="AK24" s="27">
        <v>133.18904864500001</v>
      </c>
      <c r="AL24" s="27">
        <v>1007.16959008</v>
      </c>
      <c r="AM24" s="27">
        <v>57.832868701099997</v>
      </c>
      <c r="AN24" s="27">
        <v>402.36799531899999</v>
      </c>
      <c r="AO24" s="27">
        <v>113917.449922</v>
      </c>
      <c r="AP24" s="27">
        <v>52.577738996100003</v>
      </c>
      <c r="AQ24" s="27">
        <v>24.161572067600002</v>
      </c>
      <c r="AR24" s="27">
        <v>10473.955020199999</v>
      </c>
      <c r="AS24" s="27">
        <v>33.549964508199999</v>
      </c>
      <c r="AT24" s="27">
        <v>595.04282926400003</v>
      </c>
      <c r="AU24" s="27">
        <v>81.584893469899995</v>
      </c>
      <c r="AV24" s="27">
        <v>211.265521057</v>
      </c>
      <c r="AW24" s="27">
        <v>1488.6333301899999</v>
      </c>
      <c r="AX24" s="27">
        <v>4071.0563328600001</v>
      </c>
      <c r="AY24" s="27">
        <v>159.35487573500001</v>
      </c>
      <c r="AZ24" s="27">
        <v>88.356278800799998</v>
      </c>
      <c r="BA24" s="27">
        <f t="shared" si="0"/>
        <v>135058.76547968062</v>
      </c>
      <c r="BB24" s="27">
        <f t="shared" si="4"/>
        <v>21141.315557680617</v>
      </c>
      <c r="BD24" s="27">
        <f t="shared" si="1"/>
        <v>-269428.72337790939</v>
      </c>
      <c r="BE24" s="27">
        <f t="shared" si="2"/>
        <v>-40598.00323753008</v>
      </c>
      <c r="BG24" s="24">
        <f t="shared" si="5"/>
        <v>0.33488568674690972</v>
      </c>
      <c r="BH24" s="24">
        <f t="shared" si="6"/>
        <v>0.34423968665436505</v>
      </c>
      <c r="BJ24" s="24">
        <v>0.26692747369132042</v>
      </c>
      <c r="BK24" s="24">
        <v>0.2761823959940638</v>
      </c>
    </row>
    <row r="25" spans="1:63" x14ac:dyDescent="0.25">
      <c r="A25" s="29" t="s">
        <v>24</v>
      </c>
      <c r="B25" s="27">
        <v>431598.13127722801</v>
      </c>
      <c r="C25" s="27">
        <v>53207.088458072598</v>
      </c>
      <c r="D25" s="29"/>
      <c r="F25" s="29" t="s">
        <v>24</v>
      </c>
      <c r="G25" s="27">
        <v>2880.04826435622</v>
      </c>
      <c r="H25" s="27">
        <v>2971.3980880415702</v>
      </c>
      <c r="I25" s="27">
        <v>78.764737677540893</v>
      </c>
      <c r="J25" s="27">
        <v>210.83865684507501</v>
      </c>
      <c r="K25" s="27">
        <v>2310.7803611170798</v>
      </c>
      <c r="L25" s="27">
        <v>125.905216962361</v>
      </c>
      <c r="M25" s="27">
        <v>914.18203244101198</v>
      </c>
      <c r="N25" s="27">
        <v>432447.42526503402</v>
      </c>
      <c r="O25" s="27">
        <v>53220.434980582701</v>
      </c>
      <c r="P25" s="27">
        <v>379226.99028445099</v>
      </c>
      <c r="Q25" s="27">
        <v>249.705449219288</v>
      </c>
      <c r="R25" s="27">
        <v>59.964159063476501</v>
      </c>
      <c r="S25" s="27">
        <v>28849.0683698473</v>
      </c>
      <c r="T25" s="27">
        <v>55.157306128297897</v>
      </c>
      <c r="U25" s="27">
        <v>1373.7904779069299</v>
      </c>
      <c r="V25" s="27">
        <v>110.870570997095</v>
      </c>
      <c r="W25" s="27">
        <v>279.68404452234103</v>
      </c>
      <c r="X25" s="27">
        <v>3437.68394737567</v>
      </c>
      <c r="Y25" s="27">
        <v>8699.7641227533495</v>
      </c>
      <c r="Z25" s="27">
        <v>413.69309492551099</v>
      </c>
      <c r="AA25" s="27">
        <v>199.13608040256301</v>
      </c>
      <c r="AB25" s="29"/>
      <c r="AC25" s="51">
        <f t="shared" si="3"/>
        <v>1.9677888439708908E-3</v>
      </c>
      <c r="AD25" s="51">
        <f t="shared" si="3"/>
        <v>2.508410607849699E-4</v>
      </c>
      <c r="AE25" s="29"/>
      <c r="AF25" s="27">
        <v>28</v>
      </c>
      <c r="AG25" s="27" t="s">
        <v>24</v>
      </c>
      <c r="AH25" s="27">
        <v>614.76366701699999</v>
      </c>
      <c r="AI25" s="27">
        <v>508.23613289500003</v>
      </c>
      <c r="AJ25" s="27">
        <v>14.483958492399999</v>
      </c>
      <c r="AK25" s="27">
        <v>30.903133450799999</v>
      </c>
      <c r="AL25" s="27">
        <v>466.37741062200001</v>
      </c>
      <c r="AM25" s="27">
        <v>19.616554671999999</v>
      </c>
      <c r="AN25" s="27">
        <v>179.684316104</v>
      </c>
      <c r="AO25" s="27">
        <v>65990.650666300004</v>
      </c>
      <c r="AP25" s="27">
        <v>39.099309053900001</v>
      </c>
      <c r="AQ25" s="27">
        <v>11.7260170335</v>
      </c>
      <c r="AR25" s="27">
        <v>5426.5947654499996</v>
      </c>
      <c r="AS25" s="27">
        <v>10.924287447799999</v>
      </c>
      <c r="AT25" s="27">
        <v>230.76222995000001</v>
      </c>
      <c r="AU25" s="27">
        <v>16.967226678199999</v>
      </c>
      <c r="AV25" s="27">
        <v>40.719778279800003</v>
      </c>
      <c r="AW25" s="27">
        <v>577.47511759300005</v>
      </c>
      <c r="AX25" s="27">
        <v>1807.44516909</v>
      </c>
      <c r="AY25" s="27">
        <v>64.762141859500005</v>
      </c>
      <c r="AZ25" s="27">
        <v>40.752754602400003</v>
      </c>
      <c r="BA25" s="27">
        <f t="shared" si="0"/>
        <v>76091.944636591317</v>
      </c>
      <c r="BB25" s="27">
        <f t="shared" si="4"/>
        <v>10101.293970291314</v>
      </c>
      <c r="BD25" s="27">
        <f t="shared" si="1"/>
        <v>-355506.1866406367</v>
      </c>
      <c r="BE25" s="27">
        <f t="shared" si="2"/>
        <v>-43105.794487781284</v>
      </c>
      <c r="BG25" s="24">
        <f t="shared" si="5"/>
        <v>0.17595652139669199</v>
      </c>
      <c r="BH25" s="24">
        <f t="shared" si="6"/>
        <v>0.18980104115978641</v>
      </c>
      <c r="BJ25" s="24">
        <v>0.18740878278530526</v>
      </c>
      <c r="BK25" s="24">
        <v>0.20095092977325818</v>
      </c>
    </row>
    <row r="26" spans="1:63" x14ac:dyDescent="0.25">
      <c r="A26" s="29" t="s">
        <v>25</v>
      </c>
      <c r="B26" s="27">
        <v>1590321.0385755899</v>
      </c>
      <c r="C26" s="27">
        <v>183478.63170461799</v>
      </c>
      <c r="D26" s="29"/>
      <c r="F26" s="29" t="s">
        <v>25</v>
      </c>
      <c r="G26" s="27">
        <v>9184.2722874606607</v>
      </c>
      <c r="H26" s="27">
        <v>11001.9671285349</v>
      </c>
      <c r="I26" s="27">
        <v>272.32564778958999</v>
      </c>
      <c r="J26" s="27">
        <v>736.34925599519397</v>
      </c>
      <c r="K26" s="27">
        <v>7739.9288555255998</v>
      </c>
      <c r="L26" s="27">
        <v>471.17477553089998</v>
      </c>
      <c r="M26" s="27">
        <v>3093.3292879622099</v>
      </c>
      <c r="N26" s="27">
        <v>1596626.6168795601</v>
      </c>
      <c r="O26" s="27">
        <v>183949.86017305101</v>
      </c>
      <c r="P26" s="27">
        <v>1412676.75670651</v>
      </c>
      <c r="Q26" s="27">
        <v>988.52715234489006</v>
      </c>
      <c r="R26" s="27">
        <v>206.03144184482699</v>
      </c>
      <c r="S26" s="27">
        <v>100805.914089187</v>
      </c>
      <c r="T26" s="27">
        <v>165.922706889994</v>
      </c>
      <c r="U26" s="27">
        <v>4920.4289367659203</v>
      </c>
      <c r="V26" s="27">
        <v>407.17254302044199</v>
      </c>
      <c r="W26" s="27">
        <v>1059.71905917756</v>
      </c>
      <c r="X26" s="27">
        <v>12314.84475559</v>
      </c>
      <c r="Y26" s="27">
        <v>28368.985420063102</v>
      </c>
      <c r="Z26" s="27">
        <v>1555.9033306326701</v>
      </c>
      <c r="AA26" s="27">
        <v>657.06349873509805</v>
      </c>
      <c r="AB26" s="29"/>
      <c r="AC26" s="51">
        <f t="shared" si="3"/>
        <v>3.9649719465560925E-3</v>
      </c>
      <c r="AD26" s="51">
        <f t="shared" si="3"/>
        <v>2.5683016275794587E-3</v>
      </c>
      <c r="AE26" s="29"/>
      <c r="AF26" s="27">
        <v>29</v>
      </c>
      <c r="AG26" s="27" t="s">
        <v>25</v>
      </c>
      <c r="AH26" s="27">
        <v>2344.18074647</v>
      </c>
      <c r="AI26" s="27">
        <v>2679.1037372800001</v>
      </c>
      <c r="AJ26" s="27">
        <v>67.668810331900005</v>
      </c>
      <c r="AK26" s="27">
        <v>180.847250315</v>
      </c>
      <c r="AL26" s="27">
        <v>1946.48581803</v>
      </c>
      <c r="AM26" s="27">
        <v>114.36964147099999</v>
      </c>
      <c r="AN26" s="27">
        <v>774.97149378699999</v>
      </c>
      <c r="AO26" s="27">
        <v>344172.989046</v>
      </c>
      <c r="AP26" s="27">
        <v>237.356213854</v>
      </c>
      <c r="AQ26" s="27">
        <v>51.4180318262</v>
      </c>
      <c r="AR26" s="27">
        <v>24984.372719499999</v>
      </c>
      <c r="AS26" s="27">
        <v>42.634673568899998</v>
      </c>
      <c r="AT26" s="27">
        <v>1208.0805496</v>
      </c>
      <c r="AU26" s="27">
        <v>99.778198254399996</v>
      </c>
      <c r="AV26" s="27">
        <v>257.99467207599997</v>
      </c>
      <c r="AW26" s="27">
        <v>3023.5101950500002</v>
      </c>
      <c r="AX26" s="27">
        <v>7190.2836227099997</v>
      </c>
      <c r="AY26" s="27">
        <v>376.71659682199999</v>
      </c>
      <c r="AZ26" s="27">
        <v>165.85785825400001</v>
      </c>
      <c r="BA26" s="27">
        <f t="shared" si="0"/>
        <v>389918.61987520038</v>
      </c>
      <c r="BB26" s="27">
        <f t="shared" si="4"/>
        <v>45745.630829200381</v>
      </c>
      <c r="BD26" s="27">
        <f t="shared" si="1"/>
        <v>-1200402.4187003896</v>
      </c>
      <c r="BE26" s="27">
        <f t="shared" si="2"/>
        <v>-137733.00087541761</v>
      </c>
      <c r="BG26" s="24">
        <f t="shared" si="5"/>
        <v>0.24421402960026783</v>
      </c>
      <c r="BH26" s="24">
        <f t="shared" si="6"/>
        <v>0.24868532537162646</v>
      </c>
      <c r="BJ26" s="24">
        <v>0.2638313445548327</v>
      </c>
      <c r="BK26" s="24">
        <v>0.26795514823974131</v>
      </c>
    </row>
    <row r="27" spans="1:63" x14ac:dyDescent="0.25">
      <c r="A27" s="29" t="s">
        <v>26</v>
      </c>
      <c r="B27" s="27">
        <v>431833.18535738101</v>
      </c>
      <c r="C27" s="27">
        <v>62060.640161328301</v>
      </c>
      <c r="D27" s="29"/>
      <c r="F27" s="29" t="s">
        <v>26</v>
      </c>
      <c r="G27" s="27">
        <v>3892.7411596311599</v>
      </c>
      <c r="H27" s="27">
        <v>2640.1144603360899</v>
      </c>
      <c r="I27" s="27">
        <v>100.969671213699</v>
      </c>
      <c r="J27" s="27">
        <v>362.97209674983498</v>
      </c>
      <c r="K27" s="27">
        <v>2807.0293818791001</v>
      </c>
      <c r="L27" s="27">
        <v>175.91296727789799</v>
      </c>
      <c r="M27" s="27">
        <v>1136.69071170709</v>
      </c>
      <c r="N27" s="27">
        <v>431105.58086105902</v>
      </c>
      <c r="O27" s="27">
        <v>61794.317580691903</v>
      </c>
      <c r="P27" s="27">
        <v>369311.26328036701</v>
      </c>
      <c r="Q27" s="27">
        <v>196.657545616384</v>
      </c>
      <c r="R27" s="27">
        <v>70.464188230625496</v>
      </c>
      <c r="S27" s="27">
        <v>31535.8232763989</v>
      </c>
      <c r="T27" s="27">
        <v>92.355259996582802</v>
      </c>
      <c r="U27" s="27">
        <v>1716.86139365179</v>
      </c>
      <c r="V27" s="27">
        <v>231.347599287907</v>
      </c>
      <c r="W27" s="27">
        <v>608.20964950919495</v>
      </c>
      <c r="X27" s="27">
        <v>4295.8814454603998</v>
      </c>
      <c r="Y27" s="27">
        <v>11185.4221758516</v>
      </c>
      <c r="Z27" s="27">
        <v>501.52207675391401</v>
      </c>
      <c r="AA27" s="27">
        <v>243.34252113956899</v>
      </c>
      <c r="AB27" s="29"/>
      <c r="AC27" s="51">
        <f t="shared" si="3"/>
        <v>-1.6849202909679849E-3</v>
      </c>
      <c r="AD27" s="51">
        <f t="shared" si="3"/>
        <v>-4.2913282870445137E-3</v>
      </c>
      <c r="AE27" s="29"/>
      <c r="AF27" s="27">
        <v>30</v>
      </c>
      <c r="AG27" s="27" t="s">
        <v>26</v>
      </c>
      <c r="AH27" s="27">
        <v>1789.9997439799999</v>
      </c>
      <c r="AI27" s="27">
        <v>1029.96380677</v>
      </c>
      <c r="AJ27" s="27">
        <v>46.092596284899997</v>
      </c>
      <c r="AK27" s="27">
        <v>188.86740763200001</v>
      </c>
      <c r="AL27" s="27">
        <v>1251.07165495</v>
      </c>
      <c r="AM27" s="27">
        <v>84.850926597599994</v>
      </c>
      <c r="AN27" s="27">
        <v>512.85324485800004</v>
      </c>
      <c r="AO27" s="27">
        <v>149015.522321</v>
      </c>
      <c r="AP27" s="27">
        <v>69.186071074099999</v>
      </c>
      <c r="AQ27" s="27">
        <v>30.874743220999999</v>
      </c>
      <c r="AR27" s="27">
        <v>13461.788930500001</v>
      </c>
      <c r="AS27" s="27">
        <v>45.539652945699999</v>
      </c>
      <c r="AT27" s="27">
        <v>798.37813331100006</v>
      </c>
      <c r="AU27" s="27">
        <v>123.104036929</v>
      </c>
      <c r="AV27" s="27">
        <v>325.67389393100001</v>
      </c>
      <c r="AW27" s="27">
        <v>1997.49142766</v>
      </c>
      <c r="AX27" s="27">
        <v>5071.0275816200001</v>
      </c>
      <c r="AY27" s="27">
        <v>230.38676530199999</v>
      </c>
      <c r="AZ27" s="27">
        <v>108.852031778</v>
      </c>
      <c r="BA27" s="27">
        <f t="shared" si="0"/>
        <v>176181.52497034433</v>
      </c>
      <c r="BB27" s="27">
        <f t="shared" si="4"/>
        <v>27166.002649344329</v>
      </c>
      <c r="BD27" s="27">
        <f t="shared" si="1"/>
        <v>-255651.66038703668</v>
      </c>
      <c r="BE27" s="27">
        <f t="shared" si="2"/>
        <v>-34894.637511983972</v>
      </c>
      <c r="BG27" s="24">
        <f t="shared" si="5"/>
        <v>0.40867372818150982</v>
      </c>
      <c r="BH27" s="24">
        <f t="shared" si="6"/>
        <v>0.43961975328670916</v>
      </c>
      <c r="BJ27" s="24">
        <v>0.36311708231432716</v>
      </c>
      <c r="BK27" s="24">
        <v>0.3921768191434214</v>
      </c>
    </row>
    <row r="28" spans="1:63" x14ac:dyDescent="0.25">
      <c r="A28" s="29" t="s">
        <v>27</v>
      </c>
      <c r="B28" s="27">
        <v>348665.761687433</v>
      </c>
      <c r="C28" s="27">
        <v>55256.833675015601</v>
      </c>
      <c r="D28" s="29"/>
      <c r="F28" s="29" t="s">
        <v>27</v>
      </c>
      <c r="G28" s="27">
        <v>3011.6383433368001</v>
      </c>
      <c r="H28" s="27">
        <v>2068.5000992079799</v>
      </c>
      <c r="I28" s="27">
        <v>112.260735847704</v>
      </c>
      <c r="J28" s="27">
        <v>811.43427327391805</v>
      </c>
      <c r="K28" s="27">
        <v>2197.67402415163</v>
      </c>
      <c r="L28" s="27">
        <v>321.411980566257</v>
      </c>
      <c r="M28" s="27">
        <v>1047.7912562487199</v>
      </c>
      <c r="N28" s="27">
        <v>347814.36191495799</v>
      </c>
      <c r="O28" s="27">
        <v>55022.927600789197</v>
      </c>
      <c r="P28" s="27">
        <v>292791.43431416899</v>
      </c>
      <c r="Q28" s="27">
        <v>123.700188825873</v>
      </c>
      <c r="R28" s="27">
        <v>54.833538971654001</v>
      </c>
      <c r="S28" s="27">
        <v>24475.523050425199</v>
      </c>
      <c r="T28" s="27">
        <v>117.80986387561499</v>
      </c>
      <c r="U28" s="27">
        <v>2591.0309984181799</v>
      </c>
      <c r="V28" s="27">
        <v>517.76887474991304</v>
      </c>
      <c r="W28" s="27">
        <v>1409.1814929700099</v>
      </c>
      <c r="X28" s="27">
        <v>6480.4527466834197</v>
      </c>
      <c r="Y28" s="27">
        <v>8674.1626826942593</v>
      </c>
      <c r="Z28" s="27">
        <v>821.19958850730495</v>
      </c>
      <c r="AA28" s="27">
        <v>186.55386203475501</v>
      </c>
      <c r="AB28" s="29"/>
      <c r="AC28" s="51">
        <f t="shared" si="3"/>
        <v>-2.4418794904165521E-3</v>
      </c>
      <c r="AD28" s="51">
        <f t="shared" si="3"/>
        <v>-4.2330705302820364E-3</v>
      </c>
      <c r="AE28" s="29"/>
      <c r="AF28" s="27">
        <v>31</v>
      </c>
      <c r="AG28" s="27" t="s">
        <v>27</v>
      </c>
      <c r="AH28" s="27">
        <v>1439.84103282</v>
      </c>
      <c r="AI28" s="27">
        <v>963.46844037100004</v>
      </c>
      <c r="AJ28" s="27">
        <v>54.8048968712</v>
      </c>
      <c r="AK28" s="27">
        <v>407.35717535200001</v>
      </c>
      <c r="AL28" s="27">
        <v>1045.57939141</v>
      </c>
      <c r="AM28" s="27">
        <v>160.04990151300001</v>
      </c>
      <c r="AN28" s="27">
        <v>504.76798519900001</v>
      </c>
      <c r="AO28" s="27">
        <v>137770.77408</v>
      </c>
      <c r="AP28" s="27">
        <v>56.187414178300003</v>
      </c>
      <c r="AQ28" s="27">
        <v>26.043532252399999</v>
      </c>
      <c r="AR28" s="27">
        <v>11568.586668</v>
      </c>
      <c r="AS28" s="27">
        <v>58.282713212700003</v>
      </c>
      <c r="AT28" s="27">
        <v>1278.9316607400001</v>
      </c>
      <c r="AU28" s="27">
        <v>260.56695903000002</v>
      </c>
      <c r="AV28" s="27">
        <v>710.054546727</v>
      </c>
      <c r="AW28" s="27">
        <v>3198.7070773599999</v>
      </c>
      <c r="AX28" s="27">
        <v>4137.2980281299997</v>
      </c>
      <c r="AY28" s="27">
        <v>406.17972532900001</v>
      </c>
      <c r="AZ28" s="27">
        <v>88.580557414699996</v>
      </c>
      <c r="BA28" s="27">
        <f t="shared" si="0"/>
        <v>164136.06178591037</v>
      </c>
      <c r="BB28" s="27">
        <f t="shared" si="4"/>
        <v>26365.287705910363</v>
      </c>
      <c r="BD28" s="27">
        <f t="shared" si="1"/>
        <v>-184529.69990152263</v>
      </c>
      <c r="BE28" s="27">
        <f t="shared" si="2"/>
        <v>-28891.545969105238</v>
      </c>
      <c r="BG28" s="24">
        <f t="shared" si="5"/>
        <v>0.47190708538378956</v>
      </c>
      <c r="BH28" s="24">
        <f t="shared" si="6"/>
        <v>0.47916911832099979</v>
      </c>
      <c r="BJ28" s="24">
        <v>0.49432531258933704</v>
      </c>
      <c r="BK28" s="24">
        <v>0.49863075067577745</v>
      </c>
    </row>
    <row r="29" spans="1:63" x14ac:dyDescent="0.25">
      <c r="A29" s="29" t="s">
        <v>28</v>
      </c>
      <c r="B29" s="27">
        <v>160293.382440321</v>
      </c>
      <c r="C29" s="27">
        <v>22914.775420748101</v>
      </c>
      <c r="D29" s="27"/>
      <c r="E29" s="27"/>
      <c r="F29" s="27" t="s">
        <v>28</v>
      </c>
      <c r="G29" s="27">
        <v>1491.92916163737</v>
      </c>
      <c r="H29" s="27">
        <v>838.75481671323905</v>
      </c>
      <c r="I29" s="27">
        <v>49.162276073788597</v>
      </c>
      <c r="J29" s="27">
        <v>102.96554584787</v>
      </c>
      <c r="K29" s="27">
        <v>828.10723689214399</v>
      </c>
      <c r="L29" s="27">
        <v>45.5809201981955</v>
      </c>
      <c r="M29" s="27">
        <v>361.86263110611401</v>
      </c>
      <c r="N29" s="27">
        <v>159218.59116852601</v>
      </c>
      <c r="O29" s="27">
        <v>22769.784829246499</v>
      </c>
      <c r="P29" s="27">
        <v>136448.80633928001</v>
      </c>
      <c r="Q29" s="27">
        <v>95.6437188886499</v>
      </c>
      <c r="R29" s="27">
        <v>26.192558585073598</v>
      </c>
      <c r="S29" s="27">
        <v>12998.4332359992</v>
      </c>
      <c r="T29" s="27">
        <v>71.348104047134797</v>
      </c>
      <c r="U29" s="27">
        <v>433.14766668320101</v>
      </c>
      <c r="V29" s="27">
        <v>42.935408433781298</v>
      </c>
      <c r="W29" s="27">
        <v>112.99461603752199</v>
      </c>
      <c r="X29" s="27">
        <v>1082.9143814106201</v>
      </c>
      <c r="Y29" s="27">
        <v>3970.3427336210302</v>
      </c>
      <c r="Z29" s="27">
        <v>146.967262785429</v>
      </c>
      <c r="AA29" s="27">
        <v>70.5025542860607</v>
      </c>
      <c r="AB29" s="29"/>
      <c r="AC29" s="51">
        <f t="shared" si="3"/>
        <v>-6.7051506146559199E-3</v>
      </c>
      <c r="AD29" s="51">
        <f t="shared" si="3"/>
        <v>-6.3273843552628167E-3</v>
      </c>
      <c r="AE29" s="29"/>
      <c r="AF29" s="27">
        <v>32</v>
      </c>
      <c r="AG29" s="27" t="s">
        <v>28</v>
      </c>
      <c r="AH29" s="27">
        <v>1162.8269035200001</v>
      </c>
      <c r="AI29" s="27">
        <v>649.89746376200003</v>
      </c>
      <c r="AJ29" s="27">
        <v>38.522416777899998</v>
      </c>
      <c r="AK29" s="27">
        <v>78.185396192100001</v>
      </c>
      <c r="AL29" s="27">
        <v>639.71027610800002</v>
      </c>
      <c r="AM29" s="27">
        <v>34.050440852900003</v>
      </c>
      <c r="AN29" s="27">
        <v>279.56797512700001</v>
      </c>
      <c r="AO29" s="27">
        <v>105213.603449</v>
      </c>
      <c r="AP29" s="27">
        <v>75.510942316200001</v>
      </c>
      <c r="AQ29" s="27">
        <v>20.363740787600001</v>
      </c>
      <c r="AR29" s="27">
        <v>10153.323501999999</v>
      </c>
      <c r="AS29" s="27">
        <v>56.496256848599998</v>
      </c>
      <c r="AT29" s="27">
        <v>329.42979196300001</v>
      </c>
      <c r="AU29" s="27">
        <v>30.4808491368</v>
      </c>
      <c r="AV29" s="27">
        <v>79.691656913200006</v>
      </c>
      <c r="AW29" s="27">
        <v>823.54063545700001</v>
      </c>
      <c r="AX29" s="27">
        <v>3089.0396392900002</v>
      </c>
      <c r="AY29" s="27">
        <v>111.38372390399999</v>
      </c>
      <c r="AZ29" s="27">
        <v>54.4766830222</v>
      </c>
      <c r="BA29" s="27">
        <f t="shared" si="0"/>
        <v>122920.10174297851</v>
      </c>
      <c r="BB29" s="27">
        <f t="shared" si="4"/>
        <v>17706.498293978511</v>
      </c>
      <c r="BD29" s="27">
        <f t="shared" si="1"/>
        <v>-37373.280697342489</v>
      </c>
      <c r="BE29" s="27">
        <f t="shared" si="2"/>
        <v>-5208.2771267695898</v>
      </c>
      <c r="BG29" s="24">
        <f t="shared" si="5"/>
        <v>0.7720210362423876</v>
      </c>
      <c r="BH29" s="24">
        <f t="shared" si="6"/>
        <v>0.77763134025032676</v>
      </c>
      <c r="BJ29" s="24">
        <v>0.76549541794515552</v>
      </c>
      <c r="BK29" s="24">
        <v>0.77154074082646973</v>
      </c>
    </row>
    <row r="30" spans="1:63" x14ac:dyDescent="0.25">
      <c r="A30" s="29" t="s">
        <v>29</v>
      </c>
      <c r="B30" s="27">
        <v>21673.487220999999</v>
      </c>
      <c r="C30" s="27">
        <v>4454.27029704899</v>
      </c>
      <c r="D30" s="29"/>
      <c r="F30" s="29" t="s">
        <v>29</v>
      </c>
      <c r="G30" s="27">
        <v>239.65830795262201</v>
      </c>
      <c r="H30" s="27">
        <v>217.65550532691799</v>
      </c>
      <c r="I30" s="27">
        <v>9.0410805183066199</v>
      </c>
      <c r="J30" s="27">
        <v>41.171624420597702</v>
      </c>
      <c r="K30" s="27">
        <v>187.64837513847701</v>
      </c>
      <c r="L30" s="27">
        <v>8.5554501672756906</v>
      </c>
      <c r="M30" s="27">
        <v>74.099796954314598</v>
      </c>
      <c r="N30" s="27">
        <v>21753.1740051257</v>
      </c>
      <c r="O30" s="27">
        <v>4474.0559649244597</v>
      </c>
      <c r="P30" s="27">
        <v>17279.1180402012</v>
      </c>
      <c r="Q30" s="27">
        <v>27.969412743817401</v>
      </c>
      <c r="R30" s="27">
        <v>4.2857499407507804</v>
      </c>
      <c r="S30" s="27">
        <v>2275.1088791150601</v>
      </c>
      <c r="T30" s="27">
        <v>10.0547203051196</v>
      </c>
      <c r="U30" s="27">
        <v>163.26991142931101</v>
      </c>
      <c r="V30" s="27">
        <v>4.8002216086024303</v>
      </c>
      <c r="W30" s="27">
        <v>7.3101387368618296</v>
      </c>
      <c r="X30" s="27">
        <v>407.855770873636</v>
      </c>
      <c r="Y30" s="27">
        <v>748.27515501248399</v>
      </c>
      <c r="Z30" s="27">
        <v>30.846854610691299</v>
      </c>
      <c r="AA30" s="27">
        <v>16.4490100696109</v>
      </c>
      <c r="AB30" s="29"/>
      <c r="AC30" s="51">
        <f t="shared" si="3"/>
        <v>3.6766941707696314E-3</v>
      </c>
      <c r="AD30" s="51">
        <f t="shared" si="3"/>
        <v>4.4419549232515036E-3</v>
      </c>
      <c r="AE30" s="29"/>
      <c r="AF30" s="27">
        <v>33</v>
      </c>
      <c r="AG30" s="27" t="s">
        <v>29</v>
      </c>
      <c r="AH30" s="27">
        <v>18.623751433100001</v>
      </c>
      <c r="AI30" s="27">
        <v>17.161709287400001</v>
      </c>
      <c r="AJ30" s="27">
        <v>0.70800452690000004</v>
      </c>
      <c r="AK30" s="27">
        <v>3.2442676325900002</v>
      </c>
      <c r="AL30" s="27">
        <v>14.6177998609</v>
      </c>
      <c r="AM30" s="27">
        <v>0.67395697312799996</v>
      </c>
      <c r="AN30" s="27">
        <v>5.7824499276800001</v>
      </c>
      <c r="AO30" s="27">
        <v>1353.88637032</v>
      </c>
      <c r="AP30" s="27">
        <v>2.1936847777900002</v>
      </c>
      <c r="AQ30" s="27">
        <v>0.334192375727</v>
      </c>
      <c r="AR30" s="27">
        <v>178.21800252200001</v>
      </c>
      <c r="AS30" s="27">
        <v>0.78907237356899995</v>
      </c>
      <c r="AT30" s="27">
        <v>12.8344265504</v>
      </c>
      <c r="AU30" s="27">
        <v>0.37271667154600002</v>
      </c>
      <c r="AV30" s="27">
        <v>0.55773612521100002</v>
      </c>
      <c r="AW30" s="27">
        <v>32.060391335399999</v>
      </c>
      <c r="AX30" s="27">
        <v>58.243762729399997</v>
      </c>
      <c r="AY30" s="27">
        <v>2.4350497526299999</v>
      </c>
      <c r="AZ30" s="27">
        <v>1.28211999843</v>
      </c>
      <c r="BA30" s="27">
        <f t="shared" si="0"/>
        <v>1704.0194651738011</v>
      </c>
      <c r="BB30" s="27">
        <f t="shared" si="4"/>
        <v>350.13309485380114</v>
      </c>
      <c r="BD30" s="27">
        <f t="shared" si="1"/>
        <v>-19969.467755826197</v>
      </c>
      <c r="BE30" s="27">
        <f t="shared" si="2"/>
        <v>-4104.1372021951884</v>
      </c>
      <c r="BG30" s="24">
        <f t="shared" si="5"/>
        <v>7.8334291114128124E-2</v>
      </c>
      <c r="BH30" s="24">
        <f t="shared" si="6"/>
        <v>7.8258541600454215E-2</v>
      </c>
      <c r="BJ30" s="24">
        <v>6.4241281728607061E-2</v>
      </c>
      <c r="BK30" s="24">
        <v>6.4101617401797664E-2</v>
      </c>
    </row>
    <row r="31" spans="1:63" x14ac:dyDescent="0.25">
      <c r="A31" s="29" t="s">
        <v>30</v>
      </c>
      <c r="B31" s="27">
        <v>39689.718235684697</v>
      </c>
      <c r="C31" s="27">
        <v>8962.8580125090903</v>
      </c>
      <c r="D31" s="29"/>
      <c r="F31" s="29" t="s">
        <v>30</v>
      </c>
      <c r="G31" s="27">
        <v>483.53162618429502</v>
      </c>
      <c r="H31" s="27">
        <v>423.634370277286</v>
      </c>
      <c r="I31" s="27">
        <v>19.289604821508199</v>
      </c>
      <c r="J31" s="27">
        <v>88.317587041231903</v>
      </c>
      <c r="K31" s="27">
        <v>372.222686993281</v>
      </c>
      <c r="L31" s="27">
        <v>16.323393806114499</v>
      </c>
      <c r="M31" s="27">
        <v>147.38210651631101</v>
      </c>
      <c r="N31" s="27">
        <v>39888.2658276316</v>
      </c>
      <c r="O31" s="27">
        <v>9011.7246502532507</v>
      </c>
      <c r="P31" s="27">
        <v>30876.541177378302</v>
      </c>
      <c r="Q31" s="27">
        <v>60.430432271256699</v>
      </c>
      <c r="R31" s="27">
        <v>8.4803030142694098</v>
      </c>
      <c r="S31" s="27">
        <v>4569.9860971025701</v>
      </c>
      <c r="T31" s="27">
        <v>22.4946889113025</v>
      </c>
      <c r="U31" s="27">
        <v>337.23504004144598</v>
      </c>
      <c r="V31" s="27">
        <v>7.8847654447549296</v>
      </c>
      <c r="W31" s="27">
        <v>9.4698017383444295</v>
      </c>
      <c r="X31" s="27">
        <v>842.31928316715903</v>
      </c>
      <c r="Y31" s="27">
        <v>1510.1088981850401</v>
      </c>
      <c r="Z31" s="27">
        <v>60.1291207416348</v>
      </c>
      <c r="AA31" s="27">
        <v>32.4848439954364</v>
      </c>
      <c r="AB31" s="29"/>
      <c r="AC31" s="51">
        <f t="shared" si="3"/>
        <v>5.0024943681356293E-3</v>
      </c>
      <c r="AD31" s="51">
        <f t="shared" si="3"/>
        <v>5.4521267296613789E-3</v>
      </c>
      <c r="AE31" s="29"/>
      <c r="AF31" s="27">
        <v>34</v>
      </c>
      <c r="AG31" s="27" t="s">
        <v>30</v>
      </c>
      <c r="AH31" s="27">
        <v>109.442788728</v>
      </c>
      <c r="AI31" s="27">
        <v>94.461530924000002</v>
      </c>
      <c r="AJ31" s="27">
        <v>4.36728445367</v>
      </c>
      <c r="AK31" s="27">
        <v>19.898987710499998</v>
      </c>
      <c r="AL31" s="27">
        <v>83.541200230000001</v>
      </c>
      <c r="AM31" s="27">
        <v>3.64755688284</v>
      </c>
      <c r="AN31" s="27">
        <v>33.130145928300003</v>
      </c>
      <c r="AO31" s="27">
        <v>6863.2538647000001</v>
      </c>
      <c r="AP31" s="27">
        <v>13.540817517000001</v>
      </c>
      <c r="AQ31" s="27">
        <v>1.9092345228400001</v>
      </c>
      <c r="AR31" s="27">
        <v>1029.5406747300001</v>
      </c>
      <c r="AS31" s="27">
        <v>5.15288715291</v>
      </c>
      <c r="AT31" s="27">
        <v>75.595569411699998</v>
      </c>
      <c r="AU31" s="27">
        <v>1.7503659091799999</v>
      </c>
      <c r="AV31" s="27">
        <v>2.0623187934399998</v>
      </c>
      <c r="AW31" s="27">
        <v>188.81227299</v>
      </c>
      <c r="AX31" s="27">
        <v>340.667859126</v>
      </c>
      <c r="AY31" s="27">
        <v>13.4478535283</v>
      </c>
      <c r="AZ31" s="27">
        <v>7.2937586525500002</v>
      </c>
      <c r="BA31" s="27">
        <f t="shared" si="0"/>
        <v>8891.5169718912293</v>
      </c>
      <c r="BB31" s="27">
        <f t="shared" si="4"/>
        <v>2028.2631071912292</v>
      </c>
      <c r="BD31" s="27">
        <f t="shared" si="1"/>
        <v>-30798.201263793468</v>
      </c>
      <c r="BE31" s="27">
        <f t="shared" si="2"/>
        <v>-6934.594905317861</v>
      </c>
      <c r="BG31" s="24">
        <f t="shared" si="5"/>
        <v>0.22291059256158119</v>
      </c>
      <c r="BH31" s="24">
        <f t="shared" si="6"/>
        <v>0.2250693608502819</v>
      </c>
      <c r="BJ31" s="24">
        <v>0.20795103698415024</v>
      </c>
      <c r="BK31" s="24">
        <v>0.20982460345624748</v>
      </c>
    </row>
    <row r="32" spans="1:63" x14ac:dyDescent="0.25">
      <c r="A32" s="29" t="s">
        <v>31</v>
      </c>
      <c r="B32" s="27">
        <v>484804.73672110098</v>
      </c>
      <c r="C32" s="27">
        <v>53401.313749634697</v>
      </c>
      <c r="D32" s="29"/>
      <c r="F32" s="29" t="s">
        <v>31</v>
      </c>
      <c r="G32" s="27">
        <v>2474.3989323015699</v>
      </c>
      <c r="H32" s="27">
        <v>3397.26851193527</v>
      </c>
      <c r="I32" s="27">
        <v>81.075707027783693</v>
      </c>
      <c r="J32" s="27">
        <v>219.811136317289</v>
      </c>
      <c r="K32" s="27">
        <v>2146.6499242161099</v>
      </c>
      <c r="L32" s="27">
        <v>142.46250400965599</v>
      </c>
      <c r="M32" s="27">
        <v>871.94847500785295</v>
      </c>
      <c r="N32" s="27">
        <v>487042.18691226101</v>
      </c>
      <c r="O32" s="27">
        <v>53617.4619535155</v>
      </c>
      <c r="P32" s="27">
        <v>433424.724958746</v>
      </c>
      <c r="Q32" s="27">
        <v>316.76895556033202</v>
      </c>
      <c r="R32" s="27">
        <v>59.224800443128998</v>
      </c>
      <c r="S32" s="27">
        <v>29895.230290513999</v>
      </c>
      <c r="T32" s="27">
        <v>49.997273400684499</v>
      </c>
      <c r="U32" s="27">
        <v>1461.1894096573401</v>
      </c>
      <c r="V32" s="27">
        <v>113.976327695012</v>
      </c>
      <c r="W32" s="27">
        <v>299.29983776186702</v>
      </c>
      <c r="X32" s="27">
        <v>3656.8836736718499</v>
      </c>
      <c r="Y32" s="27">
        <v>7771.1213968484899</v>
      </c>
      <c r="Z32" s="27">
        <v>479.57405435495502</v>
      </c>
      <c r="AA32" s="27">
        <v>180.58074279226301</v>
      </c>
      <c r="AB32" s="29"/>
      <c r="AC32" s="51">
        <f t="shared" si="3"/>
        <v>4.6151574472903436E-3</v>
      </c>
      <c r="AD32" s="51">
        <f t="shared" si="3"/>
        <v>4.0476195940456839E-3</v>
      </c>
      <c r="AE32" s="29"/>
      <c r="AF32" s="27">
        <v>35</v>
      </c>
      <c r="AG32" s="27" t="s">
        <v>31</v>
      </c>
      <c r="AH32" s="27">
        <v>1556.23616352</v>
      </c>
      <c r="AI32" s="27">
        <v>2129.2101277400002</v>
      </c>
      <c r="AJ32" s="27">
        <v>51.097756819700002</v>
      </c>
      <c r="AK32" s="27">
        <v>139.074943195</v>
      </c>
      <c r="AL32" s="27">
        <v>1346.2420322</v>
      </c>
      <c r="AM32" s="27">
        <v>89.652902704900001</v>
      </c>
      <c r="AN32" s="27">
        <v>547.450332151</v>
      </c>
      <c r="AO32" s="27">
        <v>271862.869901</v>
      </c>
      <c r="AP32" s="27">
        <v>198.528727489</v>
      </c>
      <c r="AQ32" s="27">
        <v>37.185308827</v>
      </c>
      <c r="AR32" s="27">
        <v>18777.6722395</v>
      </c>
      <c r="AS32" s="27">
        <v>31.955930776599999</v>
      </c>
      <c r="AT32" s="27">
        <v>918.06525698999997</v>
      </c>
      <c r="AU32" s="27">
        <v>72.007163027499999</v>
      </c>
      <c r="AV32" s="27">
        <v>189.13296925399999</v>
      </c>
      <c r="AW32" s="27">
        <v>2297.5959102800002</v>
      </c>
      <c r="AX32" s="27">
        <v>4881.8177796999998</v>
      </c>
      <c r="AY32" s="27">
        <v>301.52028098</v>
      </c>
      <c r="AZ32" s="27">
        <v>113.25723616499999</v>
      </c>
      <c r="BA32" s="27">
        <f t="shared" si="0"/>
        <v>305540.57296231965</v>
      </c>
      <c r="BB32" s="27">
        <f t="shared" si="4"/>
        <v>33677.703061319655</v>
      </c>
      <c r="BD32" s="27">
        <f t="shared" si="1"/>
        <v>-179264.16375878133</v>
      </c>
      <c r="BE32" s="27">
        <f t="shared" si="2"/>
        <v>-19723.610688315042</v>
      </c>
      <c r="BG32" s="24">
        <f t="shared" si="5"/>
        <v>0.62733902970372823</v>
      </c>
      <c r="BH32" s="24">
        <f t="shared" si="6"/>
        <v>0.62811072800344536</v>
      </c>
      <c r="BJ32" s="24">
        <v>0.65107896451733616</v>
      </c>
      <c r="BK32" s="24">
        <v>0.65087917689500563</v>
      </c>
    </row>
    <row r="33" spans="1:63" x14ac:dyDescent="0.25">
      <c r="A33" s="29" t="s">
        <v>32</v>
      </c>
      <c r="B33" s="27">
        <v>266455.97603292001</v>
      </c>
      <c r="C33" s="27">
        <v>44879.2219328801</v>
      </c>
      <c r="D33" s="29"/>
      <c r="F33" s="29" t="s">
        <v>32</v>
      </c>
      <c r="G33" s="27">
        <v>2453.1794963541001</v>
      </c>
      <c r="H33" s="27">
        <v>2197.7291872109799</v>
      </c>
      <c r="I33" s="27">
        <v>83.164973340608597</v>
      </c>
      <c r="J33" s="27">
        <v>371.16466850752602</v>
      </c>
      <c r="K33" s="27">
        <v>1882.2767316478901</v>
      </c>
      <c r="L33" s="27">
        <v>114.282072763548</v>
      </c>
      <c r="M33" s="27">
        <v>765.85333641980401</v>
      </c>
      <c r="N33" s="27">
        <v>266547.18952722102</v>
      </c>
      <c r="O33" s="27">
        <v>44917.904863012503</v>
      </c>
      <c r="P33" s="27">
        <v>221629.28466420801</v>
      </c>
      <c r="Q33" s="27">
        <v>221.31325793526099</v>
      </c>
      <c r="R33" s="27">
        <v>45.544934230614501</v>
      </c>
      <c r="S33" s="27">
        <v>23005.600360786299</v>
      </c>
      <c r="T33" s="27">
        <v>86.793543466878305</v>
      </c>
      <c r="U33" s="27">
        <v>1530.05479091916</v>
      </c>
      <c r="V33" s="27">
        <v>109.67226811841</v>
      </c>
      <c r="W33" s="27">
        <v>257.94846101842501</v>
      </c>
      <c r="X33" s="27">
        <v>3824.1029121954102</v>
      </c>
      <c r="Y33" s="27">
        <v>7438.1261057006004</v>
      </c>
      <c r="Z33" s="27">
        <v>366.46286678020402</v>
      </c>
      <c r="AA33" s="27">
        <v>164.63489561666</v>
      </c>
      <c r="AB33" s="29"/>
      <c r="AC33" s="51">
        <f t="shared" si="3"/>
        <v>3.4232106803920093E-4</v>
      </c>
      <c r="AD33" s="51">
        <f t="shared" si="3"/>
        <v>8.6193406361313924E-4</v>
      </c>
      <c r="AE33" s="29"/>
      <c r="AF33" s="27">
        <v>36</v>
      </c>
      <c r="AG33" s="27" t="s">
        <v>32</v>
      </c>
      <c r="AH33" s="27">
        <v>428.802201631</v>
      </c>
      <c r="AI33" s="27">
        <v>411.19556965499999</v>
      </c>
      <c r="AJ33" s="27">
        <v>14.7248232306</v>
      </c>
      <c r="AK33" s="27">
        <v>67.922137285900007</v>
      </c>
      <c r="AL33" s="27">
        <v>331.56874697900003</v>
      </c>
      <c r="AM33" s="27">
        <v>21.317524667699999</v>
      </c>
      <c r="AN33" s="27">
        <v>136.269240841</v>
      </c>
      <c r="AO33" s="27">
        <v>40178.896368000002</v>
      </c>
      <c r="AP33" s="27">
        <v>38.100560846299999</v>
      </c>
      <c r="AQ33" s="27">
        <v>8.0796346310900002</v>
      </c>
      <c r="AR33" s="27">
        <v>4161.9405913800001</v>
      </c>
      <c r="AS33" s="27">
        <v>15.5698748938</v>
      </c>
      <c r="AT33" s="27">
        <v>278.21053326399999</v>
      </c>
      <c r="AU33" s="27">
        <v>20.0209781109</v>
      </c>
      <c r="AV33" s="27">
        <v>46.6648661531</v>
      </c>
      <c r="AW33" s="27">
        <v>695.25933030700003</v>
      </c>
      <c r="AX33" s="27">
        <v>1304.4791389899999</v>
      </c>
      <c r="AY33" s="27">
        <v>68.793492924700004</v>
      </c>
      <c r="AZ33" s="27">
        <v>29.226431925499998</v>
      </c>
      <c r="BA33" s="27">
        <f t="shared" si="0"/>
        <v>48257.042045716589</v>
      </c>
      <c r="BB33" s="27">
        <f t="shared" si="4"/>
        <v>8078.1456777165877</v>
      </c>
      <c r="BD33" s="27">
        <f t="shared" si="1"/>
        <v>-218198.9339872034</v>
      </c>
      <c r="BE33" s="27">
        <f t="shared" si="2"/>
        <v>-36801.076255163513</v>
      </c>
      <c r="BG33" s="24">
        <f t="shared" si="5"/>
        <v>0.18104502295188657</v>
      </c>
      <c r="BH33" s="24">
        <f t="shared" si="6"/>
        <v>0.17984244150195236</v>
      </c>
      <c r="BJ33" s="24">
        <v>0.15354460189879535</v>
      </c>
      <c r="BK33" s="24">
        <v>0.1521553746885877</v>
      </c>
    </row>
    <row r="34" spans="1:63" x14ac:dyDescent="0.25">
      <c r="A34" s="29" t="s">
        <v>33</v>
      </c>
      <c r="B34" s="27">
        <v>201958.460301571</v>
      </c>
      <c r="C34" s="27">
        <v>29220.9399429736</v>
      </c>
      <c r="D34" s="29"/>
      <c r="F34" s="29" t="s">
        <v>33</v>
      </c>
      <c r="G34" s="27">
        <v>1665.7382182245001</v>
      </c>
      <c r="H34" s="27">
        <v>1360.5005105904499</v>
      </c>
      <c r="I34" s="27">
        <v>51.215204814894399</v>
      </c>
      <c r="J34" s="27">
        <v>229.06619276112301</v>
      </c>
      <c r="K34" s="27">
        <v>1245.9016621747401</v>
      </c>
      <c r="L34" s="27">
        <v>88.327470339566801</v>
      </c>
      <c r="M34" s="27">
        <v>515.83802532008303</v>
      </c>
      <c r="N34" s="27">
        <v>201722.375141531</v>
      </c>
      <c r="O34" s="27">
        <v>29165.463366755401</v>
      </c>
      <c r="P34" s="27">
        <v>172556.91177477501</v>
      </c>
      <c r="Q34" s="27">
        <v>113.049401886054</v>
      </c>
      <c r="R34" s="27">
        <v>30.9131232989963</v>
      </c>
      <c r="S34" s="27">
        <v>14805.498549138199</v>
      </c>
      <c r="T34" s="27">
        <v>50.784113967933699</v>
      </c>
      <c r="U34" s="27">
        <v>954.34953818680901</v>
      </c>
      <c r="V34" s="27">
        <v>106.297427625015</v>
      </c>
      <c r="W34" s="27">
        <v>271.68818851722602</v>
      </c>
      <c r="X34" s="27">
        <v>2386.3397558381098</v>
      </c>
      <c r="Y34" s="27">
        <v>4919.6942742659903</v>
      </c>
      <c r="Z34" s="27">
        <v>261.68860088074598</v>
      </c>
      <c r="AA34" s="27">
        <v>108.57310892485999</v>
      </c>
      <c r="AB34" s="29"/>
      <c r="AC34" s="51">
        <f t="shared" si="3"/>
        <v>-1.1689788072630158E-3</v>
      </c>
      <c r="AD34" s="51">
        <f t="shared" si="3"/>
        <v>-1.8985212770864133E-3</v>
      </c>
      <c r="AE34" s="29"/>
      <c r="AF34" s="27">
        <v>37</v>
      </c>
      <c r="AG34" s="27" t="s">
        <v>33</v>
      </c>
      <c r="AH34" s="27">
        <v>287.27500158499998</v>
      </c>
      <c r="AI34" s="27">
        <v>225.45546525</v>
      </c>
      <c r="AJ34" s="27">
        <v>8.5482590943099996</v>
      </c>
      <c r="AK34" s="27">
        <v>37.440531553</v>
      </c>
      <c r="AL34" s="27">
        <v>213.031727805</v>
      </c>
      <c r="AM34" s="27">
        <v>14.515084625</v>
      </c>
      <c r="AN34" s="27">
        <v>87.663405848099998</v>
      </c>
      <c r="AO34" s="27">
        <v>29402.885168699999</v>
      </c>
      <c r="AP34" s="27">
        <v>18.178871077099998</v>
      </c>
      <c r="AQ34" s="27">
        <v>5.2576985507299998</v>
      </c>
      <c r="AR34" s="27">
        <v>2496.7321367899999</v>
      </c>
      <c r="AS34" s="27">
        <v>8.5060801280899998</v>
      </c>
      <c r="AT34" s="27">
        <v>157.62268590900001</v>
      </c>
      <c r="AU34" s="27">
        <v>17.556980867099998</v>
      </c>
      <c r="AV34" s="27">
        <v>44.713522317900001</v>
      </c>
      <c r="AW34" s="27">
        <v>394.13751960899998</v>
      </c>
      <c r="AX34" s="27">
        <v>844.33508412000003</v>
      </c>
      <c r="AY34" s="27">
        <v>42.916673642699998</v>
      </c>
      <c r="AZ34" s="27">
        <v>18.6195009839</v>
      </c>
      <c r="BA34" s="27">
        <f t="shared" si="0"/>
        <v>34325.391398455933</v>
      </c>
      <c r="BB34" s="27">
        <f t="shared" si="4"/>
        <v>4922.5062297559343</v>
      </c>
      <c r="BD34" s="27">
        <f t="shared" si="1"/>
        <v>-167633.06890311505</v>
      </c>
      <c r="BE34" s="27">
        <f t="shared" si="2"/>
        <v>-24298.433713217666</v>
      </c>
      <c r="BG34" s="24">
        <f t="shared" si="5"/>
        <v>0.17016154690015325</v>
      </c>
      <c r="BH34" s="24">
        <f t="shared" si="6"/>
        <v>0.16877860529268709</v>
      </c>
      <c r="BJ34" s="24">
        <v>0.1762681134364763</v>
      </c>
      <c r="BK34" s="24">
        <v>0.17644544169200116</v>
      </c>
    </row>
    <row r="35" spans="1:63" x14ac:dyDescent="0.25">
      <c r="A35" s="29" t="s">
        <v>34</v>
      </c>
      <c r="B35" s="27">
        <v>476225.06350017397</v>
      </c>
      <c r="C35" s="27">
        <v>83206.336187067602</v>
      </c>
      <c r="D35" s="29"/>
      <c r="F35" s="29" t="s">
        <v>34</v>
      </c>
      <c r="G35" s="27">
        <v>6427.0357331746</v>
      </c>
      <c r="H35" s="27">
        <v>2600.1907606497002</v>
      </c>
      <c r="I35" s="27">
        <v>124.109084971643</v>
      </c>
      <c r="J35" s="27">
        <v>260.74096256000598</v>
      </c>
      <c r="K35" s="27">
        <v>4291.8481880763002</v>
      </c>
      <c r="L35" s="27">
        <v>130.56276135518101</v>
      </c>
      <c r="M35" s="27">
        <v>1617.8449328417</v>
      </c>
      <c r="N35" s="27">
        <v>472492.96512839099</v>
      </c>
      <c r="O35" s="27">
        <v>82403.792210188607</v>
      </c>
      <c r="P35" s="27">
        <v>390089.172918203</v>
      </c>
      <c r="Q35" s="27">
        <v>142.20889465764901</v>
      </c>
      <c r="R35" s="27">
        <v>100.75136720735</v>
      </c>
      <c r="S35" s="27">
        <v>41605.063942305002</v>
      </c>
      <c r="T35" s="27">
        <v>125.044556435567</v>
      </c>
      <c r="U35" s="27">
        <v>1644.72131296262</v>
      </c>
      <c r="V35" s="27">
        <v>180.91393700292599</v>
      </c>
      <c r="W35" s="27">
        <v>436.39728758742598</v>
      </c>
      <c r="X35" s="27">
        <v>4116.0040173724201</v>
      </c>
      <c r="Y35" s="27">
        <v>17855.545007798799</v>
      </c>
      <c r="Z35" s="27">
        <v>363.02835915496797</v>
      </c>
      <c r="AA35" s="27">
        <v>381.781104074692</v>
      </c>
      <c r="AB35" s="29"/>
      <c r="AC35" s="51">
        <f t="shared" si="3"/>
        <v>-7.836837364990171E-3</v>
      </c>
      <c r="AD35" s="51">
        <f t="shared" si="3"/>
        <v>-9.6452267177668458E-3</v>
      </c>
      <c r="AE35" s="29"/>
      <c r="AF35" s="27">
        <v>38</v>
      </c>
      <c r="AG35" s="27" t="s">
        <v>34</v>
      </c>
      <c r="AH35" s="27">
        <v>2838.7858072200002</v>
      </c>
      <c r="AI35" s="27">
        <v>1130.94050318</v>
      </c>
      <c r="AJ35" s="27">
        <v>55.7683993849</v>
      </c>
      <c r="AK35" s="27">
        <v>131.560386005</v>
      </c>
      <c r="AL35" s="27">
        <v>1891.1937414700001</v>
      </c>
      <c r="AM35" s="27">
        <v>63.217314760800001</v>
      </c>
      <c r="AN35" s="27">
        <v>718.03353139800004</v>
      </c>
      <c r="AO35" s="27">
        <v>170746.85466800001</v>
      </c>
      <c r="AP35" s="27">
        <v>59.945803357000003</v>
      </c>
      <c r="AQ35" s="27">
        <v>44.3749115313</v>
      </c>
      <c r="AR35" s="27">
        <v>18286.7769635</v>
      </c>
      <c r="AS35" s="27">
        <v>56.940659456200002</v>
      </c>
      <c r="AT35" s="27">
        <v>760.69187447800005</v>
      </c>
      <c r="AU35" s="27">
        <v>90.951657388300006</v>
      </c>
      <c r="AV35" s="27">
        <v>223.443259721</v>
      </c>
      <c r="AW35" s="27">
        <v>1903.5749204399999</v>
      </c>
      <c r="AX35" s="27">
        <v>7877.8287975200001</v>
      </c>
      <c r="AY35" s="27">
        <v>172.41189885399999</v>
      </c>
      <c r="AZ35" s="27">
        <v>168.14729921399999</v>
      </c>
      <c r="BA35" s="27">
        <f t="shared" ref="BA35:BA51" si="7">BB35+AO35</f>
        <v>207221.44239687856</v>
      </c>
      <c r="BB35" s="27">
        <f t="shared" si="4"/>
        <v>36474.587728878541</v>
      </c>
      <c r="BD35" s="27">
        <f t="shared" ref="BD35:BD51" si="8">BA35-B35</f>
        <v>-269003.62110329542</v>
      </c>
      <c r="BE35" s="27">
        <f t="shared" ref="BE35:BE51" si="9">BB35-C35</f>
        <v>-46731.74845818906</v>
      </c>
      <c r="BG35" s="24">
        <f t="shared" si="5"/>
        <v>0.43857042895986836</v>
      </c>
      <c r="BH35" s="24">
        <f t="shared" si="6"/>
        <v>0.44263239288602463</v>
      </c>
      <c r="BJ35" s="24">
        <v>0.40078835886905939</v>
      </c>
      <c r="BK35" s="24">
        <v>0.40391238625132336</v>
      </c>
    </row>
    <row r="36" spans="1:63" x14ac:dyDescent="0.25">
      <c r="A36" s="29" t="s">
        <v>35</v>
      </c>
      <c r="B36" s="27">
        <v>924347.07426331902</v>
      </c>
      <c r="C36" s="27">
        <v>115548.019246575</v>
      </c>
      <c r="D36" s="29"/>
      <c r="F36" s="29" t="s">
        <v>35</v>
      </c>
      <c r="G36" s="27">
        <v>6507.55005120234</v>
      </c>
      <c r="H36" s="27">
        <v>6361.6521242084</v>
      </c>
      <c r="I36" s="27">
        <v>167.29965189018699</v>
      </c>
      <c r="J36" s="27">
        <v>337.21058174462701</v>
      </c>
      <c r="K36" s="27">
        <v>5142.0448649393402</v>
      </c>
      <c r="L36" s="27">
        <v>222.91190837591</v>
      </c>
      <c r="M36" s="27">
        <v>1986.6782688205799</v>
      </c>
      <c r="N36" s="27">
        <v>926036.00656603603</v>
      </c>
      <c r="O36" s="27">
        <v>115547.116085043</v>
      </c>
      <c r="P36" s="27">
        <v>810488.89048099297</v>
      </c>
      <c r="Q36" s="27">
        <v>548.77370701676</v>
      </c>
      <c r="R36" s="27">
        <v>132.42602744754299</v>
      </c>
      <c r="S36" s="27">
        <v>63299.310933381799</v>
      </c>
      <c r="T36" s="27">
        <v>116.84523905267299</v>
      </c>
      <c r="U36" s="27">
        <v>2695.36910519904</v>
      </c>
      <c r="V36" s="27">
        <v>154.14057872429501</v>
      </c>
      <c r="W36" s="27">
        <v>363.47201067037003</v>
      </c>
      <c r="X36" s="27">
        <v>6745.1652692670104</v>
      </c>
      <c r="Y36" s="27">
        <v>19546.8709033989</v>
      </c>
      <c r="Z36" s="27">
        <v>774.61347398821601</v>
      </c>
      <c r="AA36" s="27">
        <v>444.781385715152</v>
      </c>
      <c r="AB36" s="29"/>
      <c r="AC36" s="51">
        <f t="shared" si="3"/>
        <v>1.8271624909539947E-3</v>
      </c>
      <c r="AD36" s="51">
        <f t="shared" si="3"/>
        <v>-7.816330715898141E-6</v>
      </c>
      <c r="AE36" s="29"/>
      <c r="AF36" s="27">
        <v>39</v>
      </c>
      <c r="AG36" s="27" t="s">
        <v>35</v>
      </c>
      <c r="AH36" s="27">
        <v>1678.4801305799999</v>
      </c>
      <c r="AI36" s="27">
        <v>1531.5327267</v>
      </c>
      <c r="AJ36" s="27">
        <v>41.868779219399997</v>
      </c>
      <c r="AK36" s="27">
        <v>85.5299841044</v>
      </c>
      <c r="AL36" s="27">
        <v>1302.19021103</v>
      </c>
      <c r="AM36" s="27">
        <v>54.941483130599998</v>
      </c>
      <c r="AN36" s="27">
        <v>502.13551209100001</v>
      </c>
      <c r="AO36" s="27">
        <v>196572.161743</v>
      </c>
      <c r="AP36" s="27">
        <v>128.5232134</v>
      </c>
      <c r="AQ36" s="27">
        <v>33.224553962500003</v>
      </c>
      <c r="AR36" s="27">
        <v>15698.6761952</v>
      </c>
      <c r="AS36" s="27">
        <v>30.534757962600001</v>
      </c>
      <c r="AT36" s="27">
        <v>665.96678458099996</v>
      </c>
      <c r="AU36" s="27">
        <v>40.732652458899999</v>
      </c>
      <c r="AV36" s="27">
        <v>96.069169435000006</v>
      </c>
      <c r="AW36" s="27">
        <v>1666.54457972</v>
      </c>
      <c r="AX36" s="27">
        <v>4997.2444231500003</v>
      </c>
      <c r="AY36" s="27">
        <v>188.17308878200001</v>
      </c>
      <c r="AZ36" s="27">
        <v>113.06351082</v>
      </c>
      <c r="BA36" s="27">
        <f t="shared" si="7"/>
        <v>225427.59349932743</v>
      </c>
      <c r="BB36" s="27">
        <f t="shared" si="4"/>
        <v>28855.431756327423</v>
      </c>
      <c r="BD36" s="27">
        <f t="shared" si="8"/>
        <v>-698919.4807639916</v>
      </c>
      <c r="BE36" s="27">
        <f t="shared" si="9"/>
        <v>-86692.587490247577</v>
      </c>
      <c r="BG36" s="24">
        <f t="shared" si="5"/>
        <v>0.24343285995462216</v>
      </c>
      <c r="BH36" s="24">
        <f t="shared" si="6"/>
        <v>0.24972870577825365</v>
      </c>
      <c r="BJ36" s="24">
        <v>0.22697236173276064</v>
      </c>
      <c r="BK36" s="24">
        <v>0.23188507295080446</v>
      </c>
    </row>
    <row r="37" spans="1:63" x14ac:dyDescent="0.25">
      <c r="A37" s="29" t="s">
        <v>36</v>
      </c>
      <c r="B37" s="27">
        <v>449725.21061200398</v>
      </c>
      <c r="C37" s="27">
        <v>67833.198543972103</v>
      </c>
      <c r="D37" s="29"/>
      <c r="F37" s="29" t="s">
        <v>36</v>
      </c>
      <c r="G37" s="27">
        <v>4046.69759222209</v>
      </c>
      <c r="H37" s="27">
        <v>2793.2267965188998</v>
      </c>
      <c r="I37" s="27">
        <v>119.77937640062299</v>
      </c>
      <c r="J37" s="27">
        <v>608.83865705451399</v>
      </c>
      <c r="K37" s="27">
        <v>2945.5762197346698</v>
      </c>
      <c r="L37" s="27">
        <v>257.64811091453203</v>
      </c>
      <c r="M37" s="27">
        <v>1255.06209924105</v>
      </c>
      <c r="N37" s="27">
        <v>448834.50110321399</v>
      </c>
      <c r="O37" s="27">
        <v>67558.492237547995</v>
      </c>
      <c r="P37" s="27">
        <v>381276.00886566599</v>
      </c>
      <c r="Q37" s="27">
        <v>196.69580019510801</v>
      </c>
      <c r="R37" s="27">
        <v>73.160337329210705</v>
      </c>
      <c r="S37" s="27">
        <v>32923.220637797102</v>
      </c>
      <c r="T37" s="27">
        <v>116.38969892579701</v>
      </c>
      <c r="U37" s="27">
        <v>2346.0625643060598</v>
      </c>
      <c r="V37" s="27">
        <v>374.07441051163698</v>
      </c>
      <c r="W37" s="27">
        <v>998.06342047101703</v>
      </c>
      <c r="X37" s="27">
        <v>5868.5641283751302</v>
      </c>
      <c r="Y37" s="27">
        <v>11681.707362224901</v>
      </c>
      <c r="Z37" s="27">
        <v>699.28821541361503</v>
      </c>
      <c r="AA37" s="27">
        <v>254.43680991197999</v>
      </c>
      <c r="AB37" s="29"/>
      <c r="AC37" s="51">
        <f t="shared" si="3"/>
        <v>-1.9805638816153565E-3</v>
      </c>
      <c r="AD37" s="51">
        <f t="shared" si="3"/>
        <v>-4.0497324661173551E-3</v>
      </c>
      <c r="AE37" s="29"/>
      <c r="AF37" s="27">
        <v>40</v>
      </c>
      <c r="AG37" s="27" t="s">
        <v>36</v>
      </c>
      <c r="AH37" s="27">
        <v>1830.1473902099999</v>
      </c>
      <c r="AI37" s="27">
        <v>1144.7267107299999</v>
      </c>
      <c r="AJ37" s="27">
        <v>51.697174990699999</v>
      </c>
      <c r="AK37" s="27">
        <v>258.842050105</v>
      </c>
      <c r="AL37" s="27">
        <v>1307.50592772</v>
      </c>
      <c r="AM37" s="27">
        <v>108.806446627</v>
      </c>
      <c r="AN37" s="27">
        <v>552.38160155699995</v>
      </c>
      <c r="AO37" s="27">
        <v>158721.64194500001</v>
      </c>
      <c r="AP37" s="27">
        <v>75.442186426399999</v>
      </c>
      <c r="AQ37" s="27">
        <v>32.086700995500003</v>
      </c>
      <c r="AR37" s="27">
        <v>14194.8820361</v>
      </c>
      <c r="AS37" s="27">
        <v>51.343938219100004</v>
      </c>
      <c r="AT37" s="27">
        <v>994.92460247099996</v>
      </c>
      <c r="AU37" s="27">
        <v>161.35872232700001</v>
      </c>
      <c r="AV37" s="27">
        <v>429.39750153400001</v>
      </c>
      <c r="AW37" s="27">
        <v>2488.76306243</v>
      </c>
      <c r="AX37" s="27">
        <v>5236.5783014099998</v>
      </c>
      <c r="AY37" s="27">
        <v>291.93102877000001</v>
      </c>
      <c r="AZ37" s="27">
        <v>113.493248431</v>
      </c>
      <c r="BA37" s="27">
        <f t="shared" si="7"/>
        <v>188045.95057605367</v>
      </c>
      <c r="BB37" s="27">
        <f t="shared" si="4"/>
        <v>29324.30863105366</v>
      </c>
      <c r="BD37" s="27">
        <f t="shared" si="8"/>
        <v>-261679.26003595031</v>
      </c>
      <c r="BE37" s="27">
        <f t="shared" si="9"/>
        <v>-38508.889912918443</v>
      </c>
      <c r="BG37" s="24">
        <f t="shared" si="5"/>
        <v>0.4189650085139302</v>
      </c>
      <c r="BH37" s="24">
        <f t="shared" si="6"/>
        <v>0.43405806819879927</v>
      </c>
      <c r="BJ37" s="24">
        <v>0.47921053153793908</v>
      </c>
      <c r="BK37" s="24">
        <v>0.49262988593598545</v>
      </c>
    </row>
    <row r="38" spans="1:63" x14ac:dyDescent="0.25">
      <c r="A38" s="29" t="s">
        <v>37</v>
      </c>
      <c r="B38" s="27">
        <v>653000.78967778303</v>
      </c>
      <c r="C38" s="27">
        <v>73129.095884536204</v>
      </c>
      <c r="D38" s="29"/>
      <c r="F38" s="29" t="s">
        <v>37</v>
      </c>
      <c r="G38" s="27">
        <v>3606.0208153794401</v>
      </c>
      <c r="H38" s="27">
        <v>4532.1452591257503</v>
      </c>
      <c r="I38" s="27">
        <v>105.34880039903599</v>
      </c>
      <c r="J38" s="27">
        <v>238.60372085076301</v>
      </c>
      <c r="K38" s="27">
        <v>3080.8045280730998</v>
      </c>
      <c r="L38" s="27">
        <v>175.73872407502299</v>
      </c>
      <c r="M38" s="27">
        <v>1220.53357782591</v>
      </c>
      <c r="N38" s="27">
        <v>655810.57436498604</v>
      </c>
      <c r="O38" s="27">
        <v>73352.564145460899</v>
      </c>
      <c r="P38" s="27">
        <v>582458.01021952496</v>
      </c>
      <c r="Q38" s="27">
        <v>409.47788742097703</v>
      </c>
      <c r="R38" s="27">
        <v>82.878480243831206</v>
      </c>
      <c r="S38" s="27">
        <v>40782.434831484199</v>
      </c>
      <c r="T38" s="27">
        <v>58.427863864592098</v>
      </c>
      <c r="U38" s="27">
        <v>1861.04212889322</v>
      </c>
      <c r="V38" s="27">
        <v>133.36768380209099</v>
      </c>
      <c r="W38" s="27">
        <v>344.836645226717</v>
      </c>
      <c r="X38" s="27">
        <v>4658.4544605565497</v>
      </c>
      <c r="Y38" s="27">
        <v>11202.497210712199</v>
      </c>
      <c r="Z38" s="27">
        <v>598.82914774825394</v>
      </c>
      <c r="AA38" s="27">
        <v>261.12237977920699</v>
      </c>
      <c r="AB38" s="29"/>
      <c r="AC38" s="51">
        <f t="shared" si="3"/>
        <v>4.3028809943544896E-3</v>
      </c>
      <c r="AD38" s="51">
        <f t="shared" si="3"/>
        <v>3.0558050557267999E-3</v>
      </c>
      <c r="AE38" s="29"/>
      <c r="AF38" s="27">
        <v>41</v>
      </c>
      <c r="AG38" s="27" t="s">
        <v>37</v>
      </c>
      <c r="AH38" s="27">
        <v>1038.4080984699999</v>
      </c>
      <c r="AI38" s="27">
        <v>1061.50516038</v>
      </c>
      <c r="AJ38" s="27">
        <v>29.4787532862</v>
      </c>
      <c r="AK38" s="27">
        <v>91.727001436500004</v>
      </c>
      <c r="AL38" s="27">
        <v>833.51969184899997</v>
      </c>
      <c r="AM38" s="27">
        <v>53.389450591900001</v>
      </c>
      <c r="AN38" s="27">
        <v>336.11170361299997</v>
      </c>
      <c r="AO38" s="27">
        <v>139497.218024</v>
      </c>
      <c r="AP38" s="27">
        <v>89.659198005099995</v>
      </c>
      <c r="AQ38" s="27">
        <v>21.8026658884</v>
      </c>
      <c r="AR38" s="27">
        <v>10367.6360009</v>
      </c>
      <c r="AS38" s="27">
        <v>20.540029144799998</v>
      </c>
      <c r="AT38" s="27">
        <v>532.69646276499998</v>
      </c>
      <c r="AU38" s="27">
        <v>55.893139214199998</v>
      </c>
      <c r="AV38" s="27">
        <v>146.989430505</v>
      </c>
      <c r="AW38" s="27">
        <v>1333.1579463200001</v>
      </c>
      <c r="AX38" s="27">
        <v>3129.4412203400002</v>
      </c>
      <c r="AY38" s="27">
        <v>166.53680639800001</v>
      </c>
      <c r="AZ38" s="27">
        <v>71.207932533499999</v>
      </c>
      <c r="BA38" s="27">
        <f t="shared" si="7"/>
        <v>158876.91871564055</v>
      </c>
      <c r="BB38" s="27">
        <f t="shared" si="4"/>
        <v>19379.700691640552</v>
      </c>
      <c r="BD38" s="27">
        <f t="shared" si="8"/>
        <v>-494123.87096214248</v>
      </c>
      <c r="BE38" s="27">
        <f t="shared" si="9"/>
        <v>-53749.395192895652</v>
      </c>
      <c r="BG38" s="24">
        <f t="shared" si="5"/>
        <v>0.24226037963703051</v>
      </c>
      <c r="BH38" s="24">
        <f t="shared" si="6"/>
        <v>0.26419936259092286</v>
      </c>
      <c r="BJ38" s="24">
        <v>0.21768824551479524</v>
      </c>
      <c r="BK38" s="24">
        <v>0.23880030437276564</v>
      </c>
    </row>
    <row r="39" spans="1:63" x14ac:dyDescent="0.25">
      <c r="A39" s="29" t="s">
        <v>38</v>
      </c>
      <c r="B39" s="27">
        <v>240125.952137988</v>
      </c>
      <c r="C39" s="27">
        <v>37377.225418518799</v>
      </c>
      <c r="D39" s="29"/>
      <c r="F39" s="29" t="s">
        <v>130</v>
      </c>
      <c r="G39" s="27">
        <v>2147.4437339682599</v>
      </c>
      <c r="H39" s="27">
        <v>1739.0158478149399</v>
      </c>
      <c r="I39" s="27">
        <v>65.079959732579297</v>
      </c>
      <c r="J39" s="27">
        <v>287.31931029503301</v>
      </c>
      <c r="K39" s="27">
        <v>1583.71667190264</v>
      </c>
      <c r="L39" s="27">
        <v>109.043609517353</v>
      </c>
      <c r="M39" s="27">
        <v>655.70878982787406</v>
      </c>
      <c r="N39" s="27">
        <v>239436.028798413</v>
      </c>
      <c r="O39" s="27">
        <v>37270.728126555201</v>
      </c>
      <c r="P39" s="27">
        <v>202165.30067185801</v>
      </c>
      <c r="Q39" s="27">
        <v>135.498773712087</v>
      </c>
      <c r="R39" s="27">
        <v>39.357176657462297</v>
      </c>
      <c r="S39" s="27">
        <v>19034.349931821998</v>
      </c>
      <c r="T39" s="27">
        <v>67.406885563584098</v>
      </c>
      <c r="U39" s="27">
        <v>1195.21891190881</v>
      </c>
      <c r="V39" s="27">
        <v>127.53218994251399</v>
      </c>
      <c r="W39" s="27">
        <v>321.09739990189399</v>
      </c>
      <c r="X39" s="27">
        <v>2988.1816208380801</v>
      </c>
      <c r="Y39" s="27">
        <v>6308.8015330941298</v>
      </c>
      <c r="Z39" s="27">
        <v>326.762828772521</v>
      </c>
      <c r="AA39" s="27">
        <v>139.19295128336501</v>
      </c>
      <c r="AB39" s="29"/>
      <c r="AC39" s="51">
        <f t="shared" si="3"/>
        <v>-2.8731727388572386E-3</v>
      </c>
      <c r="AD39" s="51">
        <f t="shared" si="3"/>
        <v>-2.8492562187570399E-3</v>
      </c>
      <c r="AE39" s="29"/>
      <c r="AF39" s="27">
        <v>42</v>
      </c>
      <c r="AG39" s="27" t="s">
        <v>130</v>
      </c>
      <c r="AH39" s="27">
        <v>349.07763849100002</v>
      </c>
      <c r="AI39" s="27">
        <v>291.70734349999998</v>
      </c>
      <c r="AJ39" s="27">
        <v>10.959544619300001</v>
      </c>
      <c r="AK39" s="27">
        <v>53.547509986199998</v>
      </c>
      <c r="AL39" s="27">
        <v>257.75589926499998</v>
      </c>
      <c r="AM39" s="27">
        <v>20.6149772785</v>
      </c>
      <c r="AN39" s="27">
        <v>109.344266273</v>
      </c>
      <c r="AO39" s="27">
        <v>33904.387980899999</v>
      </c>
      <c r="AP39" s="27">
        <v>20.713447890800001</v>
      </c>
      <c r="AQ39" s="27">
        <v>6.4516737587100002</v>
      </c>
      <c r="AR39" s="27">
        <v>3140.8754729699999</v>
      </c>
      <c r="AS39" s="27">
        <v>11.551277649699999</v>
      </c>
      <c r="AT39" s="27">
        <v>211.23794914699999</v>
      </c>
      <c r="AU39" s="27">
        <v>25.568384764400001</v>
      </c>
      <c r="AV39" s="27">
        <v>65.452683531800005</v>
      </c>
      <c r="AW39" s="27">
        <v>528.10148759100002</v>
      </c>
      <c r="AX39" s="27">
        <v>1024.37497478</v>
      </c>
      <c r="AY39" s="27">
        <v>60.319689265900003</v>
      </c>
      <c r="AZ39" s="27">
        <v>22.695570693200001</v>
      </c>
      <c r="BA39" s="27">
        <f t="shared" si="7"/>
        <v>40114.737772355511</v>
      </c>
      <c r="BB39" s="27">
        <f t="shared" si="4"/>
        <v>6210.3497914555119</v>
      </c>
      <c r="BD39" s="27">
        <f t="shared" si="8"/>
        <v>-200011.21436563251</v>
      </c>
      <c r="BE39" s="27">
        <f t="shared" si="9"/>
        <v>-31166.875627063288</v>
      </c>
      <c r="BG39" s="24">
        <f t="shared" si="5"/>
        <v>0.16753843593910039</v>
      </c>
      <c r="BH39" s="24">
        <f t="shared" si="6"/>
        <v>0.16662807794813833</v>
      </c>
      <c r="BJ39" s="24">
        <v>0.14735904005099429</v>
      </c>
      <c r="BK39" s="24">
        <v>0.14613332702268211</v>
      </c>
    </row>
    <row r="40" spans="1:63" x14ac:dyDescent="0.25">
      <c r="A40" s="29" t="s">
        <v>39</v>
      </c>
      <c r="B40" s="27">
        <v>4792.5655452479896</v>
      </c>
      <c r="C40" s="27">
        <v>759.57190474890001</v>
      </c>
      <c r="D40" s="29"/>
      <c r="F40" s="29" t="s">
        <v>39</v>
      </c>
      <c r="G40" s="27">
        <v>38.567342824230998</v>
      </c>
      <c r="H40" s="27">
        <v>43.3474332137326</v>
      </c>
      <c r="I40" s="27">
        <v>1.28575014688293</v>
      </c>
      <c r="J40" s="27">
        <v>5.0596322470058404</v>
      </c>
      <c r="K40" s="27">
        <v>30.026458660581898</v>
      </c>
      <c r="L40" s="27">
        <v>1.60798779631497</v>
      </c>
      <c r="M40" s="27">
        <v>12.1958158038327</v>
      </c>
      <c r="N40" s="27">
        <v>4773.9252342377704</v>
      </c>
      <c r="O40" s="27">
        <v>758.99177446937495</v>
      </c>
      <c r="P40" s="27">
        <v>4014.9334597684001</v>
      </c>
      <c r="Q40" s="27">
        <v>3.5078630709281899</v>
      </c>
      <c r="R40" s="27">
        <v>0.75665455226883205</v>
      </c>
      <c r="S40" s="27">
        <v>411.24168366981399</v>
      </c>
      <c r="T40" s="27">
        <v>1.4053406537806501</v>
      </c>
      <c r="U40" s="27">
        <v>23.2341052817231</v>
      </c>
      <c r="V40" s="27">
        <v>0.83007698319526801</v>
      </c>
      <c r="W40" s="27">
        <v>1.3468970794270201</v>
      </c>
      <c r="X40" s="27">
        <v>58.040057761096101</v>
      </c>
      <c r="Y40" s="27">
        <v>117.964051874755</v>
      </c>
      <c r="Z40" s="27">
        <v>5.8697099158385502</v>
      </c>
      <c r="AA40" s="27">
        <v>2.7049129339660598</v>
      </c>
      <c r="AB40" s="29"/>
      <c r="AC40" s="51">
        <f t="shared" si="3"/>
        <v>-3.8894222383044439E-3</v>
      </c>
      <c r="AD40" s="51">
        <f t="shared" si="3"/>
        <v>-7.6375952809476923E-4</v>
      </c>
      <c r="AE40" s="29"/>
      <c r="AF40" s="27">
        <v>44</v>
      </c>
      <c r="AG40" s="27" t="s">
        <v>39</v>
      </c>
      <c r="AH40" s="27">
        <v>9.6526446428499995</v>
      </c>
      <c r="AI40" s="27">
        <v>10.728214660600001</v>
      </c>
      <c r="AJ40" s="27">
        <v>0.32160066600100001</v>
      </c>
      <c r="AK40" s="27">
        <v>1.25901085412</v>
      </c>
      <c r="AL40" s="27">
        <v>7.4631062368799999</v>
      </c>
      <c r="AM40" s="27">
        <v>0.40434910719599998</v>
      </c>
      <c r="AN40" s="27">
        <v>3.0390338312799998</v>
      </c>
      <c r="AO40" s="27">
        <v>1004.44059971</v>
      </c>
      <c r="AP40" s="27">
        <v>0.86646022545699997</v>
      </c>
      <c r="AQ40" s="27">
        <v>0.18898047733500001</v>
      </c>
      <c r="AR40" s="27">
        <v>102.494757531</v>
      </c>
      <c r="AS40" s="27">
        <v>0.35427975658600003</v>
      </c>
      <c r="AT40" s="27">
        <v>5.75825140251</v>
      </c>
      <c r="AU40" s="27">
        <v>0.21807337512</v>
      </c>
      <c r="AV40" s="27">
        <v>0.370256154186</v>
      </c>
      <c r="AW40" s="27">
        <v>14.3846328384</v>
      </c>
      <c r="AX40" s="27">
        <v>29.422626017599999</v>
      </c>
      <c r="AY40" s="27">
        <v>1.4669924882500001</v>
      </c>
      <c r="AZ40" s="27">
        <v>0.671834114127</v>
      </c>
      <c r="BA40" s="27">
        <f t="shared" si="7"/>
        <v>1193.5057040894983</v>
      </c>
      <c r="BB40" s="27">
        <f t="shared" si="4"/>
        <v>189.06510437949828</v>
      </c>
      <c r="BD40" s="27">
        <f t="shared" si="8"/>
        <v>-3599.0598411584915</v>
      </c>
      <c r="BE40" s="27">
        <f t="shared" si="9"/>
        <v>-570.50680036940173</v>
      </c>
      <c r="BG40" s="24">
        <f t="shared" si="5"/>
        <v>0.25000511016173455</v>
      </c>
      <c r="BH40" s="24">
        <f t="shared" si="6"/>
        <v>0.24910033381017491</v>
      </c>
      <c r="BJ40" s="24">
        <v>0.22322687940792615</v>
      </c>
      <c r="BK40" s="24">
        <v>0.22078306134702749</v>
      </c>
    </row>
    <row r="41" spans="1:63" x14ac:dyDescent="0.25">
      <c r="A41" s="29" t="s">
        <v>40</v>
      </c>
      <c r="B41" s="27">
        <v>161472.22258636501</v>
      </c>
      <c r="C41" s="27">
        <v>21416.457004548</v>
      </c>
      <c r="D41" s="29"/>
      <c r="F41" s="29" t="s">
        <v>40</v>
      </c>
      <c r="G41" s="27">
        <v>1149.17230741249</v>
      </c>
      <c r="H41" s="27">
        <v>1152.2046394065101</v>
      </c>
      <c r="I41" s="27">
        <v>35.120880713415602</v>
      </c>
      <c r="J41" s="27">
        <v>118.079089777718</v>
      </c>
      <c r="K41" s="27">
        <v>912.94759867061202</v>
      </c>
      <c r="L41" s="27">
        <v>52.194577831423501</v>
      </c>
      <c r="M41" s="27">
        <v>365.190545699057</v>
      </c>
      <c r="N41" s="27">
        <v>161860.391766563</v>
      </c>
      <c r="O41" s="27">
        <v>21444.877848013301</v>
      </c>
      <c r="P41" s="27">
        <v>140415.51391854999</v>
      </c>
      <c r="Q41" s="27">
        <v>108.851777178855</v>
      </c>
      <c r="R41" s="27">
        <v>23.3045275660422</v>
      </c>
      <c r="S41" s="27">
        <v>11427.1353397598</v>
      </c>
      <c r="T41" s="27">
        <v>29.2466183964682</v>
      </c>
      <c r="U41" s="27">
        <v>619.57232196299503</v>
      </c>
      <c r="V41" s="27">
        <v>46.923328505211103</v>
      </c>
      <c r="W41" s="27">
        <v>116.256691556848</v>
      </c>
      <c r="X41" s="27">
        <v>1549.6813134035399</v>
      </c>
      <c r="Y41" s="27">
        <v>3489.8835979430801</v>
      </c>
      <c r="Z41" s="27">
        <v>170.53668535083801</v>
      </c>
      <c r="AA41" s="27">
        <v>78.5760068784206</v>
      </c>
      <c r="AB41" s="29"/>
      <c r="AC41" s="51">
        <f t="shared" si="3"/>
        <v>2.4039378041655081E-3</v>
      </c>
      <c r="AD41" s="51">
        <f t="shared" si="3"/>
        <v>1.3270562660885295E-3</v>
      </c>
      <c r="AE41" s="29"/>
      <c r="AF41" s="27">
        <v>45</v>
      </c>
      <c r="AG41" s="27" t="s">
        <v>40</v>
      </c>
      <c r="AH41" s="27">
        <v>243.02112499200001</v>
      </c>
      <c r="AI41" s="27">
        <v>239.367180408</v>
      </c>
      <c r="AJ41" s="27">
        <v>7.1673586424</v>
      </c>
      <c r="AK41" s="27">
        <v>22.654371297600001</v>
      </c>
      <c r="AL41" s="27">
        <v>192.014359657</v>
      </c>
      <c r="AM41" s="27">
        <v>10.3175255844</v>
      </c>
      <c r="AN41" s="27">
        <v>76.226551872399995</v>
      </c>
      <c r="AO41" s="27">
        <v>29235.9716352</v>
      </c>
      <c r="AP41" s="27">
        <v>22.093472919700002</v>
      </c>
      <c r="AQ41" s="27">
        <v>4.8903735613699997</v>
      </c>
      <c r="AR41" s="27">
        <v>2387.80868431</v>
      </c>
      <c r="AS41" s="27">
        <v>5.9140021711699999</v>
      </c>
      <c r="AT41" s="27">
        <v>124.43476230500001</v>
      </c>
      <c r="AU41" s="27">
        <v>8.8712727907400009</v>
      </c>
      <c r="AV41" s="27">
        <v>21.647760707</v>
      </c>
      <c r="AW41" s="27">
        <v>311.24451061500002</v>
      </c>
      <c r="AX41" s="27">
        <v>735.37636604800002</v>
      </c>
      <c r="AY41" s="27">
        <v>34.115299785099999</v>
      </c>
      <c r="AZ41" s="27">
        <v>16.582327514599999</v>
      </c>
      <c r="BA41" s="27">
        <f t="shared" si="7"/>
        <v>33699.718940381492</v>
      </c>
      <c r="BB41" s="27">
        <f t="shared" si="4"/>
        <v>4463.7473051814923</v>
      </c>
      <c r="BD41" s="27">
        <f t="shared" si="8"/>
        <v>-127772.50364598352</v>
      </c>
      <c r="BE41" s="27">
        <f t="shared" si="9"/>
        <v>-16952.709699366507</v>
      </c>
      <c r="BG41" s="24">
        <f t="shared" si="5"/>
        <v>0.20820238090726748</v>
      </c>
      <c r="BH41" s="24">
        <f t="shared" si="6"/>
        <v>0.20814981259476018</v>
      </c>
      <c r="BJ41" s="24">
        <v>0.21695721900324072</v>
      </c>
      <c r="BK41" s="24">
        <v>0.21741231030049621</v>
      </c>
    </row>
    <row r="42" spans="1:63" x14ac:dyDescent="0.25">
      <c r="A42" s="29" t="s">
        <v>41</v>
      </c>
      <c r="B42" s="27">
        <v>341200.58074148098</v>
      </c>
      <c r="C42" s="27">
        <v>63673.989037325497</v>
      </c>
      <c r="D42" s="29"/>
      <c r="F42" s="29" t="s">
        <v>41</v>
      </c>
      <c r="G42" s="27">
        <v>4699.2185158484699</v>
      </c>
      <c r="H42" s="27">
        <v>1775.1880651686199</v>
      </c>
      <c r="I42" s="27">
        <v>108.134440285057</v>
      </c>
      <c r="J42" s="27">
        <v>479.956210034337</v>
      </c>
      <c r="K42" s="27">
        <v>3119.9266766976898</v>
      </c>
      <c r="L42" s="27">
        <v>194.861982737809</v>
      </c>
      <c r="M42" s="27">
        <v>1262.57865551127</v>
      </c>
      <c r="N42" s="27">
        <v>338106.92332526401</v>
      </c>
      <c r="O42" s="27">
        <v>63039.607931160601</v>
      </c>
      <c r="P42" s="27">
        <v>275067.315394103</v>
      </c>
      <c r="Q42" s="27">
        <v>73.324797742466998</v>
      </c>
      <c r="R42" s="27">
        <v>72.770162833380098</v>
      </c>
      <c r="S42" s="27">
        <v>29693.258927892301</v>
      </c>
      <c r="T42" s="27">
        <v>117.53884643154301</v>
      </c>
      <c r="U42" s="27">
        <v>1857.9855622612799</v>
      </c>
      <c r="V42" s="27">
        <v>321.372026653879</v>
      </c>
      <c r="W42" s="27">
        <v>843.504884009325</v>
      </c>
      <c r="X42" s="27">
        <v>4647.9903829979503</v>
      </c>
      <c r="Y42" s="27">
        <v>13005.9251720431</v>
      </c>
      <c r="Z42" s="27">
        <v>490.40700628868399</v>
      </c>
      <c r="AA42" s="27">
        <v>275.665615723364</v>
      </c>
      <c r="AB42" s="29"/>
      <c r="AC42" s="51">
        <f t="shared" si="3"/>
        <v>-9.0669758225322503E-3</v>
      </c>
      <c r="AD42" s="51">
        <f t="shared" si="3"/>
        <v>-9.9629552939273763E-3</v>
      </c>
      <c r="AE42" s="29"/>
      <c r="AF42" s="27">
        <v>46</v>
      </c>
      <c r="AG42" s="27" t="s">
        <v>41</v>
      </c>
      <c r="AH42" s="27">
        <v>2122.2451264000001</v>
      </c>
      <c r="AI42" s="27">
        <v>793.85396482500005</v>
      </c>
      <c r="AJ42" s="27">
        <v>49.994789884100001</v>
      </c>
      <c r="AK42" s="27">
        <v>235.25005282399999</v>
      </c>
      <c r="AL42" s="27">
        <v>1407.9162503800001</v>
      </c>
      <c r="AM42" s="27">
        <v>94.478750564799995</v>
      </c>
      <c r="AN42" s="27">
        <v>575.43332299400004</v>
      </c>
      <c r="AO42" s="27">
        <v>123865.155015</v>
      </c>
      <c r="AP42" s="27">
        <v>31.503607127599999</v>
      </c>
      <c r="AQ42" s="27">
        <v>32.826735524999997</v>
      </c>
      <c r="AR42" s="27">
        <v>13368.797708800001</v>
      </c>
      <c r="AS42" s="27">
        <v>54.755608325200001</v>
      </c>
      <c r="AT42" s="27">
        <v>881.23288886099999</v>
      </c>
      <c r="AU42" s="27">
        <v>157.46243324700001</v>
      </c>
      <c r="AV42" s="27">
        <v>415.25879462799998</v>
      </c>
      <c r="AW42" s="27">
        <v>2204.4626913000002</v>
      </c>
      <c r="AX42" s="27">
        <v>5870.5342335900004</v>
      </c>
      <c r="AY42" s="27">
        <v>236.127165241</v>
      </c>
      <c r="AZ42" s="27">
        <v>124.23149999</v>
      </c>
      <c r="BA42" s="27">
        <f t="shared" si="7"/>
        <v>152521.52063950672</v>
      </c>
      <c r="BB42" s="27">
        <f t="shared" si="4"/>
        <v>28656.365624506725</v>
      </c>
      <c r="BD42" s="27">
        <f t="shared" si="8"/>
        <v>-188679.06010197426</v>
      </c>
      <c r="BE42" s="27">
        <f t="shared" si="9"/>
        <v>-35017.623412818772</v>
      </c>
      <c r="BG42" s="24">
        <f t="shared" si="5"/>
        <v>0.45110439957710863</v>
      </c>
      <c r="BH42" s="24">
        <f t="shared" si="6"/>
        <v>0.45457715498166712</v>
      </c>
      <c r="BJ42" s="24">
        <v>0.43476224567092336</v>
      </c>
      <c r="BK42" s="24">
        <v>0.43762934863488356</v>
      </c>
    </row>
    <row r="43" spans="1:63" x14ac:dyDescent="0.25">
      <c r="A43" s="29" t="s">
        <v>42</v>
      </c>
      <c r="B43" s="27">
        <v>292579.055920146</v>
      </c>
      <c r="C43" s="27">
        <v>42943.98279817</v>
      </c>
      <c r="D43" s="29"/>
      <c r="F43" s="29" t="s">
        <v>42</v>
      </c>
      <c r="G43" s="27">
        <v>2499.5950906375201</v>
      </c>
      <c r="H43" s="27">
        <v>1989.33179064909</v>
      </c>
      <c r="I43" s="27">
        <v>71.826259164337998</v>
      </c>
      <c r="J43" s="27">
        <v>307.97852862425998</v>
      </c>
      <c r="K43" s="27">
        <v>1864.48048920561</v>
      </c>
      <c r="L43" s="27">
        <v>130.33919418861601</v>
      </c>
      <c r="M43" s="27">
        <v>767.81888876028495</v>
      </c>
      <c r="N43" s="27">
        <v>292094.74209465698</v>
      </c>
      <c r="O43" s="27">
        <v>42816.548212263202</v>
      </c>
      <c r="P43" s="27">
        <v>249278.193882394</v>
      </c>
      <c r="Q43" s="27">
        <v>149.45133438052801</v>
      </c>
      <c r="R43" s="27">
        <v>46.4163971075359</v>
      </c>
      <c r="S43" s="27">
        <v>21780.979724642701</v>
      </c>
      <c r="T43" s="27">
        <v>67.927146899474707</v>
      </c>
      <c r="U43" s="27">
        <v>1339.1000973340599</v>
      </c>
      <c r="V43" s="27">
        <v>161.58603463681601</v>
      </c>
      <c r="W43" s="27">
        <v>416.97276569828603</v>
      </c>
      <c r="X43" s="27">
        <v>3349.0738854809101</v>
      </c>
      <c r="Y43" s="27">
        <v>7329.5536172886405</v>
      </c>
      <c r="Z43" s="27">
        <v>381.42449278813001</v>
      </c>
      <c r="AA43" s="27">
        <v>162.69247477636799</v>
      </c>
      <c r="AB43" s="29"/>
      <c r="AC43" s="51">
        <f t="shared" si="3"/>
        <v>-1.6553263662905738E-3</v>
      </c>
      <c r="AD43" s="51">
        <f t="shared" si="3"/>
        <v>-2.9674608083214041E-3</v>
      </c>
      <c r="AE43" s="29"/>
      <c r="AF43" s="27">
        <v>47</v>
      </c>
      <c r="AG43" s="27" t="s">
        <v>42</v>
      </c>
      <c r="AH43" s="27">
        <v>505.63922027000001</v>
      </c>
      <c r="AI43" s="27">
        <v>367.60823637099998</v>
      </c>
      <c r="AJ43" s="27">
        <v>13.7337973098</v>
      </c>
      <c r="AK43" s="27">
        <v>57.567909222600001</v>
      </c>
      <c r="AL43" s="27">
        <v>369.59659741799999</v>
      </c>
      <c r="AM43" s="27">
        <v>24.475605288000001</v>
      </c>
      <c r="AN43" s="27">
        <v>151.04417588199999</v>
      </c>
      <c r="AO43" s="27">
        <v>46574.930074999997</v>
      </c>
      <c r="AP43" s="27">
        <v>25.491966235900001</v>
      </c>
      <c r="AQ43" s="27">
        <v>9.1027903390400002</v>
      </c>
      <c r="AR43" s="27">
        <v>4198.72482081</v>
      </c>
      <c r="AS43" s="27">
        <v>13.269798352900001</v>
      </c>
      <c r="AT43" s="27">
        <v>251.47459218899999</v>
      </c>
      <c r="AU43" s="27">
        <v>31.161566435600001</v>
      </c>
      <c r="AV43" s="27">
        <v>80.085997265100005</v>
      </c>
      <c r="AW43" s="27">
        <v>628.93876275699995</v>
      </c>
      <c r="AX43" s="27">
        <v>1467.0987683400001</v>
      </c>
      <c r="AY43" s="27">
        <v>70.810572503200007</v>
      </c>
      <c r="AZ43" s="27">
        <v>32.436519131200001</v>
      </c>
      <c r="BA43" s="27">
        <f t="shared" si="7"/>
        <v>54873.19177112035</v>
      </c>
      <c r="BB43" s="27">
        <f t="shared" si="4"/>
        <v>8298.261696120353</v>
      </c>
      <c r="BD43" s="27">
        <f t="shared" si="8"/>
        <v>-237705.86414902564</v>
      </c>
      <c r="BE43" s="27">
        <f t="shared" si="9"/>
        <v>-34645.721102049647</v>
      </c>
      <c r="BG43" s="24">
        <f t="shared" si="5"/>
        <v>0.18786093641267257</v>
      </c>
      <c r="BH43" s="24">
        <f t="shared" si="6"/>
        <v>0.19380968440009896</v>
      </c>
      <c r="BJ43" s="24">
        <v>0.19233222565063954</v>
      </c>
      <c r="BK43" s="24">
        <v>0.1970572023316203</v>
      </c>
    </row>
    <row r="44" spans="1:63" x14ac:dyDescent="0.25">
      <c r="A44" s="29" t="s">
        <v>43</v>
      </c>
      <c r="B44" s="27">
        <v>1255164.5352928999</v>
      </c>
      <c r="C44" s="27">
        <v>178633.10772848001</v>
      </c>
      <c r="D44" s="29"/>
      <c r="F44" s="29" t="s">
        <v>43</v>
      </c>
      <c r="G44" s="27">
        <v>9735.6587954386305</v>
      </c>
      <c r="H44" s="27">
        <v>8388.7085360538294</v>
      </c>
      <c r="I44" s="27">
        <v>313.50273642972502</v>
      </c>
      <c r="J44" s="27">
        <v>1628.7393410494999</v>
      </c>
      <c r="K44" s="27">
        <v>7336.7575181357697</v>
      </c>
      <c r="L44" s="27">
        <v>700.63946737435003</v>
      </c>
      <c r="M44" s="27">
        <v>3187.9916351240299</v>
      </c>
      <c r="N44" s="27">
        <v>1253281.3077493999</v>
      </c>
      <c r="O44" s="27">
        <v>178135.41193653</v>
      </c>
      <c r="P44" s="27">
        <v>1075145.89581287</v>
      </c>
      <c r="Q44" s="27">
        <v>592.73607446110805</v>
      </c>
      <c r="R44" s="27">
        <v>187.84522756923801</v>
      </c>
      <c r="S44" s="27">
        <v>88876.934602864902</v>
      </c>
      <c r="T44" s="27">
        <v>300.980503946824</v>
      </c>
      <c r="U44" s="27">
        <v>6342.9206964070099</v>
      </c>
      <c r="V44" s="27">
        <v>953.55407578388099</v>
      </c>
      <c r="W44" s="27">
        <v>2537.0834602423902</v>
      </c>
      <c r="X44" s="27">
        <v>15864.3268525163</v>
      </c>
      <c r="Y44" s="27">
        <v>28588.051089799701</v>
      </c>
      <c r="Z44" s="27">
        <v>1965.34237913986</v>
      </c>
      <c r="AA44" s="27">
        <v>633.63894419330097</v>
      </c>
      <c r="AB44" s="29"/>
      <c r="AC44" s="51">
        <f t="shared" si="3"/>
        <v>-1.5003830099936317E-3</v>
      </c>
      <c r="AD44" s="51">
        <f t="shared" si="3"/>
        <v>-2.7861340950665423E-3</v>
      </c>
      <c r="AE44" s="29"/>
      <c r="AF44" s="27">
        <v>48</v>
      </c>
      <c r="AG44" s="27" t="s">
        <v>43</v>
      </c>
      <c r="AH44" s="27">
        <v>4672.4121028600002</v>
      </c>
      <c r="AI44" s="27">
        <v>3696.6978718300002</v>
      </c>
      <c r="AJ44" s="27">
        <v>148.01465551000001</v>
      </c>
      <c r="AK44" s="27">
        <v>798.06590251199998</v>
      </c>
      <c r="AL44" s="27">
        <v>3453.5847661100001</v>
      </c>
      <c r="AM44" s="27">
        <v>336.27343141</v>
      </c>
      <c r="AN44" s="27">
        <v>1506.80736011</v>
      </c>
      <c r="AO44" s="27">
        <v>478996.82012500003</v>
      </c>
      <c r="AP44" s="27">
        <v>246.28480606599999</v>
      </c>
      <c r="AQ44" s="27">
        <v>87.446545698700007</v>
      </c>
      <c r="AR44" s="27">
        <v>40756.704789099997</v>
      </c>
      <c r="AS44" s="27">
        <v>146.88874924800001</v>
      </c>
      <c r="AT44" s="27">
        <v>3008.0459802400001</v>
      </c>
      <c r="AU44" s="27">
        <v>475.08197112900001</v>
      </c>
      <c r="AV44" s="27">
        <v>1265.5492036400001</v>
      </c>
      <c r="AW44" s="27">
        <v>7523.2634103800001</v>
      </c>
      <c r="AX44" s="27">
        <v>13592.7796461</v>
      </c>
      <c r="AY44" s="27">
        <v>925.83769126799996</v>
      </c>
      <c r="AZ44" s="27">
        <v>299.11747997700002</v>
      </c>
      <c r="BA44" s="27">
        <f t="shared" si="7"/>
        <v>561935.67648818868</v>
      </c>
      <c r="BB44" s="27">
        <f t="shared" si="4"/>
        <v>82938.85636318865</v>
      </c>
      <c r="BD44" s="27">
        <f t="shared" si="8"/>
        <v>-693228.85880471126</v>
      </c>
      <c r="BE44" s="27">
        <f t="shared" si="9"/>
        <v>-95694.251365291362</v>
      </c>
      <c r="BG44" s="24">
        <f t="shared" si="5"/>
        <v>0.44837154516992972</v>
      </c>
      <c r="BH44" s="24">
        <f t="shared" si="6"/>
        <v>0.46559443437748316</v>
      </c>
      <c r="BJ44" s="24">
        <v>0.49063331531552434</v>
      </c>
      <c r="BK44" s="24">
        <v>0.50659555858914873</v>
      </c>
    </row>
    <row r="45" spans="1:63" x14ac:dyDescent="0.25">
      <c r="A45" s="29" t="s">
        <v>44</v>
      </c>
      <c r="B45" s="27">
        <v>207301.48079298201</v>
      </c>
      <c r="C45" s="27">
        <v>26003.0168377921</v>
      </c>
      <c r="D45" s="29"/>
      <c r="F45" s="29" t="s">
        <v>44</v>
      </c>
      <c r="G45" s="27">
        <v>1344.19992173591</v>
      </c>
      <c r="H45" s="27">
        <v>1451.1069502912801</v>
      </c>
      <c r="I45" s="27">
        <v>41.2286317234081</v>
      </c>
      <c r="J45" s="27">
        <v>142.89431702464199</v>
      </c>
      <c r="K45" s="27">
        <v>1074.2185060378999</v>
      </c>
      <c r="L45" s="27">
        <v>74.396086101511798</v>
      </c>
      <c r="M45" s="27">
        <v>441.39439232350497</v>
      </c>
      <c r="N45" s="27">
        <v>207655.443641374</v>
      </c>
      <c r="O45" s="27">
        <v>26011.5913355048</v>
      </c>
      <c r="P45" s="27">
        <v>181643.85230586899</v>
      </c>
      <c r="Q45" s="27">
        <v>121.583272077911</v>
      </c>
      <c r="R45" s="27">
        <v>28.4678150983537</v>
      </c>
      <c r="S45" s="27">
        <v>13968.1534855624</v>
      </c>
      <c r="T45" s="27">
        <v>32.785524959076703</v>
      </c>
      <c r="U45" s="27">
        <v>751.06978874209801</v>
      </c>
      <c r="V45" s="27">
        <v>75.634860552147501</v>
      </c>
      <c r="W45" s="27">
        <v>196.51235004987899</v>
      </c>
      <c r="X45" s="27">
        <v>1879.0034583905101</v>
      </c>
      <c r="Y45" s="27">
        <v>4062.4394716623301</v>
      </c>
      <c r="Z45" s="27">
        <v>234.31762595281</v>
      </c>
      <c r="AA45" s="27">
        <v>92.184877219089799</v>
      </c>
      <c r="AB45" s="29"/>
      <c r="AC45" s="51">
        <f t="shared" si="3"/>
        <v>1.7074786298582876E-3</v>
      </c>
      <c r="AD45" s="51">
        <f t="shared" si="3"/>
        <v>3.2975011192692527E-4</v>
      </c>
      <c r="AE45" s="29"/>
      <c r="AF45" s="27">
        <v>49</v>
      </c>
      <c r="AG45" s="27" t="s">
        <v>44</v>
      </c>
      <c r="AH45" s="27">
        <v>683.67847786599998</v>
      </c>
      <c r="AI45" s="27">
        <v>713.32990862700001</v>
      </c>
      <c r="AJ45" s="27">
        <v>21.152751741100001</v>
      </c>
      <c r="AK45" s="27">
        <v>79.367863661499996</v>
      </c>
      <c r="AL45" s="27">
        <v>541.25682754800005</v>
      </c>
      <c r="AM45" s="27">
        <v>39.672165651999997</v>
      </c>
      <c r="AN45" s="27">
        <v>224.365138331</v>
      </c>
      <c r="AO45" s="27">
        <v>89580.465769600007</v>
      </c>
      <c r="AP45" s="27">
        <v>58.712198119699998</v>
      </c>
      <c r="AQ45" s="27">
        <v>14.273177218900001</v>
      </c>
      <c r="AR45" s="27">
        <v>6963.1053599699999</v>
      </c>
      <c r="AS45" s="27">
        <v>17.3980585477</v>
      </c>
      <c r="AT45" s="27">
        <v>392.08906433200002</v>
      </c>
      <c r="AU45" s="27">
        <v>43.108158756500004</v>
      </c>
      <c r="AV45" s="27">
        <v>112.743406984</v>
      </c>
      <c r="AW45" s="27">
        <v>980.87535862100003</v>
      </c>
      <c r="AX45" s="27">
        <v>2056.6450103100001</v>
      </c>
      <c r="AY45" s="27">
        <v>122.174002699</v>
      </c>
      <c r="AZ45" s="27">
        <v>46.474352153399998</v>
      </c>
      <c r="BA45" s="27">
        <f t="shared" si="7"/>
        <v>102690.88705073879</v>
      </c>
      <c r="BB45" s="27">
        <f t="shared" si="4"/>
        <v>13110.421281138784</v>
      </c>
      <c r="BD45" s="27">
        <f t="shared" si="8"/>
        <v>-104610.59374224322</v>
      </c>
      <c r="BE45" s="27">
        <f t="shared" si="9"/>
        <v>-12892.595556653316</v>
      </c>
      <c r="BG45" s="24">
        <f t="shared" si="5"/>
        <v>0.49452537939765473</v>
      </c>
      <c r="BH45" s="24">
        <f t="shared" si="6"/>
        <v>0.50402226884302825</v>
      </c>
      <c r="BJ45" s="24">
        <v>0.46102187076319889</v>
      </c>
      <c r="BK45" s="24">
        <v>0.46943615477420036</v>
      </c>
    </row>
    <row r="46" spans="1:63" x14ac:dyDescent="0.25">
      <c r="A46" s="29" t="s">
        <v>45</v>
      </c>
      <c r="B46" s="27">
        <v>22105.462416461902</v>
      </c>
      <c r="C46" s="27">
        <v>3211.23491198499</v>
      </c>
      <c r="D46" s="29"/>
      <c r="F46" s="29" t="s">
        <v>45</v>
      </c>
      <c r="G46" s="27">
        <v>169.237335604093</v>
      </c>
      <c r="H46" s="27">
        <v>154.14782012489101</v>
      </c>
      <c r="I46" s="27">
        <v>6.0047572656073402</v>
      </c>
      <c r="J46" s="27">
        <v>30.4269646103055</v>
      </c>
      <c r="K46" s="27">
        <v>129.53874545985599</v>
      </c>
      <c r="L46" s="27">
        <v>11.8873949855872</v>
      </c>
      <c r="M46" s="27">
        <v>56.025998225279302</v>
      </c>
      <c r="N46" s="27">
        <v>22126.849248554499</v>
      </c>
      <c r="O46" s="27">
        <v>3211.2624475162102</v>
      </c>
      <c r="P46" s="27">
        <v>18915.586801038298</v>
      </c>
      <c r="Q46" s="27">
        <v>13.996252627633799</v>
      </c>
      <c r="R46" s="27">
        <v>3.3152481070564401</v>
      </c>
      <c r="S46" s="27">
        <v>1612.5419354376399</v>
      </c>
      <c r="T46" s="27">
        <v>5.91016953543103</v>
      </c>
      <c r="U46" s="27">
        <v>117.569136063757</v>
      </c>
      <c r="V46" s="27">
        <v>15.2847263634209</v>
      </c>
      <c r="W46" s="27">
        <v>40.3906044301878</v>
      </c>
      <c r="X46" s="27">
        <v>294.01025038994197</v>
      </c>
      <c r="Y46" s="27">
        <v>505.667521398612</v>
      </c>
      <c r="Z46" s="27">
        <v>34.239255080275697</v>
      </c>
      <c r="AA46" s="27">
        <v>11.0683318066326</v>
      </c>
      <c r="AB46" s="29"/>
      <c r="AC46" s="51">
        <f t="shared" si="3"/>
        <v>9.6749082600827545E-4</v>
      </c>
      <c r="AD46" s="51">
        <f t="shared" si="3"/>
        <v>8.5747483366419919E-6</v>
      </c>
      <c r="AE46" s="29"/>
      <c r="AF46" s="27">
        <v>50</v>
      </c>
      <c r="AG46" s="27" t="s">
        <v>45</v>
      </c>
      <c r="AH46" s="27">
        <v>19.387707490899999</v>
      </c>
      <c r="AI46" s="27">
        <v>16.6088725338</v>
      </c>
      <c r="AJ46" s="27">
        <v>0.71902931875999998</v>
      </c>
      <c r="AK46" s="27">
        <v>4.2290404502400003</v>
      </c>
      <c r="AL46" s="27">
        <v>14.5517762319</v>
      </c>
      <c r="AM46" s="27">
        <v>1.6487174713399999</v>
      </c>
      <c r="AN46" s="27">
        <v>6.5715116633899999</v>
      </c>
      <c r="AO46" s="27">
        <v>2091.3259093900001</v>
      </c>
      <c r="AP46" s="27">
        <v>1.3569663349300001</v>
      </c>
      <c r="AQ46" s="27">
        <v>0.372736049091</v>
      </c>
      <c r="AR46" s="27">
        <v>178.77066839899999</v>
      </c>
      <c r="AS46" s="27">
        <v>0.74240359222899999</v>
      </c>
      <c r="AT46" s="27">
        <v>14.934740982599999</v>
      </c>
      <c r="AU46" s="27">
        <v>2.3416568683799999</v>
      </c>
      <c r="AV46" s="27">
        <v>6.2773021302299998</v>
      </c>
      <c r="AW46" s="27">
        <v>37.347531978399999</v>
      </c>
      <c r="AX46" s="27">
        <v>57.218714513599998</v>
      </c>
      <c r="AY46" s="27">
        <v>4.5282208745599997</v>
      </c>
      <c r="AZ46" s="27">
        <v>1.2417085692200001</v>
      </c>
      <c r="BA46" s="27">
        <f t="shared" si="7"/>
        <v>2460.1752148425703</v>
      </c>
      <c r="BB46" s="27">
        <f t="shared" si="4"/>
        <v>368.84930545257021</v>
      </c>
      <c r="BD46" s="27">
        <f t="shared" si="8"/>
        <v>-19645.287201619332</v>
      </c>
      <c r="BE46" s="27">
        <f t="shared" si="9"/>
        <v>-2842.3856065324198</v>
      </c>
      <c r="BG46" s="24">
        <f t="shared" si="5"/>
        <v>0.11118506693867806</v>
      </c>
      <c r="BH46" s="24">
        <f t="shared" si="6"/>
        <v>0.11486115242242538</v>
      </c>
      <c r="BJ46" s="24">
        <v>9.3537918919219518E-2</v>
      </c>
      <c r="BK46" s="24">
        <v>9.7683063024177161E-2</v>
      </c>
    </row>
    <row r="47" spans="1:63" x14ac:dyDescent="0.25">
      <c r="A47" s="29" t="s">
        <v>46</v>
      </c>
      <c r="B47" s="27">
        <v>283229.476401099</v>
      </c>
      <c r="C47" s="27">
        <v>36615.053975526898</v>
      </c>
      <c r="D47" s="29"/>
      <c r="F47" s="29" t="s">
        <v>46</v>
      </c>
      <c r="G47" s="27">
        <v>1880.1066409607699</v>
      </c>
      <c r="H47" s="27">
        <v>1956.04624964037</v>
      </c>
      <c r="I47" s="27">
        <v>61.620623587691597</v>
      </c>
      <c r="J47" s="27">
        <v>264.44514215623002</v>
      </c>
      <c r="K47" s="27">
        <v>1494.7431678544001</v>
      </c>
      <c r="L47" s="27">
        <v>121.35220077481399</v>
      </c>
      <c r="M47" s="27">
        <v>629.52084676554296</v>
      </c>
      <c r="N47" s="27">
        <v>283655.785612893</v>
      </c>
      <c r="O47" s="27">
        <v>36626.560135730797</v>
      </c>
      <c r="P47" s="27">
        <v>247029.22547716199</v>
      </c>
      <c r="Q47" s="27">
        <v>165.23338074042201</v>
      </c>
      <c r="R47" s="27">
        <v>39.096737870445303</v>
      </c>
      <c r="S47" s="27">
        <v>19114.9644964367</v>
      </c>
      <c r="T47" s="27">
        <v>52.560387872043599</v>
      </c>
      <c r="U47" s="27">
        <v>1189.6844452013599</v>
      </c>
      <c r="V47" s="27">
        <v>140.670970955428</v>
      </c>
      <c r="W47" s="27">
        <v>370.37065073033602</v>
      </c>
      <c r="X47" s="27">
        <v>2975.8676887624902</v>
      </c>
      <c r="Y47" s="27">
        <v>5677.4299536367998</v>
      </c>
      <c r="Z47" s="27">
        <v>364.90214424290502</v>
      </c>
      <c r="AA47" s="27">
        <v>127.94440754201101</v>
      </c>
      <c r="AB47" s="29"/>
      <c r="AC47" s="51">
        <f t="shared" si="3"/>
        <v>1.5051724743164541E-3</v>
      </c>
      <c r="AD47" s="51">
        <f t="shared" si="3"/>
        <v>3.1424670878784473E-4</v>
      </c>
      <c r="AE47" s="29"/>
      <c r="AF47" s="27">
        <v>51</v>
      </c>
      <c r="AG47" s="27" t="s">
        <v>46</v>
      </c>
      <c r="AH47" s="27">
        <v>292.180185354</v>
      </c>
      <c r="AI47" s="27">
        <v>306.27677757800001</v>
      </c>
      <c r="AJ47" s="27">
        <v>9.3911562778200004</v>
      </c>
      <c r="AK47" s="27">
        <v>39.584614190099998</v>
      </c>
      <c r="AL47" s="27">
        <v>232.33758611100001</v>
      </c>
      <c r="AM47" s="27">
        <v>18.2409143249</v>
      </c>
      <c r="AN47" s="27">
        <v>97.356886143799997</v>
      </c>
      <c r="AO47" s="27">
        <v>38054.751413400001</v>
      </c>
      <c r="AP47" s="27">
        <v>25.016459343000001</v>
      </c>
      <c r="AQ47" s="27">
        <v>6.0573865869599999</v>
      </c>
      <c r="AR47" s="27">
        <v>2975.1201623100001</v>
      </c>
      <c r="AS47" s="27">
        <v>8.0219214108199992</v>
      </c>
      <c r="AT47" s="27">
        <v>181.323656933</v>
      </c>
      <c r="AU47" s="27">
        <v>20.567855696599999</v>
      </c>
      <c r="AV47" s="27">
        <v>53.6851500386</v>
      </c>
      <c r="AW47" s="27">
        <v>453.53521197200001</v>
      </c>
      <c r="AX47" s="27">
        <v>882.33217014299998</v>
      </c>
      <c r="AY47" s="27">
        <v>55.427608686399999</v>
      </c>
      <c r="AZ47" s="27">
        <v>19.998551498000001</v>
      </c>
      <c r="BA47" s="27">
        <f t="shared" si="7"/>
        <v>43731.205667997994</v>
      </c>
      <c r="BB47" s="27">
        <f t="shared" si="4"/>
        <v>5676.454254597993</v>
      </c>
      <c r="BD47" s="27">
        <f t="shared" si="8"/>
        <v>-239498.270733101</v>
      </c>
      <c r="BE47" s="27">
        <f t="shared" si="9"/>
        <v>-30938.599720928905</v>
      </c>
      <c r="BG47" s="24">
        <f t="shared" si="5"/>
        <v>0.15416997602748803</v>
      </c>
      <c r="BH47" s="24">
        <f t="shared" si="6"/>
        <v>0.1549819102193101</v>
      </c>
      <c r="BJ47" s="24">
        <v>0.15353455632043411</v>
      </c>
      <c r="BK47" s="24">
        <v>0.15453390188072719</v>
      </c>
    </row>
    <row r="48" spans="1:63" x14ac:dyDescent="0.25">
      <c r="A48" s="29" t="s">
        <v>47</v>
      </c>
      <c r="B48" s="27">
        <v>240697.12784179201</v>
      </c>
      <c r="C48" s="27">
        <v>41318.3457306563</v>
      </c>
      <c r="D48" s="29"/>
      <c r="F48" s="29" t="s">
        <v>47</v>
      </c>
      <c r="G48" s="27">
        <v>2707.0322219833802</v>
      </c>
      <c r="H48" s="27">
        <v>1673.7643032016599</v>
      </c>
      <c r="I48" s="27">
        <v>68.888600671307401</v>
      </c>
      <c r="J48" s="27">
        <v>240.24456299431699</v>
      </c>
      <c r="K48" s="27">
        <v>1926.86471612735</v>
      </c>
      <c r="L48" s="27">
        <v>87.008788923979097</v>
      </c>
      <c r="M48" s="27">
        <v>753.76193400464103</v>
      </c>
      <c r="N48" s="27">
        <v>239770.00541583</v>
      </c>
      <c r="O48" s="27">
        <v>41132.799596289602</v>
      </c>
      <c r="P48" s="27">
        <v>198637.20581953999</v>
      </c>
      <c r="Q48" s="27">
        <v>136.161053125878</v>
      </c>
      <c r="R48" s="27">
        <v>45.820746970022597</v>
      </c>
      <c r="S48" s="27">
        <v>20896.423038520199</v>
      </c>
      <c r="T48" s="27">
        <v>70.480623533237406</v>
      </c>
      <c r="U48" s="27">
        <v>1126.3249197242001</v>
      </c>
      <c r="V48" s="27">
        <v>98.117742786752402</v>
      </c>
      <c r="W48" s="27">
        <v>234.20546268952799</v>
      </c>
      <c r="X48" s="27">
        <v>2816.3419601294099</v>
      </c>
      <c r="Y48" s="27">
        <v>7816.7418036012396</v>
      </c>
      <c r="Z48" s="27">
        <v>264.38174022939</v>
      </c>
      <c r="AA48" s="27">
        <v>170.23537707303299</v>
      </c>
      <c r="AB48" s="29"/>
      <c r="AC48" s="51">
        <f t="shared" si="3"/>
        <v>-3.8518217241520041E-3</v>
      </c>
      <c r="AD48" s="51">
        <f t="shared" si="3"/>
        <v>-4.4906477034735411E-3</v>
      </c>
      <c r="AE48" s="29"/>
      <c r="AF48" s="27">
        <v>53</v>
      </c>
      <c r="AG48" s="27" t="s">
        <v>47</v>
      </c>
      <c r="AH48" s="27">
        <v>1278.3753596900001</v>
      </c>
      <c r="AI48" s="27">
        <v>654.92962271600004</v>
      </c>
      <c r="AJ48" s="27">
        <v>29.1135507292</v>
      </c>
      <c r="AK48" s="27">
        <v>93.4757096158</v>
      </c>
      <c r="AL48" s="27">
        <v>884.29145865199996</v>
      </c>
      <c r="AM48" s="27">
        <v>37.841381908700001</v>
      </c>
      <c r="AN48" s="27">
        <v>343.10986700699999</v>
      </c>
      <c r="AO48" s="27">
        <v>86194.335494800005</v>
      </c>
      <c r="AP48" s="27">
        <v>44.836881638000001</v>
      </c>
      <c r="AQ48" s="27">
        <v>20.867326856399998</v>
      </c>
      <c r="AR48" s="27">
        <v>9057.2496772899995</v>
      </c>
      <c r="AS48" s="27">
        <v>29.5135547426</v>
      </c>
      <c r="AT48" s="27">
        <v>456.24255198999998</v>
      </c>
      <c r="AU48" s="27">
        <v>49.276657173099998</v>
      </c>
      <c r="AV48" s="27">
        <v>121.302002105</v>
      </c>
      <c r="AW48" s="27">
        <v>1141.18804361</v>
      </c>
      <c r="AX48" s="27">
        <v>3622.5570031399998</v>
      </c>
      <c r="AY48" s="27">
        <v>108.38208977399999</v>
      </c>
      <c r="AZ48" s="27">
        <v>78.300482081400006</v>
      </c>
      <c r="BA48" s="27">
        <f t="shared" si="7"/>
        <v>104245.18871551921</v>
      </c>
      <c r="BB48" s="27">
        <f t="shared" si="4"/>
        <v>18050.853220719204</v>
      </c>
      <c r="BD48" s="27">
        <f t="shared" si="8"/>
        <v>-136451.9391262728</v>
      </c>
      <c r="BE48" s="27">
        <f t="shared" si="9"/>
        <v>-23267.492509937096</v>
      </c>
      <c r="BG48" s="24">
        <f t="shared" si="5"/>
        <v>0.4347715992862749</v>
      </c>
      <c r="BH48" s="24">
        <f t="shared" si="6"/>
        <v>0.43884329289240714</v>
      </c>
      <c r="BJ48" s="24">
        <v>0.41449877366427257</v>
      </c>
      <c r="BK48" s="24">
        <v>0.41801010347616058</v>
      </c>
    </row>
    <row r="49" spans="1:81" x14ac:dyDescent="0.25">
      <c r="A49" s="29" t="s">
        <v>48</v>
      </c>
      <c r="B49" s="27">
        <v>121930.686572861</v>
      </c>
      <c r="C49" s="27">
        <v>15004.629907287999</v>
      </c>
      <c r="D49" s="29"/>
      <c r="F49" s="29" t="s">
        <v>48</v>
      </c>
      <c r="G49" s="27">
        <v>786.91391623538698</v>
      </c>
      <c r="H49" s="27">
        <v>817.95101594492803</v>
      </c>
      <c r="I49" s="27">
        <v>24.880901017984201</v>
      </c>
      <c r="J49" s="27">
        <v>78.859020905327895</v>
      </c>
      <c r="K49" s="27">
        <v>610.47402260839795</v>
      </c>
      <c r="L49" s="27">
        <v>40.836602203519597</v>
      </c>
      <c r="M49" s="27">
        <v>251.53646180216799</v>
      </c>
      <c r="N49" s="27">
        <v>122147.059353141</v>
      </c>
      <c r="O49" s="27">
        <v>15014.3658776104</v>
      </c>
      <c r="P49" s="27">
        <v>107132.69347553101</v>
      </c>
      <c r="Q49" s="27">
        <v>74.549492529087203</v>
      </c>
      <c r="R49" s="27">
        <v>16.547317658470899</v>
      </c>
      <c r="S49" s="27">
        <v>8148.6781432673597</v>
      </c>
      <c r="T49" s="27">
        <v>21.482990679960501</v>
      </c>
      <c r="U49" s="27">
        <v>416.758575703963</v>
      </c>
      <c r="V49" s="27">
        <v>40.030692901668303</v>
      </c>
      <c r="W49" s="27">
        <v>104.48380816481701</v>
      </c>
      <c r="X49" s="27">
        <v>1042.6585493587299</v>
      </c>
      <c r="Y49" s="27">
        <v>2355.6047014666201</v>
      </c>
      <c r="Z49" s="27">
        <v>130.10557103567601</v>
      </c>
      <c r="AA49" s="27">
        <v>52.014094126335799</v>
      </c>
      <c r="AB49" s="29"/>
      <c r="AC49" s="51">
        <f t="shared" si="3"/>
        <v>1.7745555804010227E-3</v>
      </c>
      <c r="AD49" s="51">
        <f t="shared" si="3"/>
        <v>6.4886440935621622E-4</v>
      </c>
      <c r="AE49" s="29"/>
      <c r="AF49" s="27">
        <v>54</v>
      </c>
      <c r="AG49" s="27" t="s">
        <v>48</v>
      </c>
      <c r="AH49" s="27">
        <v>64.230646820199993</v>
      </c>
      <c r="AI49" s="27">
        <v>67.319964851500004</v>
      </c>
      <c r="AJ49" s="27">
        <v>2.0347935800000001</v>
      </c>
      <c r="AK49" s="27">
        <v>7.4612459805600002</v>
      </c>
      <c r="AL49" s="27">
        <v>50.581603673799997</v>
      </c>
      <c r="AM49" s="27">
        <v>3.7283936584799999</v>
      </c>
      <c r="AN49" s="27">
        <v>21.039180271399999</v>
      </c>
      <c r="AO49" s="27">
        <v>8703.6499285400005</v>
      </c>
      <c r="AP49" s="27">
        <v>5.7726430634000003</v>
      </c>
      <c r="AQ49" s="27">
        <v>1.34900415439</v>
      </c>
      <c r="AR49" s="27">
        <v>660.67788621</v>
      </c>
      <c r="AS49" s="27">
        <v>1.70969674435</v>
      </c>
      <c r="AT49" s="27">
        <v>36.810016095400002</v>
      </c>
      <c r="AU49" s="27">
        <v>4.01026885961</v>
      </c>
      <c r="AV49" s="27">
        <v>10.5294950186</v>
      </c>
      <c r="AW49" s="27">
        <v>92.088019957599997</v>
      </c>
      <c r="AX49" s="27">
        <v>193.04704547700001</v>
      </c>
      <c r="AY49" s="27">
        <v>11.5228901881</v>
      </c>
      <c r="AZ49" s="27">
        <v>4.3240128495599999</v>
      </c>
      <c r="BA49" s="27">
        <f t="shared" si="7"/>
        <v>9941.8867359939522</v>
      </c>
      <c r="BB49" s="27">
        <f t="shared" si="4"/>
        <v>1238.2368074539518</v>
      </c>
      <c r="BD49" s="27">
        <f t="shared" si="8"/>
        <v>-111988.79983686705</v>
      </c>
      <c r="BE49" s="27">
        <f t="shared" si="9"/>
        <v>-13766.393099834047</v>
      </c>
      <c r="BG49" s="24">
        <f t="shared" si="5"/>
        <v>8.1392763678827751E-2</v>
      </c>
      <c r="BH49" s="24">
        <f t="shared" si="6"/>
        <v>8.2470136770839267E-2</v>
      </c>
      <c r="BJ49" s="24">
        <v>7.5198512368922096E-2</v>
      </c>
      <c r="BK49" s="24">
        <v>7.6163840202774349E-2</v>
      </c>
    </row>
    <row r="50" spans="1:81" x14ac:dyDescent="0.25">
      <c r="A50" s="29" t="s">
        <v>49</v>
      </c>
      <c r="B50" s="27">
        <v>686669.12980928901</v>
      </c>
      <c r="C50" s="27">
        <v>89453.518407473603</v>
      </c>
      <c r="D50" s="29"/>
      <c r="F50" s="29" t="s">
        <v>49</v>
      </c>
      <c r="G50" s="27">
        <v>5060.6038901657303</v>
      </c>
      <c r="H50" s="27">
        <v>4592.2003311342196</v>
      </c>
      <c r="I50" s="27">
        <v>138.23672009568</v>
      </c>
      <c r="J50" s="27">
        <v>442.52899926696301</v>
      </c>
      <c r="K50" s="27">
        <v>3929.03087330588</v>
      </c>
      <c r="L50" s="27">
        <v>235.04223749290301</v>
      </c>
      <c r="M50" s="27">
        <v>1573.9680111553801</v>
      </c>
      <c r="N50" s="27">
        <v>687445.67431204196</v>
      </c>
      <c r="O50" s="27">
        <v>89363.666608651998</v>
      </c>
      <c r="P50" s="27">
        <v>598082.00770338997</v>
      </c>
      <c r="Q50" s="27">
        <v>377.06666887128802</v>
      </c>
      <c r="R50" s="27">
        <v>100.533389352778</v>
      </c>
      <c r="S50" s="27">
        <v>47230.409924767198</v>
      </c>
      <c r="T50" s="27">
        <v>107.169907460991</v>
      </c>
      <c r="U50" s="27">
        <v>2442.9230610074001</v>
      </c>
      <c r="V50" s="27">
        <v>252.87497072813099</v>
      </c>
      <c r="W50" s="27">
        <v>654.21917085269195</v>
      </c>
      <c r="X50" s="27">
        <v>6112.7167447654001</v>
      </c>
      <c r="Y50" s="27">
        <v>15049.0041800735</v>
      </c>
      <c r="Z50" s="27">
        <v>726.36412165104105</v>
      </c>
      <c r="AA50" s="27">
        <v>338.77340650473701</v>
      </c>
      <c r="AB50" s="29"/>
      <c r="AC50" s="51">
        <f t="shared" si="3"/>
        <v>1.130885995950658E-3</v>
      </c>
      <c r="AD50" s="51">
        <f t="shared" si="3"/>
        <v>-1.004452372821342E-3</v>
      </c>
      <c r="AE50" s="29"/>
      <c r="AF50" s="27">
        <v>55</v>
      </c>
      <c r="AG50" s="27" t="s">
        <v>49</v>
      </c>
      <c r="AH50" s="27">
        <v>1557.3111832699999</v>
      </c>
      <c r="AI50" s="27">
        <v>1373.5903844899999</v>
      </c>
      <c r="AJ50" s="27">
        <v>42.930312452400003</v>
      </c>
      <c r="AK50" s="27">
        <v>149.75859468799999</v>
      </c>
      <c r="AL50" s="27">
        <v>1198.67958527</v>
      </c>
      <c r="AM50" s="27">
        <v>76.489443166200004</v>
      </c>
      <c r="AN50" s="27">
        <v>484.68514497799998</v>
      </c>
      <c r="AO50" s="27">
        <v>179416.72344900001</v>
      </c>
      <c r="AP50" s="27">
        <v>109.267582749</v>
      </c>
      <c r="AQ50" s="27">
        <v>30.585925102000001</v>
      </c>
      <c r="AR50" s="27">
        <v>14310.1016499</v>
      </c>
      <c r="AS50" s="27">
        <v>34.556653194100001</v>
      </c>
      <c r="AT50" s="27">
        <v>773.17337224400001</v>
      </c>
      <c r="AU50" s="27">
        <v>87.429916621900006</v>
      </c>
      <c r="AV50" s="27">
        <v>227.70369530799999</v>
      </c>
      <c r="AW50" s="27">
        <v>1934.5318759300001</v>
      </c>
      <c r="AX50" s="27">
        <v>4610.8588793999998</v>
      </c>
      <c r="AY50" s="27">
        <v>231.23861638700001</v>
      </c>
      <c r="AZ50" s="27">
        <v>103.48530731699999</v>
      </c>
      <c r="BA50" s="27">
        <f t="shared" si="7"/>
        <v>206753.10157146762</v>
      </c>
      <c r="BB50" s="27">
        <f t="shared" si="4"/>
        <v>27336.378122467606</v>
      </c>
      <c r="BD50" s="27">
        <f t="shared" si="8"/>
        <v>-479916.02823782142</v>
      </c>
      <c r="BE50" s="27">
        <f t="shared" si="9"/>
        <v>-62117.140285005997</v>
      </c>
      <c r="BG50" s="24">
        <f t="shared" si="5"/>
        <v>0.30075554956160694</v>
      </c>
      <c r="BH50" s="24">
        <f t="shared" si="6"/>
        <v>0.30590036375948071</v>
      </c>
      <c r="BJ50" s="24">
        <v>0.22381839735439449</v>
      </c>
      <c r="BK50" s="24">
        <v>0.22993477644959015</v>
      </c>
    </row>
    <row r="51" spans="1:81" x14ac:dyDescent="0.25">
      <c r="A51" s="29" t="s">
        <v>50</v>
      </c>
      <c r="B51" s="27">
        <v>238687.75545083801</v>
      </c>
      <c r="C51" s="27">
        <v>29029.186174843901</v>
      </c>
      <c r="D51" s="27"/>
      <c r="E51" s="27"/>
      <c r="F51" s="29" t="s">
        <v>50</v>
      </c>
      <c r="G51" s="27">
        <v>1462.5906941803401</v>
      </c>
      <c r="H51" s="27">
        <v>1610.9220713525899</v>
      </c>
      <c r="I51" s="27">
        <v>46.584110142914597</v>
      </c>
      <c r="J51" s="27">
        <v>188.748948560657</v>
      </c>
      <c r="K51" s="27">
        <v>1201.7171581320199</v>
      </c>
      <c r="L51" s="27">
        <v>98.047443377039997</v>
      </c>
      <c r="M51" s="27">
        <v>502.40792186819601</v>
      </c>
      <c r="N51" s="27">
        <v>239402.37183228301</v>
      </c>
      <c r="O51" s="27">
        <v>29063.770417908101</v>
      </c>
      <c r="P51" s="27">
        <v>210338.60141437501</v>
      </c>
      <c r="Q51" s="27">
        <v>136.64718662676299</v>
      </c>
      <c r="R51" s="27">
        <v>31.702063184466201</v>
      </c>
      <c r="S51" s="27">
        <v>15260.0687829935</v>
      </c>
      <c r="T51" s="27">
        <v>33.612517380688601</v>
      </c>
      <c r="U51" s="27">
        <v>918.659284820626</v>
      </c>
      <c r="V51" s="27">
        <v>114.63854695569199</v>
      </c>
      <c r="W51" s="27">
        <v>306.884949927523</v>
      </c>
      <c r="X51" s="27">
        <v>2298.7523060897101</v>
      </c>
      <c r="Y51" s="27">
        <v>4456.1168412176103</v>
      </c>
      <c r="Z51" s="27">
        <v>293.84214079818298</v>
      </c>
      <c r="AA51" s="27">
        <v>101.82745029955301</v>
      </c>
      <c r="AB51" s="29"/>
      <c r="AC51" s="51">
        <f t="shared" si="3"/>
        <v>2.9939381686974946E-3</v>
      </c>
      <c r="AD51" s="51">
        <f t="shared" si="3"/>
        <v>1.1913610962394311E-3</v>
      </c>
      <c r="AE51" s="29"/>
      <c r="AF51" s="27">
        <v>56</v>
      </c>
      <c r="AG51" s="27" t="s">
        <v>50</v>
      </c>
      <c r="AH51" s="27">
        <v>690.03003782099995</v>
      </c>
      <c r="AI51" s="27">
        <v>743.45332797499998</v>
      </c>
      <c r="AJ51" s="27">
        <v>22.685371321800002</v>
      </c>
      <c r="AK51" s="27">
        <v>101.988681664</v>
      </c>
      <c r="AL51" s="27">
        <v>563.09827755100002</v>
      </c>
      <c r="AM51" s="27">
        <v>50.370381326699999</v>
      </c>
      <c r="AN51" s="27">
        <v>239.38785862</v>
      </c>
      <c r="AO51" s="27">
        <v>97404.981358499994</v>
      </c>
      <c r="AP51" s="27">
        <v>61.944518932999998</v>
      </c>
      <c r="AQ51" s="27">
        <v>14.8175910198</v>
      </c>
      <c r="AR51" s="27">
        <v>7109.66819244</v>
      </c>
      <c r="AS51" s="27">
        <v>17.226496901800001</v>
      </c>
      <c r="AT51" s="27">
        <v>459.82450007400001</v>
      </c>
      <c r="AU51" s="27">
        <v>62.423337133899999</v>
      </c>
      <c r="AV51" s="27">
        <v>167.83132082200001</v>
      </c>
      <c r="AW51" s="27">
        <v>1150.52892703</v>
      </c>
      <c r="AX51" s="27">
        <v>2095.2586430199999</v>
      </c>
      <c r="AY51" s="27">
        <v>147.42502077200001</v>
      </c>
      <c r="AZ51" s="27">
        <v>47.668853999100001</v>
      </c>
      <c r="BA51" s="27">
        <f t="shared" si="7"/>
        <v>111150.61269692512</v>
      </c>
      <c r="BB51" s="27">
        <f t="shared" si="4"/>
        <v>13745.631338425126</v>
      </c>
      <c r="BD51" s="27">
        <f t="shared" si="8"/>
        <v>-127537.14275391289</v>
      </c>
      <c r="BE51" s="27">
        <f t="shared" si="9"/>
        <v>-15283.554836418774</v>
      </c>
      <c r="BG51" s="24">
        <f t="shared" si="5"/>
        <v>0.4642836737423528</v>
      </c>
      <c r="BH51" s="24">
        <f t="shared" si="6"/>
        <v>0.47294728594317337</v>
      </c>
      <c r="BJ51" s="24">
        <v>0.44877552240758983</v>
      </c>
      <c r="BK51" s="24">
        <v>0.45744661479530074</v>
      </c>
    </row>
    <row r="52" spans="1:81" s="29" customFormat="1" x14ac:dyDescent="0.25">
      <c r="B52" s="27"/>
      <c r="C52" s="27"/>
      <c r="AC52" s="51"/>
      <c r="AD52" s="51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G52" s="24"/>
      <c r="BH52" s="24"/>
    </row>
    <row r="53" spans="1:81" s="29" customFormat="1" x14ac:dyDescent="0.25">
      <c r="B53" s="27"/>
      <c r="C53" s="27"/>
      <c r="AC53" s="51"/>
      <c r="AD53" s="51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G53" s="24"/>
      <c r="BH53" s="24"/>
    </row>
    <row r="54" spans="1:81" s="29" customFormat="1" x14ac:dyDescent="0.25">
      <c r="A54" s="27" t="s">
        <v>231</v>
      </c>
      <c r="B54" s="27">
        <v>18613.407368714601</v>
      </c>
      <c r="C54" s="27">
        <v>2885.07560479321</v>
      </c>
      <c r="D54"/>
      <c r="F54" s="29" t="s">
        <v>51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C54" s="51">
        <f t="shared" si="3"/>
        <v>-1</v>
      </c>
      <c r="AD54" s="51">
        <f t="shared" si="3"/>
        <v>-1</v>
      </c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/>
      <c r="BG54" s="24"/>
      <c r="BH54" s="2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</row>
    <row r="55" spans="1:81" s="29" customFormat="1" x14ac:dyDescent="0.25">
      <c r="A55" s="27" t="s">
        <v>1</v>
      </c>
      <c r="B55" s="27">
        <v>111865.11843226</v>
      </c>
      <c r="C55" s="27">
        <v>11517.755123937301</v>
      </c>
      <c r="D55"/>
      <c r="F55" t="s">
        <v>1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/>
      <c r="AC55" s="51">
        <f t="shared" si="3"/>
        <v>-1</v>
      </c>
      <c r="AD55" s="51">
        <f t="shared" si="3"/>
        <v>-1</v>
      </c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/>
      <c r="BG55" s="24"/>
      <c r="BH55" s="24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81" s="29" customFormat="1" x14ac:dyDescent="0.25">
      <c r="A56" s="27" t="s">
        <v>11</v>
      </c>
      <c r="B56" s="27">
        <v>108186.31294806099</v>
      </c>
      <c r="C56" s="27">
        <v>11324.183476461199</v>
      </c>
      <c r="D56"/>
      <c r="F56" t="s">
        <v>11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/>
      <c r="AC56" s="51">
        <f t="shared" si="3"/>
        <v>-1</v>
      </c>
      <c r="AD56" s="51">
        <f t="shared" si="3"/>
        <v>-1</v>
      </c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/>
      <c r="BG56" s="24"/>
      <c r="BH56" s="24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</row>
    <row r="57" spans="1:81" x14ac:dyDescent="0.25">
      <c r="A57" s="27" t="s">
        <v>58</v>
      </c>
      <c r="B57" s="27">
        <v>5860.2938011400001</v>
      </c>
      <c r="C57" s="27">
        <v>1305.3644949</v>
      </c>
      <c r="F57" t="s">
        <v>58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</row>
    <row r="58" spans="1:81" x14ac:dyDescent="0.25">
      <c r="A58" s="27" t="s">
        <v>176</v>
      </c>
      <c r="B58" s="27">
        <v>3464.0764878</v>
      </c>
      <c r="C58" s="27">
        <v>463.64226239999903</v>
      </c>
      <c r="F58" t="s">
        <v>176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BG58" s="24"/>
      <c r="BH58" s="24"/>
    </row>
    <row r="59" spans="1:81" x14ac:dyDescent="0.25">
      <c r="A59" s="27" t="s">
        <v>232</v>
      </c>
      <c r="B59" s="27"/>
      <c r="C59" s="27"/>
    </row>
    <row r="60" spans="1:81" s="29" customFormat="1" x14ac:dyDescent="0.25">
      <c r="A60" s="27"/>
      <c r="B60" s="27"/>
      <c r="C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81" x14ac:dyDescent="0.25">
      <c r="A61" s="2"/>
      <c r="B61" s="27"/>
    </row>
    <row r="62" spans="1:81" x14ac:dyDescent="0.25">
      <c r="A62" s="2" t="s">
        <v>56</v>
      </c>
      <c r="B62" s="1">
        <f>SUM(B3:B51)</f>
        <v>18361667.46836352</v>
      </c>
      <c r="C62" s="1">
        <f>SUM(C3:C51)</f>
        <v>2490380.7345961467</v>
      </c>
      <c r="G62" s="1">
        <f t="shared" ref="G62:AA62" si="10">SUM(G3:G56)-G55-G56-G54</f>
        <v>141838.16157390154</v>
      </c>
      <c r="H62" s="1">
        <f t="shared" si="10"/>
        <v>122693.81020063134</v>
      </c>
      <c r="I62" s="1">
        <f t="shared" si="10"/>
        <v>4021.9818768943401</v>
      </c>
      <c r="J62" s="1">
        <f t="shared" si="10"/>
        <v>14874.151694215596</v>
      </c>
      <c r="K62" s="1">
        <f t="shared" si="10"/>
        <v>107998.26523456606</v>
      </c>
      <c r="L62" s="1">
        <f t="shared" si="10"/>
        <v>7076.7554140322964</v>
      </c>
      <c r="M62" s="1">
        <f t="shared" si="10"/>
        <v>43969.592074541499</v>
      </c>
      <c r="N62" s="1">
        <f t="shared" si="10"/>
        <v>18363585.325622905</v>
      </c>
      <c r="O62" s="1">
        <f t="shared" si="10"/>
        <v>2486019.2348269029</v>
      </c>
      <c r="P62" s="1">
        <f t="shared" si="10"/>
        <v>15877566.090796014</v>
      </c>
      <c r="Q62" s="1">
        <f t="shared" si="10"/>
        <v>9843.6442972568821</v>
      </c>
      <c r="R62" s="1">
        <f t="shared" si="10"/>
        <v>2750.2910861217892</v>
      </c>
      <c r="S62" s="1">
        <f t="shared" si="10"/>
        <v>1295037.7138315751</v>
      </c>
      <c r="T62" s="1">
        <f t="shared" si="10"/>
        <v>3466.0221706021289</v>
      </c>
      <c r="U62" s="1">
        <f t="shared" si="10"/>
        <v>72379.868732055606</v>
      </c>
      <c r="V62" s="1">
        <f t="shared" si="10"/>
        <v>8177.4508721927587</v>
      </c>
      <c r="W62" s="1">
        <f t="shared" si="10"/>
        <v>21210.903261087613</v>
      </c>
      <c r="X62" s="1">
        <f t="shared" si="10"/>
        <v>181069.94554542875</v>
      </c>
      <c r="Y62" s="1">
        <f t="shared" si="10"/>
        <v>418962.61284444644</v>
      </c>
      <c r="Z62" s="1">
        <f t="shared" si="10"/>
        <v>21305.580027078246</v>
      </c>
      <c r="AA62" s="1">
        <f t="shared" si="10"/>
        <v>9342.4840902726392</v>
      </c>
      <c r="AB62" s="1"/>
      <c r="AE62" s="1"/>
      <c r="AH62" s="1">
        <f t="shared" ref="AH62:BB62" si="11">SUM(AH3:AH56)-AH55-AH56-AH54</f>
        <v>50651.616555896151</v>
      </c>
      <c r="AI62" s="1">
        <f t="shared" si="11"/>
        <v>39473.177897425099</v>
      </c>
      <c r="AJ62" s="1">
        <f t="shared" si="11"/>
        <v>1422.1987640486966</v>
      </c>
      <c r="AK62" s="1">
        <f t="shared" si="11"/>
        <v>5710.9694323159492</v>
      </c>
      <c r="AL62" s="1">
        <f t="shared" si="11"/>
        <v>37483.590785867193</v>
      </c>
      <c r="AM62" s="1">
        <f t="shared" si="11"/>
        <v>2619.9172287355377</v>
      </c>
      <c r="AN62" s="1">
        <f t="shared" si="11"/>
        <v>15432.66953801007</v>
      </c>
      <c r="AO62" s="1">
        <f t="shared" si="11"/>
        <v>5236105.7834658725</v>
      </c>
      <c r="AP62" s="1">
        <f t="shared" si="11"/>
        <v>2972.5866015799079</v>
      </c>
      <c r="AQ62" s="1">
        <f t="shared" si="11"/>
        <v>948.22108501177934</v>
      </c>
      <c r="AR62" s="1">
        <f t="shared" si="11"/>
        <v>438814.65220659203</v>
      </c>
      <c r="AS62" s="1">
        <f t="shared" si="11"/>
        <v>1308.3524025376157</v>
      </c>
      <c r="AT62" s="1">
        <f t="shared" si="11"/>
        <v>25706.790843831364</v>
      </c>
      <c r="AU62" s="1">
        <f t="shared" si="11"/>
        <v>3315.765807698187</v>
      </c>
      <c r="AV62" s="1">
        <f t="shared" si="11"/>
        <v>8680.3629681708899</v>
      </c>
      <c r="AW62" s="1">
        <f t="shared" si="11"/>
        <v>64307.416022887111</v>
      </c>
      <c r="AX62" s="1">
        <f t="shared" si="11"/>
        <v>147562.84222152512</v>
      </c>
      <c r="AY62" s="1">
        <f t="shared" si="11"/>
        <v>7599.1103527883852</v>
      </c>
      <c r="AZ62" s="1">
        <f t="shared" si="11"/>
        <v>3251.0307880554051</v>
      </c>
      <c r="BA62" s="1">
        <f t="shared" si="11"/>
        <v>6093367.0549688498</v>
      </c>
      <c r="BB62" s="1">
        <f t="shared" si="11"/>
        <v>857261.27150297642</v>
      </c>
      <c r="BD62" s="1">
        <f>AO62-B62</f>
        <v>-13125561.684897646</v>
      </c>
      <c r="BE62" s="1" t="e">
        <f>#REF!-C62</f>
        <v>#REF!</v>
      </c>
      <c r="BG62" s="25">
        <f>BD62/B62</f>
        <v>-0.71483495208223913</v>
      </c>
      <c r="BH62" s="25" t="e">
        <f>BE62/C62</f>
        <v>#REF!</v>
      </c>
    </row>
    <row r="63" spans="1:81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14675417.357123302</v>
      </c>
      <c r="C63" s="27">
        <f>+C3+C5+C8+C9+C11+C12+C14+C15+C16+C17+C18+C19+C20+C21+C22+C23+C24+C25+C26+C28+C30+C31+C33+C34+C35+C36+C37+C39+C40+C41+C42+C43+C44+C46+C47+C49+C50</f>
        <v>2016053.2333419896</v>
      </c>
      <c r="G63" s="27">
        <f t="shared" ref="G63:AA63" si="12">+G3+G5+G8+G9+G11+G12+G14+G15+G16+G17+G18+G19+G20+G21+G22+G23+G24+G25+G26+G28+G30+G31+G33+G34+G35+G36+G37+G39+G40+G41+G42+G43+G44+G46+G47+G49+G50</f>
        <v>116108.74977950462</v>
      </c>
      <c r="H63" s="27">
        <f t="shared" si="12"/>
        <v>98606.26009155772</v>
      </c>
      <c r="I63" s="27">
        <f t="shared" si="12"/>
        <v>3227.409595015783</v>
      </c>
      <c r="J63" s="27">
        <f t="shared" si="12"/>
        <v>11745.359172987844</v>
      </c>
      <c r="K63" s="27">
        <f t="shared" si="12"/>
        <v>88327.16055547641</v>
      </c>
      <c r="L63" s="27">
        <f t="shared" si="12"/>
        <v>5580.495111315654</v>
      </c>
      <c r="M63" s="27">
        <f t="shared" si="12"/>
        <v>35743.071045534198</v>
      </c>
      <c r="N63" s="27">
        <f t="shared" si="12"/>
        <v>14675303.526825931</v>
      </c>
      <c r="O63" s="27">
        <f t="shared" si="12"/>
        <v>2012206.6808369837</v>
      </c>
      <c r="P63" s="27">
        <f t="shared" si="12"/>
        <v>12663096.845988952</v>
      </c>
      <c r="Q63" s="27">
        <f t="shared" si="12"/>
        <v>7856.4977830839225</v>
      </c>
      <c r="R63" s="27">
        <f t="shared" si="12"/>
        <v>2233.0153363783525</v>
      </c>
      <c r="S63" s="27">
        <f t="shared" si="12"/>
        <v>1046861.8525728469</v>
      </c>
      <c r="T63" s="27">
        <f t="shared" si="12"/>
        <v>2760.2544816522459</v>
      </c>
      <c r="U63" s="27">
        <f t="shared" si="12"/>
        <v>57957.234483693952</v>
      </c>
      <c r="V63" s="27">
        <f t="shared" si="12"/>
        <v>6412.5038719083686</v>
      </c>
      <c r="W63" s="27">
        <f t="shared" si="12"/>
        <v>16552.64460002731</v>
      </c>
      <c r="X63" s="27">
        <f t="shared" si="12"/>
        <v>144989.58990782456</v>
      </c>
      <c r="Y63" s="27">
        <f t="shared" si="12"/>
        <v>342752.43926342408</v>
      </c>
      <c r="Z63" s="27">
        <f t="shared" si="12"/>
        <v>16836.87785807193</v>
      </c>
      <c r="AA63" s="27">
        <f t="shared" si="12"/>
        <v>7655.2653266797697</v>
      </c>
      <c r="AH63" s="27">
        <f t="shared" ref="AH63:BB63" si="13">+AH3+AH5+AH8+AH9+AH11+AH12+AH14+AH15+AH16+AH17+AH18+AH19+AH20+AH21+AH22+AH23+AH24+AH25+AH26+AH28+AH30+AH31+AH33+AH34+AH35+AH36+AH37+AH39+AH40+AH41+AH42+AH43+AH44+AH46+AH47+AH49+AH50</f>
        <v>38205.168993282154</v>
      </c>
      <c r="AI63" s="27">
        <f t="shared" si="13"/>
        <v>28705.899441307603</v>
      </c>
      <c r="AJ63" s="27">
        <f t="shared" si="13"/>
        <v>1030.8601401600131</v>
      </c>
      <c r="AK63" s="27">
        <f t="shared" si="13"/>
        <v>4048.2889505237199</v>
      </c>
      <c r="AL63" s="27">
        <f t="shared" si="13"/>
        <v>28257.797415482484</v>
      </c>
      <c r="AM63" s="27">
        <f t="shared" si="13"/>
        <v>1860.9946698301844</v>
      </c>
      <c r="AN63" s="27">
        <f t="shared" si="13"/>
        <v>11506.88043125797</v>
      </c>
      <c r="AO63" s="27">
        <f t="shared" si="13"/>
        <v>3772503.8347609309</v>
      </c>
      <c r="AP63" s="27">
        <f t="shared" si="13"/>
        <v>2108.0147049068669</v>
      </c>
      <c r="AQ63" s="27">
        <f t="shared" si="13"/>
        <v>704.97899916783695</v>
      </c>
      <c r="AR63" s="27">
        <f t="shared" si="13"/>
        <v>322928.41925116297</v>
      </c>
      <c r="AS63" s="27">
        <f t="shared" si="13"/>
        <v>931.73985585196613</v>
      </c>
      <c r="AT63" s="27">
        <f t="shared" si="13"/>
        <v>18632.871591599509</v>
      </c>
      <c r="AU63" s="27">
        <f t="shared" si="13"/>
        <v>2358.0764548548591</v>
      </c>
      <c r="AV63" s="27">
        <f t="shared" si="13"/>
        <v>6137.0587460099359</v>
      </c>
      <c r="AW63" s="27">
        <f t="shared" si="13"/>
        <v>46612.408969278295</v>
      </c>
      <c r="AX63" s="27">
        <f t="shared" si="13"/>
        <v>111180.43272442979</v>
      </c>
      <c r="AY63" s="27">
        <f t="shared" si="13"/>
        <v>5395.0488653072198</v>
      </c>
      <c r="AZ63" s="27">
        <f t="shared" si="13"/>
        <v>2459.0900860703869</v>
      </c>
      <c r="BA63" s="27">
        <f t="shared" si="13"/>
        <v>4405567.8650514139</v>
      </c>
      <c r="BB63" s="27">
        <f t="shared" si="13"/>
        <v>633064.03029048373</v>
      </c>
    </row>
    <row r="64" spans="1:81" x14ac:dyDescent="0.25"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2:6" x14ac:dyDescent="0.25">
      <c r="B65" s="27">
        <f>+B62+B54+B55+B56</f>
        <v>18600332.307112556</v>
      </c>
      <c r="C65" s="27">
        <f>+C62+C54+C55+C56</f>
        <v>2516107.7488013385</v>
      </c>
      <c r="D65" s="29"/>
    </row>
    <row r="66" spans="2:6" x14ac:dyDescent="0.25">
      <c r="B66" s="29"/>
      <c r="C66" s="29"/>
      <c r="D66" s="29"/>
    </row>
    <row r="67" spans="2:6" x14ac:dyDescent="0.25">
      <c r="B67" s="29"/>
      <c r="C67" s="29"/>
      <c r="D67" s="29"/>
      <c r="F67" s="29"/>
    </row>
    <row r="68" spans="2:6" x14ac:dyDescent="0.25">
      <c r="B68" s="29"/>
      <c r="C68" s="29"/>
      <c r="D68" s="29"/>
      <c r="F68" s="29"/>
    </row>
    <row r="69" spans="2:6" x14ac:dyDescent="0.25">
      <c r="B69" s="29"/>
      <c r="C69" s="29"/>
      <c r="D69" s="29"/>
      <c r="F69" s="29"/>
    </row>
    <row r="70" spans="2:6" x14ac:dyDescent="0.25">
      <c r="B70" s="29"/>
      <c r="C70" s="29"/>
      <c r="D70" s="29"/>
      <c r="F70" s="29"/>
    </row>
    <row r="71" spans="2:6" x14ac:dyDescent="0.25">
      <c r="B71" s="29"/>
      <c r="C71" s="29"/>
      <c r="D71" s="29"/>
      <c r="F71" s="29"/>
    </row>
    <row r="72" spans="2:6" x14ac:dyDescent="0.25">
      <c r="B72" s="29"/>
      <c r="C72" s="29"/>
      <c r="D72" s="29"/>
      <c r="F72" s="29"/>
    </row>
    <row r="73" spans="2:6" x14ac:dyDescent="0.25">
      <c r="B73" s="29"/>
      <c r="C73" s="29"/>
      <c r="D73" s="29"/>
      <c r="F73" s="29"/>
    </row>
    <row r="74" spans="2:6" x14ac:dyDescent="0.25">
      <c r="B74" s="29"/>
      <c r="C74" s="29"/>
      <c r="D74" s="29"/>
      <c r="F74" s="29"/>
    </row>
    <row r="75" spans="2:6" x14ac:dyDescent="0.25">
      <c r="B75" s="29"/>
      <c r="C75" s="29"/>
      <c r="D75" s="29"/>
      <c r="F75" s="29"/>
    </row>
    <row r="76" spans="2:6" x14ac:dyDescent="0.25">
      <c r="B76" s="29"/>
      <c r="C76" s="29"/>
      <c r="D76" s="29"/>
      <c r="F76" s="29"/>
    </row>
    <row r="77" spans="2:6" x14ac:dyDescent="0.25">
      <c r="B77" s="29"/>
      <c r="C77" s="29"/>
      <c r="D77" s="29"/>
      <c r="F77" s="29"/>
    </row>
    <row r="78" spans="2:6" x14ac:dyDescent="0.25">
      <c r="B78" s="29"/>
      <c r="C78" s="29"/>
      <c r="D78" s="29"/>
      <c r="F78" s="29"/>
    </row>
    <row r="79" spans="2:6" x14ac:dyDescent="0.25">
      <c r="B79" s="29"/>
      <c r="C79" s="29"/>
      <c r="D79" s="29"/>
      <c r="F79" s="29"/>
    </row>
    <row r="80" spans="2:6" x14ac:dyDescent="0.25">
      <c r="B80" s="29"/>
      <c r="C80" s="29"/>
      <c r="D80" s="29"/>
      <c r="F80" s="29"/>
    </row>
    <row r="81" spans="2:6" x14ac:dyDescent="0.25">
      <c r="B81" s="29"/>
      <c r="C81" s="29"/>
      <c r="D81" s="29"/>
      <c r="F81" s="29"/>
    </row>
    <row r="82" spans="2:6" x14ac:dyDescent="0.25">
      <c r="B82" s="29"/>
      <c r="C82" s="29"/>
      <c r="D82" s="29"/>
      <c r="F82" s="29"/>
    </row>
    <row r="83" spans="2:6" x14ac:dyDescent="0.25">
      <c r="B83" s="29"/>
      <c r="C83" s="29"/>
      <c r="D83" s="29"/>
      <c r="F83" s="29"/>
    </row>
    <row r="84" spans="2:6" x14ac:dyDescent="0.25">
      <c r="B84" s="29"/>
      <c r="C84" s="29"/>
      <c r="D84" s="29"/>
      <c r="F84" s="29"/>
    </row>
    <row r="85" spans="2:6" x14ac:dyDescent="0.25">
      <c r="B85" s="29"/>
      <c r="C85" s="29"/>
      <c r="D85" s="29"/>
      <c r="F85" s="29"/>
    </row>
    <row r="86" spans="2:6" x14ac:dyDescent="0.25">
      <c r="B86" s="29"/>
      <c r="C86" s="29"/>
      <c r="D86" s="29"/>
      <c r="F86" s="29"/>
    </row>
    <row r="87" spans="2:6" x14ac:dyDescent="0.25">
      <c r="B87" s="29"/>
      <c r="C87" s="29"/>
      <c r="D87" s="29"/>
      <c r="F87" s="29"/>
    </row>
    <row r="88" spans="2:6" x14ac:dyDescent="0.25">
      <c r="B88" s="29"/>
      <c r="C88" s="29"/>
      <c r="D88" s="29"/>
      <c r="F88" s="29"/>
    </row>
    <row r="89" spans="2:6" x14ac:dyDescent="0.25">
      <c r="B89" s="29"/>
      <c r="C89" s="29"/>
      <c r="D89" s="29"/>
      <c r="F89" s="29"/>
    </row>
    <row r="90" spans="2:6" x14ac:dyDescent="0.25">
      <c r="B90" s="29"/>
      <c r="C90" s="29"/>
      <c r="D90" s="29"/>
      <c r="F90" s="29"/>
    </row>
    <row r="91" spans="2:6" x14ac:dyDescent="0.25">
      <c r="B91" s="29"/>
      <c r="C91" s="29"/>
      <c r="D91" s="29"/>
      <c r="F91" s="29"/>
    </row>
    <row r="92" spans="2:6" x14ac:dyDescent="0.25">
      <c r="B92" s="29"/>
      <c r="C92" s="29"/>
      <c r="D92" s="29"/>
      <c r="F92" s="29"/>
    </row>
    <row r="93" spans="2:6" x14ac:dyDescent="0.25">
      <c r="B93" s="29"/>
      <c r="C93" s="29"/>
      <c r="D93" s="29"/>
      <c r="F93" s="29"/>
    </row>
    <row r="94" spans="2:6" x14ac:dyDescent="0.25">
      <c r="B94" s="29"/>
      <c r="C94" s="29"/>
      <c r="D94" s="29"/>
      <c r="F94" s="29"/>
    </row>
    <row r="95" spans="2:6" x14ac:dyDescent="0.25">
      <c r="B95" s="29"/>
      <c r="C95" s="29"/>
      <c r="D95" s="29"/>
      <c r="F95" s="29"/>
    </row>
    <row r="96" spans="2:6" x14ac:dyDescent="0.25">
      <c r="B96" s="29"/>
      <c r="C96" s="29"/>
      <c r="D96" s="29"/>
      <c r="F96" s="29"/>
    </row>
    <row r="97" spans="2:6" x14ac:dyDescent="0.25">
      <c r="B97" s="29"/>
      <c r="C97" s="29"/>
      <c r="D97" s="29"/>
      <c r="F97" s="29"/>
    </row>
    <row r="98" spans="2:6" x14ac:dyDescent="0.25">
      <c r="B98" s="29"/>
      <c r="C98" s="29"/>
      <c r="D98" s="29"/>
      <c r="F98" s="29"/>
    </row>
    <row r="99" spans="2:6" x14ac:dyDescent="0.25">
      <c r="B99" s="29"/>
      <c r="C99" s="29"/>
      <c r="D99" s="29"/>
      <c r="F99" s="29"/>
    </row>
    <row r="100" spans="2:6" x14ac:dyDescent="0.25">
      <c r="B100" s="29"/>
      <c r="C100" s="29"/>
      <c r="D100" s="29"/>
      <c r="F100" s="29"/>
    </row>
    <row r="101" spans="2:6" x14ac:dyDescent="0.25">
      <c r="B101" s="29"/>
      <c r="C101" s="29"/>
      <c r="D101" s="29"/>
      <c r="F101" s="29"/>
    </row>
    <row r="102" spans="2:6" x14ac:dyDescent="0.25">
      <c r="B102" s="29"/>
      <c r="C102" s="29"/>
      <c r="D102" s="29"/>
      <c r="F102" s="29"/>
    </row>
    <row r="103" spans="2:6" x14ac:dyDescent="0.25">
      <c r="B103" s="29"/>
      <c r="C103" s="29"/>
      <c r="D103" s="29"/>
      <c r="F103" s="29"/>
    </row>
    <row r="104" spans="2:6" x14ac:dyDescent="0.25">
      <c r="B104" s="29"/>
      <c r="C104" s="29"/>
      <c r="D104" s="29"/>
      <c r="F104" s="29"/>
    </row>
    <row r="105" spans="2:6" x14ac:dyDescent="0.25">
      <c r="B105" s="29"/>
      <c r="C105" s="29"/>
      <c r="D105" s="29"/>
      <c r="F105" s="29"/>
    </row>
    <row r="106" spans="2:6" x14ac:dyDescent="0.25">
      <c r="B106" s="29"/>
      <c r="C106" s="29"/>
      <c r="D106" s="29"/>
      <c r="F106" s="29"/>
    </row>
    <row r="107" spans="2:6" x14ac:dyDescent="0.25">
      <c r="B107" s="29"/>
      <c r="C107" s="29"/>
      <c r="D107" s="29"/>
      <c r="F107" s="29"/>
    </row>
    <row r="108" spans="2:6" x14ac:dyDescent="0.25">
      <c r="B108" s="29"/>
      <c r="C108" s="29"/>
      <c r="D108" s="29"/>
      <c r="F108" s="29"/>
    </row>
    <row r="109" spans="2:6" x14ac:dyDescent="0.25">
      <c r="B109" s="29"/>
      <c r="C109" s="29"/>
      <c r="D109" s="29"/>
      <c r="F109" s="29"/>
    </row>
    <row r="110" spans="2:6" x14ac:dyDescent="0.25">
      <c r="B110" s="29"/>
      <c r="C110" s="29"/>
      <c r="D110" s="29"/>
      <c r="F110" s="29"/>
    </row>
    <row r="111" spans="2:6" x14ac:dyDescent="0.25">
      <c r="B111" s="29"/>
      <c r="C111" s="29"/>
      <c r="D111" s="29"/>
      <c r="F111" s="29"/>
    </row>
    <row r="112" spans="2:6" x14ac:dyDescent="0.25">
      <c r="B112" s="29"/>
      <c r="C112" s="29"/>
      <c r="D112" s="29"/>
      <c r="F112" s="29"/>
    </row>
    <row r="113" spans="2:6" x14ac:dyDescent="0.25">
      <c r="B113" s="29"/>
      <c r="C113" s="29"/>
      <c r="D113" s="29"/>
      <c r="F113" s="29"/>
    </row>
    <row r="114" spans="2:6" x14ac:dyDescent="0.25">
      <c r="B114" s="29"/>
      <c r="C114" s="29"/>
      <c r="D114" s="29"/>
      <c r="F114" s="29"/>
    </row>
    <row r="115" spans="2:6" x14ac:dyDescent="0.25">
      <c r="B115" s="29"/>
      <c r="C115" s="29"/>
      <c r="D115" s="29"/>
      <c r="F115" s="29"/>
    </row>
    <row r="116" spans="2:6" x14ac:dyDescent="0.25">
      <c r="B116" s="29"/>
      <c r="C116" s="29"/>
      <c r="D116" s="29"/>
      <c r="F116" s="29"/>
    </row>
    <row r="117" spans="2:6" x14ac:dyDescent="0.25">
      <c r="B117" s="29"/>
      <c r="C117" s="29"/>
      <c r="D117" s="29"/>
      <c r="F117" s="2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3.42578125" style="60" customWidth="1"/>
    <col min="2" max="3" width="9.5703125" style="60" bestFit="1" customWidth="1"/>
    <col min="4" max="5" width="9.5703125" style="60" customWidth="1"/>
    <col min="6" max="8" width="9.5703125" style="60" bestFit="1" customWidth="1"/>
    <col min="9" max="9" width="10" style="60" bestFit="1" customWidth="1"/>
    <col min="10" max="10" width="10.140625" style="60" bestFit="1" customWidth="1"/>
    <col min="11" max="11" width="10.7109375" style="60" customWidth="1"/>
    <col min="12" max="12" width="9.85546875" style="60" bestFit="1" customWidth="1"/>
    <col min="13" max="15" width="9.5703125" style="60" bestFit="1" customWidth="1"/>
    <col min="16" max="16" width="9.5703125" style="60" customWidth="1"/>
    <col min="17" max="21" width="9.28515625" style="60" bestFit="1" customWidth="1"/>
    <col min="22" max="22" width="9.85546875" style="60" bestFit="1" customWidth="1"/>
    <col min="23" max="23" width="9.140625" style="45"/>
    <col min="24" max="24" width="9.85546875" style="45" bestFit="1" customWidth="1"/>
    <col min="25" max="16384" width="9.140625" style="60"/>
  </cols>
  <sheetData>
    <row r="1" spans="1:24" x14ac:dyDescent="0.2">
      <c r="B1" s="60" t="s">
        <v>475</v>
      </c>
    </row>
    <row r="2" spans="1:24" x14ac:dyDescent="0.2">
      <c r="A2" s="45" t="s">
        <v>227</v>
      </c>
      <c r="B2" s="45" t="s">
        <v>392</v>
      </c>
      <c r="C2" s="45" t="s">
        <v>131</v>
      </c>
      <c r="D2" s="45" t="s">
        <v>132</v>
      </c>
      <c r="E2" s="45" t="s">
        <v>133</v>
      </c>
      <c r="F2" s="45" t="s">
        <v>343</v>
      </c>
      <c r="G2" s="45" t="s">
        <v>344</v>
      </c>
      <c r="H2" s="45" t="s">
        <v>59</v>
      </c>
      <c r="I2" s="45" t="s">
        <v>136</v>
      </c>
      <c r="J2" s="45" t="s">
        <v>137</v>
      </c>
      <c r="K2" s="45" t="s">
        <v>138</v>
      </c>
      <c r="L2" s="45" t="s">
        <v>139</v>
      </c>
      <c r="M2" s="45" t="s">
        <v>140</v>
      </c>
      <c r="N2" s="45" t="s">
        <v>142</v>
      </c>
      <c r="O2" s="45" t="s">
        <v>143</v>
      </c>
      <c r="P2" s="45" t="s">
        <v>144</v>
      </c>
      <c r="Q2" s="45" t="s">
        <v>145</v>
      </c>
      <c r="R2" s="45" t="s">
        <v>60</v>
      </c>
      <c r="S2" s="45" t="s">
        <v>236</v>
      </c>
      <c r="T2" s="45" t="s">
        <v>148</v>
      </c>
      <c r="U2" s="45" t="s">
        <v>150</v>
      </c>
      <c r="V2" s="60" t="s">
        <v>235</v>
      </c>
      <c r="W2" s="45" t="s">
        <v>170</v>
      </c>
      <c r="X2" s="45" t="s">
        <v>390</v>
      </c>
    </row>
    <row r="3" spans="1:24" x14ac:dyDescent="0.2">
      <c r="A3" s="45" t="s">
        <v>0</v>
      </c>
      <c r="B3" s="45">
        <v>42741.62285</v>
      </c>
      <c r="C3" s="45">
        <v>21584.19903</v>
      </c>
      <c r="D3" s="45">
        <v>21584.19903</v>
      </c>
      <c r="E3" s="45">
        <v>5341.6033219999999</v>
      </c>
      <c r="F3" s="45">
        <v>281882.77875</v>
      </c>
      <c r="G3" s="45">
        <v>130649.25435</v>
      </c>
      <c r="H3" s="45">
        <v>206624.06739999901</v>
      </c>
      <c r="I3" s="45">
        <v>30951.931400000001</v>
      </c>
      <c r="J3" s="45">
        <v>7454.8356039999999</v>
      </c>
      <c r="K3" s="45">
        <v>50849.028059999997</v>
      </c>
      <c r="L3" s="45">
        <v>29433.53932</v>
      </c>
      <c r="M3" s="45">
        <v>29433.53932</v>
      </c>
      <c r="N3" s="45">
        <v>78444.273199999996</v>
      </c>
      <c r="O3" s="45">
        <v>629204.91120760003</v>
      </c>
      <c r="P3" s="45">
        <v>119164.01092499901</v>
      </c>
      <c r="Q3" s="45">
        <v>12785.049918999999</v>
      </c>
      <c r="R3" s="45">
        <v>12785.049918999999</v>
      </c>
      <c r="S3" s="45">
        <v>39024.854619999998</v>
      </c>
      <c r="T3" s="45">
        <v>49608.137390000004</v>
      </c>
      <c r="U3" s="45">
        <v>120895.62405</v>
      </c>
      <c r="V3" s="45">
        <v>42046.830650999997</v>
      </c>
      <c r="W3" s="45">
        <v>605045.05319999997</v>
      </c>
      <c r="X3" s="45">
        <v>1832765.7204</v>
      </c>
    </row>
    <row r="4" spans="1:24" x14ac:dyDescent="0.2">
      <c r="A4" s="45" t="s">
        <v>2</v>
      </c>
      <c r="B4" s="45">
        <v>79921.468299999993</v>
      </c>
      <c r="C4" s="45">
        <v>40398.758099999999</v>
      </c>
      <c r="D4" s="45">
        <v>40398.758099999999</v>
      </c>
      <c r="E4" s="45">
        <v>9997.7766300000003</v>
      </c>
      <c r="F4" s="45">
        <v>143204.530999999</v>
      </c>
      <c r="G4" s="45">
        <v>72835.382100000003</v>
      </c>
      <c r="H4" s="45">
        <v>385808.0295</v>
      </c>
      <c r="I4" s="45">
        <v>57876.211900000002</v>
      </c>
      <c r="J4" s="45">
        <v>13781.086209999999</v>
      </c>
      <c r="K4" s="45">
        <v>95081.283999999898</v>
      </c>
      <c r="L4" s="45">
        <v>55090.225899999998</v>
      </c>
      <c r="M4" s="45">
        <v>55090.225899999998</v>
      </c>
      <c r="N4" s="45">
        <v>146808.41549999901</v>
      </c>
      <c r="O4" s="45">
        <v>261741.74449999901</v>
      </c>
      <c r="P4" s="45">
        <v>234418.68437999999</v>
      </c>
      <c r="Q4" s="45">
        <v>13772.495999999999</v>
      </c>
      <c r="R4" s="45">
        <v>13772.495999999999</v>
      </c>
      <c r="S4" s="45">
        <v>72341.0671</v>
      </c>
      <c r="T4" s="45">
        <v>102177.514399999</v>
      </c>
      <c r="U4" s="45">
        <v>250351.82909999901</v>
      </c>
      <c r="V4" s="45">
        <v>54813.680309999902</v>
      </c>
      <c r="W4" s="45">
        <v>405523.43089999998</v>
      </c>
      <c r="X4" s="45">
        <v>1807980.49079999</v>
      </c>
    </row>
    <row r="5" spans="1:24" x14ac:dyDescent="0.2">
      <c r="A5" s="45" t="s">
        <v>3</v>
      </c>
      <c r="B5" s="45">
        <v>35417.870045000003</v>
      </c>
      <c r="C5" s="45">
        <v>17879.31005</v>
      </c>
      <c r="D5" s="45">
        <v>17879.31005</v>
      </c>
      <c r="E5" s="45">
        <v>4424.7202197999904</v>
      </c>
      <c r="F5" s="45">
        <v>179554.302288999</v>
      </c>
      <c r="G5" s="45">
        <v>65438.168844999898</v>
      </c>
      <c r="H5" s="45">
        <v>171258.57021999999</v>
      </c>
      <c r="I5" s="45">
        <v>25648.3257129999</v>
      </c>
      <c r="J5" s="45">
        <v>6195.7300214999996</v>
      </c>
      <c r="K5" s="45">
        <v>42136.092456999999</v>
      </c>
      <c r="L5" s="45">
        <v>24381.3284649999</v>
      </c>
      <c r="M5" s="45">
        <v>24381.3284649999</v>
      </c>
      <c r="N5" s="45">
        <v>64980.987500000003</v>
      </c>
      <c r="O5" s="45">
        <v>700164.15990983904</v>
      </c>
      <c r="P5" s="45">
        <v>98943.850463700001</v>
      </c>
      <c r="Q5" s="45">
        <v>19764.933397999899</v>
      </c>
      <c r="R5" s="45">
        <v>19764.933397999899</v>
      </c>
      <c r="S5" s="45">
        <v>32409.840250000001</v>
      </c>
      <c r="T5" s="45">
        <v>30228.981792999999</v>
      </c>
      <c r="U5" s="45">
        <v>85257.230299999996</v>
      </c>
      <c r="V5" s="45">
        <v>31423.721262999999</v>
      </c>
      <c r="W5" s="45">
        <v>379110.318109999</v>
      </c>
      <c r="X5" s="45">
        <v>1546192.3749299999</v>
      </c>
    </row>
    <row r="6" spans="1:24" x14ac:dyDescent="0.2">
      <c r="A6" s="45" t="s">
        <v>4</v>
      </c>
      <c r="B6" s="45">
        <v>102332.47835999999</v>
      </c>
      <c r="C6" s="45">
        <v>51680.811379999897</v>
      </c>
      <c r="D6" s="45">
        <v>51680.811379999897</v>
      </c>
      <c r="E6" s="45">
        <v>12789.828394</v>
      </c>
      <c r="F6" s="45">
        <v>177964.58029999901</v>
      </c>
      <c r="G6" s="45">
        <v>101810.08547000001</v>
      </c>
      <c r="H6" s="45">
        <v>494382.28409999999</v>
      </c>
      <c r="I6" s="45">
        <v>74105.472029999903</v>
      </c>
      <c r="J6" s="45">
        <v>17691.690640000001</v>
      </c>
      <c r="K6" s="45">
        <v>121743.348</v>
      </c>
      <c r="L6" s="45">
        <v>70475.092329999999</v>
      </c>
      <c r="M6" s="45">
        <v>70475.092329999999</v>
      </c>
      <c r="N6" s="45">
        <v>187824.12909999999</v>
      </c>
      <c r="O6" s="45">
        <v>541472.00041599898</v>
      </c>
      <c r="P6" s="45">
        <v>269153.418206</v>
      </c>
      <c r="Q6" s="45">
        <v>33290.262906999997</v>
      </c>
      <c r="R6" s="45">
        <v>33290.262906999997</v>
      </c>
      <c r="S6" s="45">
        <v>92797.561269999904</v>
      </c>
      <c r="T6" s="45">
        <v>202588.87629999901</v>
      </c>
      <c r="U6" s="45">
        <v>428088.85269999999</v>
      </c>
      <c r="V6" s="45">
        <v>57453.395815999997</v>
      </c>
      <c r="W6" s="45">
        <v>497215.09729999898</v>
      </c>
      <c r="X6" s="45">
        <v>2634614.9489999898</v>
      </c>
    </row>
    <row r="7" spans="1:24" x14ac:dyDescent="0.2">
      <c r="A7" s="45" t="s">
        <v>5</v>
      </c>
      <c r="B7" s="45">
        <v>34024.0017879999</v>
      </c>
      <c r="C7" s="45">
        <v>17203.739033000002</v>
      </c>
      <c r="D7" s="45">
        <v>17203.739033000002</v>
      </c>
      <c r="E7" s="45">
        <v>4257.5299247000003</v>
      </c>
      <c r="F7" s="45">
        <v>56388.195037999998</v>
      </c>
      <c r="G7" s="45">
        <v>25291.316441999901</v>
      </c>
      <c r="H7" s="45">
        <v>164475.482159999</v>
      </c>
      <c r="I7" s="45">
        <v>24638.941600999999</v>
      </c>
      <c r="J7" s="45">
        <v>5871.5443044000003</v>
      </c>
      <c r="K7" s="45">
        <v>40477.809133999901</v>
      </c>
      <c r="L7" s="45">
        <v>23460.071599999999</v>
      </c>
      <c r="M7" s="45">
        <v>23460.071599999999</v>
      </c>
      <c r="N7" s="45">
        <v>62522.215425999901</v>
      </c>
      <c r="O7" s="45">
        <v>119759.90205926901</v>
      </c>
      <c r="P7" s="45">
        <v>91597.559076299905</v>
      </c>
      <c r="Q7" s="45">
        <v>33226.024287842301</v>
      </c>
      <c r="R7" s="45">
        <v>33226.024287842301</v>
      </c>
      <c r="S7" s="45">
        <v>30818.5341989999</v>
      </c>
      <c r="T7" s="45">
        <v>51525.878626999896</v>
      </c>
      <c r="U7" s="45">
        <v>118666.20751199999</v>
      </c>
      <c r="V7" s="45">
        <v>13609.258971900001</v>
      </c>
      <c r="W7" s="45">
        <v>159498.22307499999</v>
      </c>
      <c r="X7" s="45">
        <v>767112.575699999</v>
      </c>
    </row>
    <row r="8" spans="1:24" x14ac:dyDescent="0.2">
      <c r="A8" s="45" t="s">
        <v>6</v>
      </c>
      <c r="B8" s="45">
        <v>1534.05856499999</v>
      </c>
      <c r="C8" s="45">
        <v>772.36146999999903</v>
      </c>
      <c r="D8" s="45">
        <v>772.36146999999903</v>
      </c>
      <c r="E8" s="45">
        <v>191.14181829999899</v>
      </c>
      <c r="F8" s="45">
        <v>1996.750139</v>
      </c>
      <c r="G8" s="45">
        <v>835.93898999999999</v>
      </c>
      <c r="H8" s="45">
        <v>7510.8237799999997</v>
      </c>
      <c r="I8" s="45">
        <v>1110.90935499999</v>
      </c>
      <c r="J8" s="45">
        <v>273.7269622</v>
      </c>
      <c r="K8" s="45">
        <v>1825.045666</v>
      </c>
      <c r="L8" s="45">
        <v>1053.2367380000001</v>
      </c>
      <c r="M8" s="45">
        <v>1053.2367380000001</v>
      </c>
      <c r="N8" s="45">
        <v>2809.4935059999898</v>
      </c>
      <c r="O8" s="45">
        <v>39894.528970499901</v>
      </c>
      <c r="P8" s="45">
        <v>3458.0519706999999</v>
      </c>
      <c r="Q8" s="45">
        <v>582.68956961000004</v>
      </c>
      <c r="R8" s="45">
        <v>582.68956961000004</v>
      </c>
      <c r="S8" s="45">
        <v>1425.0517769999999</v>
      </c>
      <c r="T8" s="45">
        <v>1365.293156</v>
      </c>
      <c r="U8" s="45">
        <v>3907.8683299999998</v>
      </c>
      <c r="V8" s="45">
        <v>614.01598950000005</v>
      </c>
      <c r="W8" s="45">
        <v>8520.5015600000006</v>
      </c>
      <c r="X8" s="45">
        <v>67330.227880000006</v>
      </c>
    </row>
    <row r="9" spans="1:24" x14ac:dyDescent="0.2">
      <c r="A9" s="45" t="s">
        <v>7</v>
      </c>
      <c r="B9" s="45">
        <v>760.90421099999901</v>
      </c>
      <c r="C9" s="45">
        <v>384.00626699999998</v>
      </c>
      <c r="D9" s="45">
        <v>384.00626699999998</v>
      </c>
      <c r="E9" s="45">
        <v>95.031892599999907</v>
      </c>
      <c r="F9" s="45">
        <v>1846.3962389999999</v>
      </c>
      <c r="G9" s="45">
        <v>726.79346599999997</v>
      </c>
      <c r="H9" s="45">
        <v>3835.82770999999</v>
      </c>
      <c r="I9" s="45">
        <v>551.01907700000004</v>
      </c>
      <c r="J9" s="45">
        <v>133.186791</v>
      </c>
      <c r="K9" s="45">
        <v>905.234914</v>
      </c>
      <c r="L9" s="45">
        <v>523.65341000000001</v>
      </c>
      <c r="M9" s="45">
        <v>523.65341000000001</v>
      </c>
      <c r="N9" s="45">
        <v>1399.38122999999</v>
      </c>
      <c r="O9" s="45">
        <v>11308.870229599999</v>
      </c>
      <c r="P9" s="45">
        <v>1952.1566453</v>
      </c>
      <c r="Q9" s="45">
        <v>739.30858999999896</v>
      </c>
      <c r="R9" s="45">
        <v>739.30858999999896</v>
      </c>
      <c r="S9" s="45">
        <v>696.98034599999903</v>
      </c>
      <c r="T9" s="45">
        <v>672.27691100000004</v>
      </c>
      <c r="U9" s="45">
        <v>1908.7319599999901</v>
      </c>
      <c r="V9" s="45">
        <v>467.53057019999898</v>
      </c>
      <c r="W9" s="45">
        <v>4679.0571799999898</v>
      </c>
      <c r="X9" s="45">
        <v>25741.059999999899</v>
      </c>
    </row>
    <row r="10" spans="1:24" x14ac:dyDescent="0.2">
      <c r="A10" s="45" t="s">
        <v>8</v>
      </c>
      <c r="B10" s="45">
        <v>28.612196000000001</v>
      </c>
      <c r="C10" s="45">
        <v>14.413028600000001</v>
      </c>
      <c r="D10" s="45">
        <v>14.413028600000001</v>
      </c>
      <c r="E10" s="45">
        <v>3.5669606999999899</v>
      </c>
      <c r="F10" s="45">
        <v>35.357605999999997</v>
      </c>
      <c r="G10" s="45">
        <v>12.693311</v>
      </c>
      <c r="H10" s="45">
        <v>138.814315999999</v>
      </c>
      <c r="I10" s="45">
        <v>20.7198736</v>
      </c>
      <c r="J10" s="45">
        <v>5.0886427999999899</v>
      </c>
      <c r="K10" s="45">
        <v>34.039194999999999</v>
      </c>
      <c r="L10" s="45">
        <v>19.6550350999999</v>
      </c>
      <c r="M10" s="45">
        <v>19.6550350999999</v>
      </c>
      <c r="N10" s="45">
        <v>52.397264</v>
      </c>
      <c r="O10" s="45">
        <v>1005.16036217999</v>
      </c>
      <c r="P10" s="45">
        <v>65.177439969999995</v>
      </c>
      <c r="Q10" s="45">
        <v>13.031816999999901</v>
      </c>
      <c r="R10" s="45">
        <v>13.031816999999901</v>
      </c>
      <c r="S10" s="45">
        <v>26.510919000000001</v>
      </c>
      <c r="T10" s="45">
        <v>30.205963999999899</v>
      </c>
      <c r="U10" s="45">
        <v>79.872879999999995</v>
      </c>
      <c r="V10" s="45">
        <v>13.7611848999999</v>
      </c>
      <c r="W10" s="45">
        <v>117.83725099999999</v>
      </c>
      <c r="X10" s="45">
        <v>1490.5105699999899</v>
      </c>
    </row>
    <row r="11" spans="1:24" x14ac:dyDescent="0.2">
      <c r="A11" s="45" t="s">
        <v>9</v>
      </c>
      <c r="B11" s="45">
        <v>53833.027699999999</v>
      </c>
      <c r="C11" s="45">
        <v>27177.599490000001</v>
      </c>
      <c r="D11" s="45">
        <v>27177.599490000001</v>
      </c>
      <c r="E11" s="45">
        <v>6725.8427499999998</v>
      </c>
      <c r="F11" s="45">
        <v>259229.25759999899</v>
      </c>
      <c r="G11" s="45">
        <v>172267.03150000001</v>
      </c>
      <c r="H11" s="45">
        <v>273864.86900000001</v>
      </c>
      <c r="I11" s="45">
        <v>38983.922069999899</v>
      </c>
      <c r="J11" s="45">
        <v>9397.1829600000001</v>
      </c>
      <c r="K11" s="45">
        <v>64044.298199999997</v>
      </c>
      <c r="L11" s="45">
        <v>37061.042309999997</v>
      </c>
      <c r="M11" s="45">
        <v>37061.042309999997</v>
      </c>
      <c r="N11" s="45">
        <v>99098.029299999995</v>
      </c>
      <c r="O11" s="45">
        <v>484583.98427999998</v>
      </c>
      <c r="P11" s="45">
        <v>142771.23399000001</v>
      </c>
      <c r="Q11" s="45">
        <v>15385.741979999901</v>
      </c>
      <c r="R11" s="45">
        <v>15385.741979999901</v>
      </c>
      <c r="S11" s="45">
        <v>49216.636299999998</v>
      </c>
      <c r="T11" s="45">
        <v>67812.510500000004</v>
      </c>
      <c r="U11" s="45">
        <v>166385.393799999</v>
      </c>
      <c r="V11" s="45">
        <v>37442.039649999897</v>
      </c>
      <c r="W11" s="45">
        <v>600048.74320000003</v>
      </c>
      <c r="X11" s="45">
        <v>1835365.04959999</v>
      </c>
    </row>
    <row r="12" spans="1:24" x14ac:dyDescent="0.2">
      <c r="A12" s="45" t="s">
        <v>10</v>
      </c>
      <c r="B12" s="45">
        <v>49049.905741000002</v>
      </c>
      <c r="C12" s="45">
        <v>24775.563405999899</v>
      </c>
      <c r="D12" s="45">
        <v>24775.563405999899</v>
      </c>
      <c r="E12" s="45">
        <v>6131.3897428</v>
      </c>
      <c r="F12" s="45">
        <v>316211.17793000001</v>
      </c>
      <c r="G12" s="45">
        <v>161337.09555499899</v>
      </c>
      <c r="H12" s="45">
        <v>238414.82912999901</v>
      </c>
      <c r="I12" s="45">
        <v>35520.166112999999</v>
      </c>
      <c r="J12" s="45">
        <v>8538.7833951999892</v>
      </c>
      <c r="K12" s="45">
        <v>58353.894822000002</v>
      </c>
      <c r="L12" s="45">
        <v>33785.4730099999</v>
      </c>
      <c r="M12" s="45">
        <v>33785.4730099999</v>
      </c>
      <c r="N12" s="45">
        <v>90073.118436999895</v>
      </c>
      <c r="O12" s="45">
        <v>581139.48612300004</v>
      </c>
      <c r="P12" s="45">
        <v>135197.56205350001</v>
      </c>
      <c r="Q12" s="45">
        <v>17486.887072320002</v>
      </c>
      <c r="R12" s="45">
        <v>17486.887072320002</v>
      </c>
      <c r="S12" s="45">
        <v>44723.906826999897</v>
      </c>
      <c r="T12" s="45">
        <v>49935.706810999902</v>
      </c>
      <c r="U12" s="45">
        <v>129397.587025999</v>
      </c>
      <c r="V12" s="45">
        <v>43895.368179600002</v>
      </c>
      <c r="W12" s="45">
        <v>689250.07577</v>
      </c>
      <c r="X12" s="45">
        <v>1935044.0615999899</v>
      </c>
    </row>
    <row r="13" spans="1:24" x14ac:dyDescent="0.2">
      <c r="A13" s="45" t="s">
        <v>12</v>
      </c>
      <c r="B13" s="45">
        <v>36494.747360000001</v>
      </c>
      <c r="C13" s="45">
        <v>18453.690037999899</v>
      </c>
      <c r="D13" s="45">
        <v>18453.690037999899</v>
      </c>
      <c r="E13" s="45">
        <v>4566.8682749999998</v>
      </c>
      <c r="F13" s="45">
        <v>76425.981169999999</v>
      </c>
      <c r="G13" s="45">
        <v>36337.596552999901</v>
      </c>
      <c r="H13" s="45">
        <v>176350.56498</v>
      </c>
      <c r="I13" s="45">
        <v>26428.160769999999</v>
      </c>
      <c r="J13" s="45">
        <v>6292.4926539999997</v>
      </c>
      <c r="K13" s="45">
        <v>43417.213960000001</v>
      </c>
      <c r="L13" s="45">
        <v>25164.580750000001</v>
      </c>
      <c r="M13" s="45">
        <v>25164.580750000001</v>
      </c>
      <c r="N13" s="45">
        <v>67063.281989999901</v>
      </c>
      <c r="O13" s="45">
        <v>62970.072045999899</v>
      </c>
      <c r="P13" s="45">
        <v>85485.157611999995</v>
      </c>
      <c r="Q13" s="45">
        <v>16024.690942044001</v>
      </c>
      <c r="R13" s="45">
        <v>16024.690942044001</v>
      </c>
      <c r="S13" s="45">
        <v>33034.50836</v>
      </c>
      <c r="T13" s="45">
        <v>59390.427029999999</v>
      </c>
      <c r="U13" s="45">
        <v>133423.61607999899</v>
      </c>
      <c r="V13" s="45">
        <v>13824.670331200001</v>
      </c>
      <c r="W13" s="45">
        <v>216088.67366</v>
      </c>
      <c r="X13" s="45">
        <v>799063.64539999899</v>
      </c>
    </row>
    <row r="14" spans="1:24" x14ac:dyDescent="0.2">
      <c r="A14" s="45" t="s">
        <v>13</v>
      </c>
      <c r="B14" s="45">
        <v>17305.399869100002</v>
      </c>
      <c r="C14" s="45">
        <v>8739.7084072999896</v>
      </c>
      <c r="D14" s="45">
        <v>8739.7084072999896</v>
      </c>
      <c r="E14" s="45">
        <v>2162.88078602</v>
      </c>
      <c r="F14" s="45">
        <v>7103.0959919999896</v>
      </c>
      <c r="G14" s="45">
        <v>3376.4413258999998</v>
      </c>
      <c r="H14" s="45">
        <v>83891.987147999898</v>
      </c>
      <c r="I14" s="45">
        <v>12531.9420820999</v>
      </c>
      <c r="J14" s="45">
        <v>3016.88131105</v>
      </c>
      <c r="K14" s="45">
        <v>20587.9598292999</v>
      </c>
      <c r="L14" s="45">
        <v>11917.9928816999</v>
      </c>
      <c r="M14" s="45">
        <v>11917.9928816999</v>
      </c>
      <c r="N14" s="45">
        <v>31768.532702299999</v>
      </c>
      <c r="O14" s="45">
        <v>154707.48527723399</v>
      </c>
      <c r="P14" s="45">
        <v>44278.0189153799</v>
      </c>
      <c r="Q14" s="45">
        <v>38637.989028201497</v>
      </c>
      <c r="R14" s="45">
        <v>38637.989028201497</v>
      </c>
      <c r="S14" s="45">
        <v>15795.4417273</v>
      </c>
      <c r="T14" s="45">
        <v>15349.0973899</v>
      </c>
      <c r="U14" s="45">
        <v>44076.943351200003</v>
      </c>
      <c r="V14" s="45">
        <v>7539.2676095240004</v>
      </c>
      <c r="W14" s="45">
        <v>25687.936192000001</v>
      </c>
      <c r="X14" s="45">
        <v>399670.100293</v>
      </c>
    </row>
    <row r="15" spans="1:24" x14ac:dyDescent="0.2">
      <c r="A15" s="45" t="s">
        <v>14</v>
      </c>
      <c r="B15" s="45">
        <v>11080.961636399999</v>
      </c>
      <c r="C15" s="45">
        <v>5593.5425735999997</v>
      </c>
      <c r="D15" s="45">
        <v>5593.5425735999997</v>
      </c>
      <c r="E15" s="45">
        <v>1384.2746239599901</v>
      </c>
      <c r="F15" s="45">
        <v>6783.6915681</v>
      </c>
      <c r="G15" s="45">
        <v>3245.3714976000001</v>
      </c>
      <c r="H15" s="45">
        <v>53699.194980999899</v>
      </c>
      <c r="I15" s="45">
        <v>8024.4361772000002</v>
      </c>
      <c r="J15" s="45">
        <v>1938.9090217400001</v>
      </c>
      <c r="K15" s="45">
        <v>13182.8398267999</v>
      </c>
      <c r="L15" s="45">
        <v>7627.70532489999</v>
      </c>
      <c r="M15" s="45">
        <v>7627.70532489999</v>
      </c>
      <c r="N15" s="45">
        <v>20332.180617999999</v>
      </c>
      <c r="O15" s="45">
        <v>100230.51581008499</v>
      </c>
      <c r="P15" s="45">
        <v>27896.165477529899</v>
      </c>
      <c r="Q15" s="45">
        <v>21058.734799311998</v>
      </c>
      <c r="R15" s="45">
        <v>21058.734799311998</v>
      </c>
      <c r="S15" s="45">
        <v>10142.0555284</v>
      </c>
      <c r="T15" s="45">
        <v>9790.2858761999996</v>
      </c>
      <c r="U15" s="45">
        <v>28161.296487</v>
      </c>
      <c r="V15" s="45">
        <v>4595.6306245699898</v>
      </c>
      <c r="W15" s="45">
        <v>25682.219027999901</v>
      </c>
      <c r="X15" s="45">
        <v>265520.982104</v>
      </c>
    </row>
    <row r="16" spans="1:24" x14ac:dyDescent="0.2">
      <c r="A16" s="45" t="s">
        <v>15</v>
      </c>
      <c r="B16" s="45">
        <v>15245.6475785</v>
      </c>
      <c r="C16" s="45">
        <v>7705.3168120999999</v>
      </c>
      <c r="D16" s="45">
        <v>7705.3168120999999</v>
      </c>
      <c r="E16" s="45">
        <v>1906.8915098999901</v>
      </c>
      <c r="F16" s="45">
        <v>4932.9012528000003</v>
      </c>
      <c r="G16" s="45">
        <v>2679.6847429999998</v>
      </c>
      <c r="H16" s="45">
        <v>73886.988970999897</v>
      </c>
      <c r="I16" s="45">
        <v>11040.3396311</v>
      </c>
      <c r="J16" s="45">
        <v>2642.1480929999998</v>
      </c>
      <c r="K16" s="45">
        <v>18137.509969999999</v>
      </c>
      <c r="L16" s="45">
        <v>10507.4467277</v>
      </c>
      <c r="M16" s="45">
        <v>10507.4467277</v>
      </c>
      <c r="N16" s="45">
        <v>28007.548736999899</v>
      </c>
      <c r="O16" s="45">
        <v>54500.372729406998</v>
      </c>
      <c r="P16" s="45">
        <v>36483.629383239902</v>
      </c>
      <c r="Q16" s="45">
        <v>38416.531835633701</v>
      </c>
      <c r="R16" s="45">
        <v>38416.531835633701</v>
      </c>
      <c r="S16" s="45">
        <v>13854.0039305999</v>
      </c>
      <c r="T16" s="45">
        <v>13361.2342744</v>
      </c>
      <c r="U16" s="45">
        <v>38609.934311999998</v>
      </c>
      <c r="V16" s="45">
        <v>5980.0764926399897</v>
      </c>
      <c r="W16" s="45">
        <v>16081.532407999999</v>
      </c>
      <c r="X16" s="45">
        <v>260209.630559999</v>
      </c>
    </row>
    <row r="17" spans="1:24" x14ac:dyDescent="0.2">
      <c r="A17" s="45" t="s">
        <v>16</v>
      </c>
      <c r="B17" s="45">
        <v>32161.888223999998</v>
      </c>
      <c r="C17" s="45">
        <v>16258.740003999999</v>
      </c>
      <c r="D17" s="45">
        <v>16258.740003999999</v>
      </c>
      <c r="E17" s="45">
        <v>4023.6670830999901</v>
      </c>
      <c r="F17" s="45">
        <v>14751.911769</v>
      </c>
      <c r="G17" s="45">
        <v>7736.9724929999902</v>
      </c>
      <c r="H17" s="45">
        <v>155335.0784</v>
      </c>
      <c r="I17" s="45">
        <v>23290.48501</v>
      </c>
      <c r="J17" s="45">
        <v>5563.4223974999904</v>
      </c>
      <c r="K17" s="45">
        <v>38262.501220999999</v>
      </c>
      <c r="L17" s="45">
        <v>22171.416024999999</v>
      </c>
      <c r="M17" s="45">
        <v>22171.416024999999</v>
      </c>
      <c r="N17" s="45">
        <v>59084.764549999898</v>
      </c>
      <c r="O17" s="45">
        <v>67634.990226490001</v>
      </c>
      <c r="P17" s="45">
        <v>91003.634917099902</v>
      </c>
      <c r="Q17" s="45">
        <v>58315.978672819998</v>
      </c>
      <c r="R17" s="45">
        <v>58315.978672819998</v>
      </c>
      <c r="S17" s="45">
        <v>29183.860202999898</v>
      </c>
      <c r="T17" s="45">
        <v>28525.3313429999</v>
      </c>
      <c r="U17" s="45">
        <v>81962.627809999904</v>
      </c>
      <c r="V17" s="45">
        <v>17378.9158694</v>
      </c>
      <c r="W17" s="45">
        <v>43751.855349999998</v>
      </c>
      <c r="X17" s="45">
        <v>531074.23444000003</v>
      </c>
    </row>
    <row r="18" spans="1:24" x14ac:dyDescent="0.2">
      <c r="A18" s="45" t="s">
        <v>17</v>
      </c>
      <c r="B18" s="45">
        <v>15847.305557</v>
      </c>
      <c r="C18" s="45">
        <v>7984.1648150000001</v>
      </c>
      <c r="D18" s="45">
        <v>7984.1648150000001</v>
      </c>
      <c r="E18" s="45">
        <v>1975.9004563000001</v>
      </c>
      <c r="F18" s="45">
        <v>18127.569327000001</v>
      </c>
      <c r="G18" s="45">
        <v>6791.7893741999897</v>
      </c>
      <c r="H18" s="45">
        <v>76635.946750000003</v>
      </c>
      <c r="I18" s="45">
        <v>11476.053431</v>
      </c>
      <c r="J18" s="45">
        <v>2814.69913579999</v>
      </c>
      <c r="K18" s="45">
        <v>18853.293981999901</v>
      </c>
      <c r="L18" s="45">
        <v>10887.694028</v>
      </c>
      <c r="M18" s="45">
        <v>10887.694028</v>
      </c>
      <c r="N18" s="45">
        <v>29019.500403999999</v>
      </c>
      <c r="O18" s="45">
        <v>385156.536413369</v>
      </c>
      <c r="P18" s="45">
        <v>40889.596885699902</v>
      </c>
      <c r="Q18" s="45">
        <v>15306.492501282401</v>
      </c>
      <c r="R18" s="45">
        <v>15306.492501282401</v>
      </c>
      <c r="S18" s="45">
        <v>14668.023772</v>
      </c>
      <c r="T18" s="45">
        <v>13784.607741</v>
      </c>
      <c r="U18" s="45">
        <v>39887.3069399999</v>
      </c>
      <c r="V18" s="45">
        <v>7028.6646666899996</v>
      </c>
      <c r="W18" s="45">
        <v>64962.950996999898</v>
      </c>
      <c r="X18" s="45">
        <v>650568.31545999995</v>
      </c>
    </row>
    <row r="19" spans="1:24" x14ac:dyDescent="0.2">
      <c r="A19" s="45" t="s">
        <v>18</v>
      </c>
      <c r="B19" s="45">
        <v>39008.3848049999</v>
      </c>
      <c r="C19" s="45">
        <v>19696.929967999899</v>
      </c>
      <c r="D19" s="45">
        <v>19696.929967999899</v>
      </c>
      <c r="E19" s="45">
        <v>4874.5432590999999</v>
      </c>
      <c r="F19" s="45">
        <v>227141.38453999901</v>
      </c>
      <c r="G19" s="45">
        <v>97683.579513000004</v>
      </c>
      <c r="H19" s="45">
        <v>198966.694519999</v>
      </c>
      <c r="I19" s="45">
        <v>28248.466479999999</v>
      </c>
      <c r="J19" s="45">
        <v>6799.3290569999999</v>
      </c>
      <c r="K19" s="45">
        <v>46407.656315999899</v>
      </c>
      <c r="L19" s="45">
        <v>26859.933809999999</v>
      </c>
      <c r="M19" s="45">
        <v>26859.933809999999</v>
      </c>
      <c r="N19" s="45">
        <v>71833.129430000001</v>
      </c>
      <c r="O19" s="45">
        <v>459423.47644589999</v>
      </c>
      <c r="P19" s="45">
        <v>107924.089555299</v>
      </c>
      <c r="Q19" s="45">
        <v>13961.310369999999</v>
      </c>
      <c r="R19" s="45">
        <v>13961.310369999999</v>
      </c>
      <c r="S19" s="45">
        <v>35625.191098999901</v>
      </c>
      <c r="T19" s="45">
        <v>39635.442024000004</v>
      </c>
      <c r="U19" s="45">
        <v>102827.243</v>
      </c>
      <c r="V19" s="45">
        <v>42588.242952399902</v>
      </c>
      <c r="W19" s="45">
        <v>471034.07695999998</v>
      </c>
      <c r="X19" s="45">
        <v>1467160.6021</v>
      </c>
    </row>
    <row r="20" spans="1:24" x14ac:dyDescent="0.2">
      <c r="A20" s="45" t="s">
        <v>19</v>
      </c>
      <c r="B20" s="45">
        <v>18525.27317</v>
      </c>
      <c r="C20" s="45">
        <v>9359.7993999999999</v>
      </c>
      <c r="D20" s="45">
        <v>9359.7993999999999</v>
      </c>
      <c r="E20" s="45">
        <v>2316.3400820000002</v>
      </c>
      <c r="F20" s="45">
        <v>40931.421820000003</v>
      </c>
      <c r="G20" s="45">
        <v>32489.980459999999</v>
      </c>
      <c r="H20" s="45">
        <v>90142.236899999902</v>
      </c>
      <c r="I20" s="45">
        <v>13415.331920000001</v>
      </c>
      <c r="J20" s="45">
        <v>3209.9304589999902</v>
      </c>
      <c r="K20" s="45">
        <v>22039.221389999999</v>
      </c>
      <c r="L20" s="45">
        <v>12763.593580000001</v>
      </c>
      <c r="M20" s="45">
        <v>12763.593580000001</v>
      </c>
      <c r="N20" s="45">
        <v>34030.586210000001</v>
      </c>
      <c r="O20" s="45">
        <v>48844.708262029999</v>
      </c>
      <c r="P20" s="45">
        <v>28905.195933999999</v>
      </c>
      <c r="Q20" s="45">
        <v>2446.5277061699999</v>
      </c>
      <c r="R20" s="45">
        <v>2446.5277061699999</v>
      </c>
      <c r="S20" s="45">
        <v>16831.61666</v>
      </c>
      <c r="T20" s="45">
        <v>16004.97385</v>
      </c>
      <c r="U20" s="45">
        <v>46485.880830000002</v>
      </c>
      <c r="V20" s="45">
        <v>5507.0970310999901</v>
      </c>
      <c r="W20" s="45">
        <v>186144.50690000001</v>
      </c>
      <c r="X20" s="45">
        <v>447552.4915</v>
      </c>
    </row>
    <row r="21" spans="1:24" x14ac:dyDescent="0.2">
      <c r="A21" s="45" t="s">
        <v>20</v>
      </c>
      <c r="B21" s="45">
        <v>4322.4963829999997</v>
      </c>
      <c r="C21" s="45">
        <v>2179.9026248999899</v>
      </c>
      <c r="D21" s="45">
        <v>2179.9026248999899</v>
      </c>
      <c r="E21" s="45">
        <v>539.47696789999998</v>
      </c>
      <c r="F21" s="45">
        <v>10635.205540999999</v>
      </c>
      <c r="G21" s="45">
        <v>4165.1273759999904</v>
      </c>
      <c r="H21" s="45">
        <v>21668.148807000001</v>
      </c>
      <c r="I21" s="45">
        <v>3130.1904099999902</v>
      </c>
      <c r="J21" s="45">
        <v>761.25746129999902</v>
      </c>
      <c r="K21" s="45">
        <v>5142.3981080000003</v>
      </c>
      <c r="L21" s="45">
        <v>2972.6502599999999</v>
      </c>
      <c r="M21" s="45">
        <v>2972.6502599999999</v>
      </c>
      <c r="N21" s="45">
        <v>7941.1782569999996</v>
      </c>
      <c r="O21" s="45">
        <v>83306.810302809899</v>
      </c>
      <c r="P21" s="45">
        <v>10475.8544846</v>
      </c>
      <c r="Q21" s="45">
        <v>3100.4312285890001</v>
      </c>
      <c r="R21" s="45">
        <v>3100.4312285890001</v>
      </c>
      <c r="S21" s="45">
        <v>3977.3770930000001</v>
      </c>
      <c r="T21" s="45">
        <v>3809.935348</v>
      </c>
      <c r="U21" s="45">
        <v>10817.698355</v>
      </c>
      <c r="V21" s="45">
        <v>2849.0080279099898</v>
      </c>
      <c r="W21" s="45">
        <v>27268.109085</v>
      </c>
      <c r="X21" s="45">
        <v>165516.97115999999</v>
      </c>
    </row>
    <row r="22" spans="1:24" x14ac:dyDescent="0.2">
      <c r="A22" s="45" t="s">
        <v>129</v>
      </c>
      <c r="B22" s="45">
        <v>2970.1863399999902</v>
      </c>
      <c r="C22" s="45">
        <v>1497.463019</v>
      </c>
      <c r="D22" s="45">
        <v>1497.463019</v>
      </c>
      <c r="E22" s="45">
        <v>370.586459399999</v>
      </c>
      <c r="F22" s="45">
        <v>8182.0149600000004</v>
      </c>
      <c r="G22" s="45">
        <v>4208.499186</v>
      </c>
      <c r="H22" s="45">
        <v>14652.6690099999</v>
      </c>
      <c r="I22" s="45">
        <v>2150.9025569999999</v>
      </c>
      <c r="J22" s="45">
        <v>521.590057</v>
      </c>
      <c r="K22" s="45">
        <v>3533.5882069999998</v>
      </c>
      <c r="L22" s="45">
        <v>2042.029395</v>
      </c>
      <c r="M22" s="45">
        <v>2042.029395</v>
      </c>
      <c r="N22" s="45">
        <v>5449.6441509999904</v>
      </c>
      <c r="O22" s="45">
        <v>43064.147876299903</v>
      </c>
      <c r="P22" s="45">
        <v>6396.8134225999902</v>
      </c>
      <c r="Q22" s="45">
        <v>885.56506639559996</v>
      </c>
      <c r="R22" s="45">
        <v>885.56506639559996</v>
      </c>
      <c r="S22" s="45">
        <v>2726.1233899999902</v>
      </c>
      <c r="T22" s="45">
        <v>2627.346689</v>
      </c>
      <c r="U22" s="45">
        <v>7543.05767499999</v>
      </c>
      <c r="V22" s="45">
        <v>1184.2851883999999</v>
      </c>
      <c r="W22" s="45">
        <v>29531.270429999899</v>
      </c>
      <c r="X22" s="45">
        <v>108882.971589999</v>
      </c>
    </row>
    <row r="23" spans="1:24" x14ac:dyDescent="0.2">
      <c r="A23" s="45" t="s">
        <v>22</v>
      </c>
      <c r="B23" s="45">
        <v>19755.565703999899</v>
      </c>
      <c r="C23" s="45">
        <v>9970.8977769999892</v>
      </c>
      <c r="D23" s="45">
        <v>9970.8977769999892</v>
      </c>
      <c r="E23" s="45">
        <v>2467.5776603999898</v>
      </c>
      <c r="F23" s="45">
        <v>29363.994122</v>
      </c>
      <c r="G23" s="45">
        <v>16768.9869389999</v>
      </c>
      <c r="H23" s="45">
        <v>96613.217029999898</v>
      </c>
      <c r="I23" s="45">
        <v>14306.269617</v>
      </c>
      <c r="J23" s="45">
        <v>3455.5033641999999</v>
      </c>
      <c r="K23" s="45">
        <v>23502.887122999899</v>
      </c>
      <c r="L23" s="45">
        <v>13596.9339709999</v>
      </c>
      <c r="M23" s="45">
        <v>13596.9339709999</v>
      </c>
      <c r="N23" s="45">
        <v>36264.759610000001</v>
      </c>
      <c r="O23" s="45">
        <v>163344.39342478901</v>
      </c>
      <c r="P23" s="45">
        <v>38089.033646399999</v>
      </c>
      <c r="Q23" s="45">
        <v>14610.5589773312</v>
      </c>
      <c r="R23" s="45">
        <v>14610.5589773312</v>
      </c>
      <c r="S23" s="45">
        <v>18078.338000999898</v>
      </c>
      <c r="T23" s="45">
        <v>22906.576490999902</v>
      </c>
      <c r="U23" s="45">
        <v>58352.377936999997</v>
      </c>
      <c r="V23" s="45">
        <v>6724.7032977099998</v>
      </c>
      <c r="W23" s="45">
        <v>132353.56750999999</v>
      </c>
      <c r="X23" s="45">
        <v>545091.09478999896</v>
      </c>
    </row>
    <row r="24" spans="1:24" x14ac:dyDescent="0.2">
      <c r="A24" s="45" t="s">
        <v>23</v>
      </c>
      <c r="B24" s="45">
        <v>21870.633214500001</v>
      </c>
      <c r="C24" s="45">
        <v>11049.024910099901</v>
      </c>
      <c r="D24" s="45">
        <v>11049.024910099901</v>
      </c>
      <c r="E24" s="45">
        <v>2734.3792903999902</v>
      </c>
      <c r="F24" s="45">
        <v>23753.7858748</v>
      </c>
      <c r="G24" s="45">
        <v>12979.0574228</v>
      </c>
      <c r="H24" s="45">
        <v>110540.77437299999</v>
      </c>
      <c r="I24" s="45">
        <v>15837.916666900001</v>
      </c>
      <c r="J24" s="45">
        <v>3795.7803862000001</v>
      </c>
      <c r="K24" s="45">
        <v>26019.150088999901</v>
      </c>
      <c r="L24" s="45">
        <v>15067.127402</v>
      </c>
      <c r="M24" s="45">
        <v>15067.127402</v>
      </c>
      <c r="N24" s="45">
        <v>40270.277347999901</v>
      </c>
      <c r="O24" s="45">
        <v>153069.70504900001</v>
      </c>
      <c r="P24" s="45">
        <v>46041.7783528199</v>
      </c>
      <c r="Q24" s="45">
        <v>27968.502731975201</v>
      </c>
      <c r="R24" s="45">
        <v>27968.502731975201</v>
      </c>
      <c r="S24" s="45">
        <v>19906.760607299901</v>
      </c>
      <c r="T24" s="45">
        <v>22310.678468399899</v>
      </c>
      <c r="U24" s="45">
        <v>60132.3071099999</v>
      </c>
      <c r="V24" s="45">
        <v>7856.0571223399902</v>
      </c>
      <c r="W24" s="45">
        <v>94154.255124999894</v>
      </c>
      <c r="X24" s="45">
        <v>520209.17871599901</v>
      </c>
    </row>
    <row r="25" spans="1:24" x14ac:dyDescent="0.2">
      <c r="A25" s="45" t="s">
        <v>24</v>
      </c>
      <c r="B25" s="45">
        <v>38255.0928099999</v>
      </c>
      <c r="C25" s="45">
        <v>19313.720405</v>
      </c>
      <c r="D25" s="45">
        <v>19313.720405</v>
      </c>
      <c r="E25" s="45">
        <v>4779.7064549999895</v>
      </c>
      <c r="F25" s="45">
        <v>230094.90648399899</v>
      </c>
      <c r="G25" s="45">
        <v>103192.359814999</v>
      </c>
      <c r="H25" s="45">
        <v>185287.74078999899</v>
      </c>
      <c r="I25" s="45">
        <v>27702.949898999999</v>
      </c>
      <c r="J25" s="45">
        <v>6685.0647091999999</v>
      </c>
      <c r="K25" s="45">
        <v>45511.480926999902</v>
      </c>
      <c r="L25" s="45">
        <v>26337.3621419999</v>
      </c>
      <c r="M25" s="45">
        <v>26337.3621419999</v>
      </c>
      <c r="N25" s="45">
        <v>70201.436856999906</v>
      </c>
      <c r="O25" s="45">
        <v>689074.37023889995</v>
      </c>
      <c r="P25" s="45">
        <v>107872.8679538</v>
      </c>
      <c r="Q25" s="45">
        <v>15106.2115499999</v>
      </c>
      <c r="R25" s="45">
        <v>15106.2115499999</v>
      </c>
      <c r="S25" s="45">
        <v>34979.361955</v>
      </c>
      <c r="T25" s="45">
        <v>39852.288244999902</v>
      </c>
      <c r="U25" s="45">
        <v>101911.92514799999</v>
      </c>
      <c r="V25" s="45">
        <v>36630.535816199903</v>
      </c>
      <c r="W25" s="45">
        <v>487145.19461999898</v>
      </c>
      <c r="X25" s="45">
        <v>1701274.04263</v>
      </c>
    </row>
    <row r="26" spans="1:24" x14ac:dyDescent="0.2">
      <c r="A26" s="45" t="s">
        <v>25</v>
      </c>
      <c r="B26" s="45">
        <v>26633.733708</v>
      </c>
      <c r="C26" s="45">
        <v>13436.2805187999</v>
      </c>
      <c r="D26" s="45">
        <v>13436.2805187999</v>
      </c>
      <c r="E26" s="45">
        <v>3325.16991099999</v>
      </c>
      <c r="F26" s="45">
        <v>25217.884305799998</v>
      </c>
      <c r="G26" s="45">
        <v>10798.1232352999</v>
      </c>
      <c r="H26" s="45">
        <v>128846.97924699901</v>
      </c>
      <c r="I26" s="45">
        <v>19287.187261300001</v>
      </c>
      <c r="J26" s="45">
        <v>4682.4293370999903</v>
      </c>
      <c r="K26" s="45">
        <v>31685.726993</v>
      </c>
      <c r="L26" s="45">
        <v>18322.526199600001</v>
      </c>
      <c r="M26" s="45">
        <v>18322.526199600001</v>
      </c>
      <c r="N26" s="45">
        <v>48835.402835000001</v>
      </c>
      <c r="O26" s="45">
        <v>658041.96299739997</v>
      </c>
      <c r="P26" s="45">
        <v>69143.729581589898</v>
      </c>
      <c r="Q26" s="45">
        <v>35921.521488468999</v>
      </c>
      <c r="R26" s="45">
        <v>35921.521488468999</v>
      </c>
      <c r="S26" s="45">
        <v>24463.325948000002</v>
      </c>
      <c r="T26" s="45">
        <v>23264.496149800001</v>
      </c>
      <c r="U26" s="45">
        <v>67259.572547999996</v>
      </c>
      <c r="V26" s="45">
        <v>12029.10552834</v>
      </c>
      <c r="W26" s="45">
        <v>78185.374230999994</v>
      </c>
      <c r="X26" s="45">
        <v>1074132.5789399999</v>
      </c>
    </row>
    <row r="27" spans="1:24" x14ac:dyDescent="0.2">
      <c r="A27" s="45" t="s">
        <v>26</v>
      </c>
      <c r="B27" s="45">
        <v>48986.849649999996</v>
      </c>
      <c r="C27" s="45">
        <v>24772.6599749999</v>
      </c>
      <c r="D27" s="45">
        <v>24772.6599749999</v>
      </c>
      <c r="E27" s="45">
        <v>6130.6680850000002</v>
      </c>
      <c r="F27" s="45">
        <v>71274.746779999899</v>
      </c>
      <c r="G27" s="45">
        <v>40745.736624999998</v>
      </c>
      <c r="H27" s="45">
        <v>236782.995659999</v>
      </c>
      <c r="I27" s="45">
        <v>35474.484680000001</v>
      </c>
      <c r="J27" s="45">
        <v>8447.1830349999891</v>
      </c>
      <c r="K27" s="45">
        <v>58278.881609999902</v>
      </c>
      <c r="L27" s="45">
        <v>33781.511489999997</v>
      </c>
      <c r="M27" s="45">
        <v>33781.511489999997</v>
      </c>
      <c r="N27" s="45">
        <v>90028.386509999997</v>
      </c>
      <c r="O27" s="45">
        <v>64720.971043290003</v>
      </c>
      <c r="P27" s="45">
        <v>115415.0798702</v>
      </c>
      <c r="Q27" s="45">
        <v>49109.980535868002</v>
      </c>
      <c r="R27" s="45">
        <v>49109.980535868002</v>
      </c>
      <c r="S27" s="45">
        <v>44346.402900000001</v>
      </c>
      <c r="T27" s="45">
        <v>93633.549469999896</v>
      </c>
      <c r="U27" s="45">
        <v>200030.430289999</v>
      </c>
      <c r="V27" s="45">
        <v>19218.425312599898</v>
      </c>
      <c r="W27" s="45">
        <v>229253.06865</v>
      </c>
      <c r="X27" s="45">
        <v>1028172.1811</v>
      </c>
    </row>
    <row r="28" spans="1:24" x14ac:dyDescent="0.2">
      <c r="A28" s="45" t="s">
        <v>27</v>
      </c>
      <c r="B28" s="45">
        <v>23005.061739000001</v>
      </c>
      <c r="C28" s="45">
        <v>11632.757320000001</v>
      </c>
      <c r="D28" s="45">
        <v>11632.757320000001</v>
      </c>
      <c r="E28" s="45">
        <v>2878.8406922999998</v>
      </c>
      <c r="F28" s="45">
        <v>7899.7542899999899</v>
      </c>
      <c r="G28" s="45">
        <v>4358.3481812999999</v>
      </c>
      <c r="H28" s="45">
        <v>111576.03533699999</v>
      </c>
      <c r="I28" s="45">
        <v>16659.436988000001</v>
      </c>
      <c r="J28" s="45">
        <v>3971.0237767999902</v>
      </c>
      <c r="K28" s="45">
        <v>27368.754952999901</v>
      </c>
      <c r="L28" s="45">
        <v>15863.154941999899</v>
      </c>
      <c r="M28" s="45">
        <v>15863.154941999899</v>
      </c>
      <c r="N28" s="45">
        <v>42284.6299689999</v>
      </c>
      <c r="O28" s="45">
        <v>29676.820463229898</v>
      </c>
      <c r="P28" s="45">
        <v>62604.319164790002</v>
      </c>
      <c r="Q28" s="45">
        <v>49184.796372755103</v>
      </c>
      <c r="R28" s="45">
        <v>49184.796372755103</v>
      </c>
      <c r="S28" s="45">
        <v>20843.065221000001</v>
      </c>
      <c r="T28" s="45">
        <v>23277.962020999999</v>
      </c>
      <c r="U28" s="45">
        <v>62953.031392999997</v>
      </c>
      <c r="V28" s="45">
        <v>10720.672130520001</v>
      </c>
      <c r="W28" s="45">
        <v>24242.518645999899</v>
      </c>
      <c r="X28" s="45">
        <v>357139.02708999999</v>
      </c>
    </row>
    <row r="29" spans="1:24" x14ac:dyDescent="0.2">
      <c r="A29" s="45" t="s">
        <v>28</v>
      </c>
      <c r="B29" s="45">
        <v>50045.190119999999</v>
      </c>
      <c r="C29" s="45">
        <v>25296.028769999899</v>
      </c>
      <c r="D29" s="45">
        <v>25296.028769999899</v>
      </c>
      <c r="E29" s="45">
        <v>6260.1915250000002</v>
      </c>
      <c r="F29" s="45">
        <v>93519.410759999999</v>
      </c>
      <c r="G29" s="45">
        <v>45444.186370000003</v>
      </c>
      <c r="H29" s="45">
        <v>241648.798699999</v>
      </c>
      <c r="I29" s="45">
        <v>36240.897589999899</v>
      </c>
      <c r="J29" s="45">
        <v>8625.3348279999991</v>
      </c>
      <c r="K29" s="45">
        <v>59537.978869999999</v>
      </c>
      <c r="L29" s="45">
        <v>34495.206189999997</v>
      </c>
      <c r="M29" s="45">
        <v>34495.206189999997</v>
      </c>
      <c r="N29" s="45">
        <v>91927.212959999903</v>
      </c>
      <c r="O29" s="45">
        <v>160551.15048800001</v>
      </c>
      <c r="P29" s="45">
        <v>151394.55801199999</v>
      </c>
      <c r="Q29" s="45">
        <v>8230.2837297999995</v>
      </c>
      <c r="R29" s="45">
        <v>8230.2837297999995</v>
      </c>
      <c r="S29" s="45">
        <v>45281.691239999898</v>
      </c>
      <c r="T29" s="45">
        <v>46442.4529799999</v>
      </c>
      <c r="U29" s="45">
        <v>130449.024689999</v>
      </c>
      <c r="V29" s="45">
        <v>27299.395451</v>
      </c>
      <c r="W29" s="45">
        <v>264571.19010000001</v>
      </c>
      <c r="X29" s="45">
        <v>1093135.9959</v>
      </c>
    </row>
    <row r="30" spans="1:24" x14ac:dyDescent="0.2">
      <c r="A30" s="45" t="s">
        <v>29</v>
      </c>
      <c r="B30" s="45">
        <v>3949.0221999999999</v>
      </c>
      <c r="C30" s="45">
        <v>1993.88804</v>
      </c>
      <c r="D30" s="45">
        <v>1993.88804</v>
      </c>
      <c r="E30" s="45">
        <v>493.44260799999898</v>
      </c>
      <c r="F30" s="45">
        <v>9074.9356200000002</v>
      </c>
      <c r="G30" s="45">
        <v>6525.7784499999998</v>
      </c>
      <c r="H30" s="45">
        <v>19183.695479999998</v>
      </c>
      <c r="I30" s="45">
        <v>2859.7358800000002</v>
      </c>
      <c r="J30" s="45">
        <v>689.27443800000003</v>
      </c>
      <c r="K30" s="45">
        <v>4698.0868099999998</v>
      </c>
      <c r="L30" s="45">
        <v>2718.9845499999901</v>
      </c>
      <c r="M30" s="45">
        <v>2718.9845499999901</v>
      </c>
      <c r="N30" s="45">
        <v>7248.7211900000002</v>
      </c>
      <c r="O30" s="45">
        <v>22820.743953000001</v>
      </c>
      <c r="P30" s="45">
        <v>7486.8419271999901</v>
      </c>
      <c r="Q30" s="45">
        <v>677.52855442929899</v>
      </c>
      <c r="R30" s="45">
        <v>677.52855442929899</v>
      </c>
      <c r="S30" s="45">
        <v>3607.7600400000001</v>
      </c>
      <c r="T30" s="45">
        <v>3415.5439900000001</v>
      </c>
      <c r="U30" s="45">
        <v>9912.2804599999909</v>
      </c>
      <c r="V30" s="45">
        <v>1282.8588138999901</v>
      </c>
      <c r="W30" s="45">
        <v>42207.252200000003</v>
      </c>
      <c r="X30" s="45">
        <v>111776.7185</v>
      </c>
    </row>
    <row r="31" spans="1:24" x14ac:dyDescent="0.2">
      <c r="A31" s="45" t="s">
        <v>30</v>
      </c>
      <c r="B31" s="45">
        <v>3057.0913793</v>
      </c>
      <c r="C31" s="45">
        <v>1542.06518509999</v>
      </c>
      <c r="D31" s="45">
        <v>1542.06518509999</v>
      </c>
      <c r="E31" s="45">
        <v>381.625972469999</v>
      </c>
      <c r="F31" s="45">
        <v>10686.547563</v>
      </c>
      <c r="G31" s="45">
        <v>3302.1849559000002</v>
      </c>
      <c r="H31" s="45">
        <v>15209.196529999999</v>
      </c>
      <c r="I31" s="45">
        <v>2213.8356867999901</v>
      </c>
      <c r="J31" s="45">
        <v>537.09922329999995</v>
      </c>
      <c r="K31" s="45">
        <v>3636.9703936000001</v>
      </c>
      <c r="L31" s="45">
        <v>2102.8546813999901</v>
      </c>
      <c r="M31" s="45">
        <v>2102.8546813999901</v>
      </c>
      <c r="N31" s="45">
        <v>5614.8212640000002</v>
      </c>
      <c r="O31" s="45">
        <v>54719.387334769999</v>
      </c>
      <c r="P31" s="45">
        <v>7192.3848276199897</v>
      </c>
      <c r="Q31" s="45">
        <v>1314.6434700130001</v>
      </c>
      <c r="R31" s="45">
        <v>1314.6434700130001</v>
      </c>
      <c r="S31" s="45">
        <v>2807.5323524</v>
      </c>
      <c r="T31" s="45">
        <v>2790.4871622999999</v>
      </c>
      <c r="U31" s="45">
        <v>7897.4056819999996</v>
      </c>
      <c r="V31" s="45">
        <v>1400.05470256999</v>
      </c>
      <c r="W31" s="45">
        <v>22758.763365999901</v>
      </c>
      <c r="X31" s="45">
        <v>115844.87398</v>
      </c>
    </row>
    <row r="32" spans="1:24" x14ac:dyDescent="0.2">
      <c r="A32" s="45" t="s">
        <v>31</v>
      </c>
      <c r="B32" s="45">
        <v>58426.709439999999</v>
      </c>
      <c r="C32" s="45">
        <v>29539.74857</v>
      </c>
      <c r="D32" s="45">
        <v>29539.74857</v>
      </c>
      <c r="E32" s="45">
        <v>7310.4163870000002</v>
      </c>
      <c r="F32" s="45">
        <v>104593.587829999</v>
      </c>
      <c r="G32" s="45">
        <v>46320.888099999996</v>
      </c>
      <c r="H32" s="45">
        <v>282103.96579999902</v>
      </c>
      <c r="I32" s="45">
        <v>42310.50604</v>
      </c>
      <c r="J32" s="45">
        <v>10081.169818</v>
      </c>
      <c r="K32" s="45">
        <v>69509.336750000002</v>
      </c>
      <c r="L32" s="45">
        <v>40282.185949999897</v>
      </c>
      <c r="M32" s="45">
        <v>40282.185949999897</v>
      </c>
      <c r="N32" s="45">
        <v>107346.68356</v>
      </c>
      <c r="O32" s="45">
        <v>150323.935304099</v>
      </c>
      <c r="P32" s="45">
        <v>178572.53237999999</v>
      </c>
      <c r="Q32" s="45">
        <v>30349.5099359999</v>
      </c>
      <c r="R32" s="45">
        <v>30349.5099359999</v>
      </c>
      <c r="S32" s="45">
        <v>52913.890189999998</v>
      </c>
      <c r="T32" s="45">
        <v>78948.852429999999</v>
      </c>
      <c r="U32" s="45">
        <v>189440.31789999999</v>
      </c>
      <c r="V32" s="45">
        <v>29692.320424000001</v>
      </c>
      <c r="W32" s="45">
        <v>272039.01955000003</v>
      </c>
      <c r="X32" s="45">
        <v>1263823.9043999901</v>
      </c>
    </row>
    <row r="33" spans="1:24" x14ac:dyDescent="0.2">
      <c r="A33" s="45" t="s">
        <v>32</v>
      </c>
      <c r="B33" s="45">
        <v>15588.599434</v>
      </c>
      <c r="C33" s="45">
        <v>7860.9003933999902</v>
      </c>
      <c r="D33" s="45">
        <v>7860.9003933999902</v>
      </c>
      <c r="E33" s="45">
        <v>1945.39082388</v>
      </c>
      <c r="F33" s="45">
        <v>26123.378474000001</v>
      </c>
      <c r="G33" s="45">
        <v>13643.4150082</v>
      </c>
      <c r="H33" s="45">
        <v>75946.429688999895</v>
      </c>
      <c r="I33" s="45">
        <v>11288.6941107</v>
      </c>
      <c r="J33" s="45">
        <v>2743.7164966599998</v>
      </c>
      <c r="K33" s="45">
        <v>18545.510068799998</v>
      </c>
      <c r="L33" s="45">
        <v>10719.603764399901</v>
      </c>
      <c r="M33" s="45">
        <v>10719.603764399901</v>
      </c>
      <c r="N33" s="45">
        <v>28584.4146909999</v>
      </c>
      <c r="O33" s="45">
        <v>118608.67060529999</v>
      </c>
      <c r="P33" s="45">
        <v>32706.336727249902</v>
      </c>
      <c r="Q33" s="45">
        <v>8879.6714350092298</v>
      </c>
      <c r="R33" s="45">
        <v>8879.6714350092298</v>
      </c>
      <c r="S33" s="45">
        <v>14331.1147984</v>
      </c>
      <c r="T33" s="45">
        <v>13676.7890978999</v>
      </c>
      <c r="U33" s="45">
        <v>39425.407683999998</v>
      </c>
      <c r="V33" s="45">
        <v>5471.0495372900004</v>
      </c>
      <c r="W33" s="45">
        <v>110076.139096999</v>
      </c>
      <c r="X33" s="45">
        <v>417241.26480599999</v>
      </c>
    </row>
    <row r="34" spans="1:24" x14ac:dyDescent="0.2">
      <c r="A34" s="45" t="s">
        <v>33</v>
      </c>
      <c r="B34" s="45">
        <v>30780.069317000001</v>
      </c>
      <c r="C34" s="45">
        <v>15534.380949999901</v>
      </c>
      <c r="D34" s="45">
        <v>15534.380949999901</v>
      </c>
      <c r="E34" s="45">
        <v>3844.4065762999999</v>
      </c>
      <c r="F34" s="45">
        <v>157698.53672399899</v>
      </c>
      <c r="G34" s="45">
        <v>68980.191431999905</v>
      </c>
      <c r="H34" s="45">
        <v>150038.98573999901</v>
      </c>
      <c r="I34" s="45">
        <v>22289.820448999901</v>
      </c>
      <c r="J34" s="45">
        <v>5384.5138864999899</v>
      </c>
      <c r="K34" s="45">
        <v>36618.582221999997</v>
      </c>
      <c r="L34" s="45">
        <v>21183.629222</v>
      </c>
      <c r="M34" s="45">
        <v>21183.629222</v>
      </c>
      <c r="N34" s="45">
        <v>56487.965930999897</v>
      </c>
      <c r="O34" s="45">
        <v>439589.13873100001</v>
      </c>
      <c r="P34" s="45">
        <v>78849.796832299995</v>
      </c>
      <c r="Q34" s="45">
        <v>14309.37885447</v>
      </c>
      <c r="R34" s="45">
        <v>14309.37885447</v>
      </c>
      <c r="S34" s="45">
        <v>28168.022419000001</v>
      </c>
      <c r="T34" s="45">
        <v>30430.397224999899</v>
      </c>
      <c r="U34" s="45">
        <v>80066.647861999998</v>
      </c>
      <c r="V34" s="45">
        <v>25411.251046820002</v>
      </c>
      <c r="W34" s="45">
        <v>362285.64255999902</v>
      </c>
      <c r="X34" s="45">
        <v>1208756.39555</v>
      </c>
    </row>
    <row r="35" spans="1:24" x14ac:dyDescent="0.2">
      <c r="A35" s="45" t="s">
        <v>34</v>
      </c>
      <c r="B35" s="45">
        <v>15609.414479999899</v>
      </c>
      <c r="C35" s="45">
        <v>7893.1837639999903</v>
      </c>
      <c r="D35" s="45">
        <v>7893.1837639999903</v>
      </c>
      <c r="E35" s="45">
        <v>1953.3813603999899</v>
      </c>
      <c r="F35" s="45">
        <v>7302.2843324999903</v>
      </c>
      <c r="G35" s="45">
        <v>3652.5866992000001</v>
      </c>
      <c r="H35" s="45">
        <v>76578.061349999902</v>
      </c>
      <c r="I35" s="45">
        <v>11303.7692999999</v>
      </c>
      <c r="J35" s="45">
        <v>2693.1729816000002</v>
      </c>
      <c r="K35" s="45">
        <v>18570.281695999998</v>
      </c>
      <c r="L35" s="45">
        <v>10763.6289</v>
      </c>
      <c r="M35" s="45">
        <v>10763.6289</v>
      </c>
      <c r="N35" s="45">
        <v>28712.172563999899</v>
      </c>
      <c r="O35" s="45">
        <v>17559.177405123999</v>
      </c>
      <c r="P35" s="45">
        <v>39019.724039939902</v>
      </c>
      <c r="Q35" s="45">
        <v>33608.505882445999</v>
      </c>
      <c r="R35" s="45">
        <v>33608.505882445999</v>
      </c>
      <c r="S35" s="45">
        <v>14139.713890999899</v>
      </c>
      <c r="T35" s="45">
        <v>13841.375851999899</v>
      </c>
      <c r="U35" s="45">
        <v>39798.881631999997</v>
      </c>
      <c r="V35" s="45">
        <v>6555.6988914900003</v>
      </c>
      <c r="W35" s="45">
        <v>20931.192775</v>
      </c>
      <c r="X35" s="45">
        <v>235205.108509999</v>
      </c>
    </row>
    <row r="36" spans="1:24" x14ac:dyDescent="0.2">
      <c r="A36" s="45" t="s">
        <v>35</v>
      </c>
      <c r="B36" s="45">
        <v>12314.637590999901</v>
      </c>
      <c r="C36" s="45">
        <v>6210.9286825999998</v>
      </c>
      <c r="D36" s="45">
        <v>6210.9286825999998</v>
      </c>
      <c r="E36" s="45">
        <v>1537.06796069999</v>
      </c>
      <c r="F36" s="45">
        <v>9866.8531569999996</v>
      </c>
      <c r="G36" s="45">
        <v>4635.0393739999899</v>
      </c>
      <c r="H36" s="45">
        <v>59548.267314999997</v>
      </c>
      <c r="I36" s="45">
        <v>8917.8165669999908</v>
      </c>
      <c r="J36" s="45">
        <v>2169.1487207999999</v>
      </c>
      <c r="K36" s="45">
        <v>14650.531687999999</v>
      </c>
      <c r="L36" s="45">
        <v>8469.6112509999894</v>
      </c>
      <c r="M36" s="45">
        <v>8469.6112509999894</v>
      </c>
      <c r="N36" s="45">
        <v>22573.743546999998</v>
      </c>
      <c r="O36" s="45">
        <v>137509.79941293001</v>
      </c>
      <c r="P36" s="45">
        <v>29912.222828009999</v>
      </c>
      <c r="Q36" s="45">
        <v>17810.602650004101</v>
      </c>
      <c r="R36" s="45">
        <v>17810.602650004101</v>
      </c>
      <c r="S36" s="45">
        <v>11327.231363999999</v>
      </c>
      <c r="T36" s="45">
        <v>10856.926404</v>
      </c>
      <c r="U36" s="45">
        <v>31240.958280999999</v>
      </c>
      <c r="V36" s="45">
        <v>4896.9948965699996</v>
      </c>
      <c r="W36" s="45">
        <v>38401.003380000002</v>
      </c>
      <c r="X36" s="45">
        <v>329661.38897999999</v>
      </c>
    </row>
    <row r="37" spans="1:24" x14ac:dyDescent="0.2">
      <c r="A37" s="45" t="s">
        <v>36</v>
      </c>
      <c r="B37" s="45">
        <v>35332.851219999997</v>
      </c>
      <c r="C37" s="45">
        <v>17842.668781999899</v>
      </c>
      <c r="D37" s="45">
        <v>17842.668781999899</v>
      </c>
      <c r="E37" s="45">
        <v>4415.6511039999996</v>
      </c>
      <c r="F37" s="45">
        <v>45891.71269</v>
      </c>
      <c r="G37" s="45">
        <v>16786.694092000002</v>
      </c>
      <c r="H37" s="45">
        <v>170606.03386</v>
      </c>
      <c r="I37" s="45">
        <v>25586.767690000001</v>
      </c>
      <c r="J37" s="45">
        <v>6163.09866899999</v>
      </c>
      <c r="K37" s="45">
        <v>42034.929770000002</v>
      </c>
      <c r="L37" s="45">
        <v>24331.3529099999</v>
      </c>
      <c r="M37" s="45">
        <v>24331.3529099999</v>
      </c>
      <c r="N37" s="45">
        <v>64841.48835</v>
      </c>
      <c r="O37" s="45">
        <v>523132.13569990901</v>
      </c>
      <c r="P37" s="45">
        <v>100037.48051550001</v>
      </c>
      <c r="Q37" s="45">
        <v>40171.1289167</v>
      </c>
      <c r="R37" s="45">
        <v>40171.1289167</v>
      </c>
      <c r="S37" s="45">
        <v>32261.668610000001</v>
      </c>
      <c r="T37" s="45">
        <v>30950.547639999899</v>
      </c>
      <c r="U37" s="45">
        <v>89083.925869999905</v>
      </c>
      <c r="V37" s="45">
        <v>21328.991575700002</v>
      </c>
      <c r="W37" s="45">
        <v>116360.33677999899</v>
      </c>
      <c r="X37" s="45">
        <v>1101442.19309999</v>
      </c>
    </row>
    <row r="38" spans="1:24" x14ac:dyDescent="0.2">
      <c r="A38" s="45" t="s">
        <v>37</v>
      </c>
      <c r="B38" s="45">
        <v>53706.196060000002</v>
      </c>
      <c r="C38" s="45">
        <v>27156.275979999999</v>
      </c>
      <c r="D38" s="45">
        <v>27156.275979999999</v>
      </c>
      <c r="E38" s="45">
        <v>6720.5604239999902</v>
      </c>
      <c r="F38" s="45">
        <v>106028.32674</v>
      </c>
      <c r="G38" s="45">
        <v>58703.114840000002</v>
      </c>
      <c r="H38" s="45">
        <v>259723.47379999899</v>
      </c>
      <c r="I38" s="45">
        <v>38892.046620000001</v>
      </c>
      <c r="J38" s="45">
        <v>9264.2720900000004</v>
      </c>
      <c r="K38" s="45">
        <v>63893.394429999898</v>
      </c>
      <c r="L38" s="45">
        <v>37031.964639999998</v>
      </c>
      <c r="M38" s="45">
        <v>37031.964639999998</v>
      </c>
      <c r="N38" s="45">
        <v>98694.465599999894</v>
      </c>
      <c r="O38" s="45">
        <v>84825.0664866999</v>
      </c>
      <c r="P38" s="45">
        <v>117798.66603599901</v>
      </c>
      <c r="Q38" s="45">
        <v>12059.530779999999</v>
      </c>
      <c r="R38" s="45">
        <v>12059.530779999999</v>
      </c>
      <c r="S38" s="45">
        <v>48631.29694</v>
      </c>
      <c r="T38" s="45">
        <v>102551.226589999</v>
      </c>
      <c r="U38" s="45">
        <v>219050.33969999899</v>
      </c>
      <c r="V38" s="45">
        <v>19927.710779999899</v>
      </c>
      <c r="W38" s="45">
        <v>301059.0588</v>
      </c>
      <c r="X38" s="45">
        <v>1180571.4199000001</v>
      </c>
    </row>
    <row r="39" spans="1:24" x14ac:dyDescent="0.2">
      <c r="A39" s="45" t="s">
        <v>130</v>
      </c>
      <c r="B39" s="45">
        <v>13283.771242999999</v>
      </c>
      <c r="C39" s="45">
        <v>6690.2656461999904</v>
      </c>
      <c r="D39" s="45">
        <v>6690.2656461999904</v>
      </c>
      <c r="E39" s="45">
        <v>1655.6898656999999</v>
      </c>
      <c r="F39" s="45">
        <v>14453.930109999999</v>
      </c>
      <c r="G39" s="45">
        <v>6132.9071309999899</v>
      </c>
      <c r="H39" s="45">
        <v>64247.599699999999</v>
      </c>
      <c r="I39" s="45">
        <v>9619.6289779999897</v>
      </c>
      <c r="J39" s="45">
        <v>2365.474334</v>
      </c>
      <c r="K39" s="45">
        <v>15803.485171</v>
      </c>
      <c r="L39" s="45">
        <v>9123.2602430000006</v>
      </c>
      <c r="M39" s="45">
        <v>9123.2602430000006</v>
      </c>
      <c r="N39" s="45">
        <v>24317.078861000002</v>
      </c>
      <c r="O39" s="45">
        <v>272666.376341419</v>
      </c>
      <c r="P39" s="45">
        <v>30648.338520699901</v>
      </c>
      <c r="Q39" s="45">
        <v>9899.6681854835406</v>
      </c>
      <c r="R39" s="45">
        <v>9899.6681854835406</v>
      </c>
      <c r="S39" s="45">
        <v>12319.167132999901</v>
      </c>
      <c r="T39" s="45">
        <v>11686.400178</v>
      </c>
      <c r="U39" s="45">
        <v>33633.383470999899</v>
      </c>
      <c r="V39" s="45">
        <v>4970.1231703799904</v>
      </c>
      <c r="W39" s="45">
        <v>59839.755196999897</v>
      </c>
      <c r="X39" s="45">
        <v>496303.00139999902</v>
      </c>
    </row>
    <row r="40" spans="1:24" x14ac:dyDescent="0.2">
      <c r="A40" s="45" t="s">
        <v>39</v>
      </c>
      <c r="B40" s="45">
        <v>421.941406999999</v>
      </c>
      <c r="C40" s="45">
        <v>212.50325430000001</v>
      </c>
      <c r="D40" s="45">
        <v>212.50325430000001</v>
      </c>
      <c r="E40" s="45">
        <v>52.589387499999901</v>
      </c>
      <c r="F40" s="45">
        <v>688.12891300000001</v>
      </c>
      <c r="G40" s="45">
        <v>314.29702699999899</v>
      </c>
      <c r="H40" s="45">
        <v>2101.80591</v>
      </c>
      <c r="I40" s="45">
        <v>305.55445500000002</v>
      </c>
      <c r="J40" s="45">
        <v>74.830337499999999</v>
      </c>
      <c r="K40" s="45">
        <v>501.97543400000001</v>
      </c>
      <c r="L40" s="45">
        <v>289.78268600000001</v>
      </c>
      <c r="M40" s="45">
        <v>289.78268600000001</v>
      </c>
      <c r="N40" s="45">
        <v>773.84955400000001</v>
      </c>
      <c r="O40" s="45">
        <v>11411.18427392</v>
      </c>
      <c r="P40" s="45">
        <v>891.93701059999898</v>
      </c>
      <c r="Q40" s="45">
        <v>160.6852780177</v>
      </c>
      <c r="R40" s="45">
        <v>160.6852780177</v>
      </c>
      <c r="S40" s="45">
        <v>390.22032699999897</v>
      </c>
      <c r="T40" s="45">
        <v>379.66093799999999</v>
      </c>
      <c r="U40" s="45">
        <v>1081.63189299999</v>
      </c>
      <c r="V40" s="45">
        <v>182.47178088999999</v>
      </c>
      <c r="W40" s="45">
        <v>2580.54951999999</v>
      </c>
      <c r="X40" s="45">
        <v>19160.443500000001</v>
      </c>
    </row>
    <row r="41" spans="1:24" x14ac:dyDescent="0.2">
      <c r="A41" s="45" t="s">
        <v>40</v>
      </c>
      <c r="B41" s="45">
        <v>24996.99612</v>
      </c>
      <c r="C41" s="45">
        <v>12626.502479999999</v>
      </c>
      <c r="D41" s="45">
        <v>12626.502479999999</v>
      </c>
      <c r="E41" s="45">
        <v>3124.7719189999998</v>
      </c>
      <c r="F41" s="45">
        <v>169903.49459999899</v>
      </c>
      <c r="G41" s="45">
        <v>75355.3489999999</v>
      </c>
      <c r="H41" s="45">
        <v>122069.6969</v>
      </c>
      <c r="I41" s="45">
        <v>18101.912230000002</v>
      </c>
      <c r="J41" s="45">
        <v>4348.0875429999996</v>
      </c>
      <c r="K41" s="45">
        <v>29738.526590000001</v>
      </c>
      <c r="L41" s="45">
        <v>17218.26743</v>
      </c>
      <c r="M41" s="45">
        <v>17218.26743</v>
      </c>
      <c r="N41" s="45">
        <v>45918.02893</v>
      </c>
      <c r="O41" s="45">
        <v>276730.36255259998</v>
      </c>
      <c r="P41" s="45">
        <v>67172.466111000002</v>
      </c>
      <c r="Q41" s="45">
        <v>7968.4050399999996</v>
      </c>
      <c r="R41" s="45">
        <v>7968.4050399999996</v>
      </c>
      <c r="S41" s="45">
        <v>22779.821639999998</v>
      </c>
      <c r="T41" s="45">
        <v>27372.9038799999</v>
      </c>
      <c r="U41" s="45">
        <v>67754.794429999994</v>
      </c>
      <c r="V41" s="45">
        <v>26795.970711999998</v>
      </c>
      <c r="W41" s="45">
        <v>357790.3616</v>
      </c>
      <c r="X41" s="45">
        <v>979690.02229999902</v>
      </c>
    </row>
    <row r="42" spans="1:24" x14ac:dyDescent="0.2">
      <c r="A42" s="45" t="s">
        <v>41</v>
      </c>
      <c r="B42" s="45">
        <v>20786.457998999998</v>
      </c>
      <c r="C42" s="45">
        <v>10510.1893979999</v>
      </c>
      <c r="D42" s="45">
        <v>10510.1893979999</v>
      </c>
      <c r="E42" s="45">
        <v>2601.0305788000001</v>
      </c>
      <c r="F42" s="45">
        <v>9821.7657799999997</v>
      </c>
      <c r="G42" s="45">
        <v>7248.7871044000003</v>
      </c>
      <c r="H42" s="45">
        <v>100808.789179999</v>
      </c>
      <c r="I42" s="45">
        <v>15052.792492</v>
      </c>
      <c r="J42" s="45">
        <v>3585.0939794999899</v>
      </c>
      <c r="K42" s="45">
        <v>24729.311581999998</v>
      </c>
      <c r="L42" s="45">
        <v>14332.336622000001</v>
      </c>
      <c r="M42" s="45">
        <v>14332.336622000001</v>
      </c>
      <c r="N42" s="45">
        <v>38204.229326999899</v>
      </c>
      <c r="O42" s="45">
        <v>16768.938276100002</v>
      </c>
      <c r="P42" s="45">
        <v>54492.252026959999</v>
      </c>
      <c r="Q42" s="45">
        <v>41389.306142908499</v>
      </c>
      <c r="R42" s="45">
        <v>41389.306142908499</v>
      </c>
      <c r="S42" s="45">
        <v>18820.6152249999</v>
      </c>
      <c r="T42" s="45">
        <v>27522.652329</v>
      </c>
      <c r="U42" s="45">
        <v>66611.134162000002</v>
      </c>
      <c r="V42" s="45">
        <v>9300.8758579099904</v>
      </c>
      <c r="W42" s="45">
        <v>33972.759968999897</v>
      </c>
      <c r="X42" s="45">
        <v>338470.03236999898</v>
      </c>
    </row>
    <row r="43" spans="1:24" x14ac:dyDescent="0.2">
      <c r="A43" s="45" t="s">
        <v>42</v>
      </c>
      <c r="B43" s="45">
        <v>19123.3073029999</v>
      </c>
      <c r="C43" s="45">
        <v>9637.7529826999998</v>
      </c>
      <c r="D43" s="45">
        <v>9637.7529826999998</v>
      </c>
      <c r="E43" s="45">
        <v>2385.1275780999999</v>
      </c>
      <c r="F43" s="45">
        <v>36035.346117999899</v>
      </c>
      <c r="G43" s="45">
        <v>13242.633057999999</v>
      </c>
      <c r="H43" s="45">
        <v>92364.988230000003</v>
      </c>
      <c r="I43" s="45">
        <v>13848.4127939999</v>
      </c>
      <c r="J43" s="45">
        <v>3388.4754175999901</v>
      </c>
      <c r="K43" s="45">
        <v>22750.713713000001</v>
      </c>
      <c r="L43" s="45">
        <v>13142.6203939999</v>
      </c>
      <c r="M43" s="45">
        <v>13142.6203939999</v>
      </c>
      <c r="N43" s="45">
        <v>35026.6673669999</v>
      </c>
      <c r="O43" s="45">
        <v>516067.55433936999</v>
      </c>
      <c r="P43" s="45">
        <v>51227.550899200003</v>
      </c>
      <c r="Q43" s="45">
        <v>14496.8632922</v>
      </c>
      <c r="R43" s="45">
        <v>14496.8632922</v>
      </c>
      <c r="S43" s="45">
        <v>17668.283185999899</v>
      </c>
      <c r="T43" s="45">
        <v>16630.839094999999</v>
      </c>
      <c r="U43" s="45">
        <v>47895.450268000001</v>
      </c>
      <c r="V43" s="45">
        <v>9664.3867594599997</v>
      </c>
      <c r="W43" s="45">
        <v>107369.511463</v>
      </c>
      <c r="X43" s="45">
        <v>868158.34248999995</v>
      </c>
    </row>
    <row r="44" spans="1:24" x14ac:dyDescent="0.2">
      <c r="A44" s="45" t="s">
        <v>43</v>
      </c>
      <c r="B44" s="45">
        <v>197097.45541999899</v>
      </c>
      <c r="C44" s="45">
        <v>99573.147655999899</v>
      </c>
      <c r="D44" s="45">
        <v>99573.147655999899</v>
      </c>
      <c r="E44" s="45">
        <v>24642.069134000001</v>
      </c>
      <c r="F44" s="45">
        <v>405083.342899999</v>
      </c>
      <c r="G44" s="45">
        <v>168328.404033</v>
      </c>
      <c r="H44" s="45">
        <v>955178.69822999998</v>
      </c>
      <c r="I44" s="45">
        <v>142730.82074</v>
      </c>
      <c r="J44" s="45">
        <v>34233.574212999898</v>
      </c>
      <c r="K44" s="45">
        <v>234483.75216999999</v>
      </c>
      <c r="L44" s="45">
        <v>135784.00289999999</v>
      </c>
      <c r="M44" s="45">
        <v>135784.00289999999</v>
      </c>
      <c r="N44" s="45">
        <v>361936.39701999997</v>
      </c>
      <c r="O44" s="45">
        <v>1523299.5680302901</v>
      </c>
      <c r="P44" s="45">
        <v>571367.29835709999</v>
      </c>
      <c r="Q44" s="45">
        <v>107859.26730417</v>
      </c>
      <c r="R44" s="45">
        <v>107859.26730417</v>
      </c>
      <c r="S44" s="45">
        <v>179396.954839999</v>
      </c>
      <c r="T44" s="45">
        <v>176354.01281999901</v>
      </c>
      <c r="U44" s="45">
        <v>499996.03657</v>
      </c>
      <c r="V44" s="45">
        <v>141129.81522929901</v>
      </c>
      <c r="W44" s="45">
        <v>982105.72953999997</v>
      </c>
      <c r="X44" s="45">
        <v>5124732.9001000002</v>
      </c>
    </row>
    <row r="45" spans="1:24" x14ac:dyDescent="0.2">
      <c r="A45" s="45" t="s">
        <v>44</v>
      </c>
      <c r="B45" s="45">
        <v>34337.104679999997</v>
      </c>
      <c r="C45" s="45">
        <v>17328.921050000001</v>
      </c>
      <c r="D45" s="45">
        <v>17328.921050000001</v>
      </c>
      <c r="E45" s="45">
        <v>4288.5121849999896</v>
      </c>
      <c r="F45" s="45">
        <v>68711.218330000003</v>
      </c>
      <c r="G45" s="45">
        <v>28700.729609999999</v>
      </c>
      <c r="H45" s="45">
        <v>165695.83899999899</v>
      </c>
      <c r="I45" s="45">
        <v>24865.669249999999</v>
      </c>
      <c r="J45" s="45">
        <v>5913.066202</v>
      </c>
      <c r="K45" s="45">
        <v>40850.299980000003</v>
      </c>
      <c r="L45" s="45">
        <v>23630.772540000002</v>
      </c>
      <c r="M45" s="45">
        <v>23630.772540000002</v>
      </c>
      <c r="N45" s="45">
        <v>62977.805889999901</v>
      </c>
      <c r="O45" s="45">
        <v>130991.00622700001</v>
      </c>
      <c r="P45" s="45">
        <v>98716.489325000002</v>
      </c>
      <c r="Q45" s="45">
        <v>8431.8336649089906</v>
      </c>
      <c r="R45" s="45">
        <v>8431.8336649089906</v>
      </c>
      <c r="S45" s="45">
        <v>31037.963659999899</v>
      </c>
      <c r="T45" s="45">
        <v>36236.086410000004</v>
      </c>
      <c r="U45" s="45">
        <v>95982.730669999903</v>
      </c>
      <c r="V45" s="45">
        <v>16836.428286999999</v>
      </c>
      <c r="W45" s="45">
        <v>180919.0509</v>
      </c>
      <c r="X45" s="45">
        <v>773874.01029999903</v>
      </c>
    </row>
    <row r="46" spans="1:24" x14ac:dyDescent="0.2">
      <c r="A46" s="45" t="s">
        <v>45</v>
      </c>
      <c r="B46" s="45">
        <v>3576.234751</v>
      </c>
      <c r="C46" s="45">
        <v>1804.0867290000001</v>
      </c>
      <c r="D46" s="45">
        <v>1804.0867290000001</v>
      </c>
      <c r="E46" s="45">
        <v>446.47447519999901</v>
      </c>
      <c r="F46" s="45">
        <v>6510.6909800000003</v>
      </c>
      <c r="G46" s="45">
        <v>4126.591727</v>
      </c>
      <c r="H46" s="45">
        <v>17331.981609999999</v>
      </c>
      <c r="I46" s="45">
        <v>2589.7757219999999</v>
      </c>
      <c r="J46" s="45">
        <v>627.43555700000002</v>
      </c>
      <c r="K46" s="45">
        <v>4254.5859779999901</v>
      </c>
      <c r="L46" s="45">
        <v>2460.1674719999901</v>
      </c>
      <c r="M46" s="45">
        <v>2460.1674719999901</v>
      </c>
      <c r="N46" s="45">
        <v>6557.9398499999897</v>
      </c>
      <c r="O46" s="45">
        <v>12446.8835814999</v>
      </c>
      <c r="P46" s="45">
        <v>6775.1171652999901</v>
      </c>
      <c r="Q46" s="45">
        <v>1248.35743058259</v>
      </c>
      <c r="R46" s="45">
        <v>1248.35743058259</v>
      </c>
      <c r="S46" s="45">
        <v>3279.6000260000001</v>
      </c>
      <c r="T46" s="45">
        <v>3094.1437930000002</v>
      </c>
      <c r="U46" s="45">
        <v>8976.8751200000006</v>
      </c>
      <c r="V46" s="45">
        <v>1156.7052590999999</v>
      </c>
      <c r="W46" s="45">
        <v>30266.623619999998</v>
      </c>
      <c r="X46" s="45">
        <v>85033.0625</v>
      </c>
    </row>
    <row r="47" spans="1:24" x14ac:dyDescent="0.2">
      <c r="A47" s="45" t="s">
        <v>46</v>
      </c>
      <c r="B47" s="45">
        <v>19481.533991100001</v>
      </c>
      <c r="C47" s="45">
        <v>9823.3935509000003</v>
      </c>
      <c r="D47" s="45">
        <v>9823.3935509000003</v>
      </c>
      <c r="E47" s="45">
        <v>2431.0653916299998</v>
      </c>
      <c r="F47" s="45">
        <v>75927.505410900005</v>
      </c>
      <c r="G47" s="45">
        <v>30334.902961899901</v>
      </c>
      <c r="H47" s="45">
        <v>94794.827853999901</v>
      </c>
      <c r="I47" s="45">
        <v>14107.816954899999</v>
      </c>
      <c r="J47" s="45">
        <v>3436.7917366400002</v>
      </c>
      <c r="K47" s="45">
        <v>23176.880393899999</v>
      </c>
      <c r="L47" s="45">
        <v>13395.798012900001</v>
      </c>
      <c r="M47" s="45">
        <v>13395.798012900001</v>
      </c>
      <c r="N47" s="45">
        <v>35717.606387899898</v>
      </c>
      <c r="O47" s="45">
        <v>450436.99487947498</v>
      </c>
      <c r="P47" s="45">
        <v>48892.779153950003</v>
      </c>
      <c r="Q47" s="45">
        <v>9188.0731752448901</v>
      </c>
      <c r="R47" s="45">
        <v>9188.0731752448901</v>
      </c>
      <c r="S47" s="45">
        <v>17941.468299700002</v>
      </c>
      <c r="T47" s="45">
        <v>16726.707666699898</v>
      </c>
      <c r="U47" s="45">
        <v>47440.098746699899</v>
      </c>
      <c r="V47" s="45">
        <v>13136.92051545</v>
      </c>
      <c r="W47" s="45">
        <v>185159.32566599999</v>
      </c>
      <c r="X47" s="45">
        <v>883363.59141299897</v>
      </c>
    </row>
    <row r="48" spans="1:24" x14ac:dyDescent="0.2">
      <c r="A48" s="45" t="s">
        <v>47</v>
      </c>
      <c r="B48" s="45">
        <v>39366.923909999998</v>
      </c>
      <c r="C48" s="45">
        <v>19903.506539999998</v>
      </c>
      <c r="D48" s="45">
        <v>19903.506539999998</v>
      </c>
      <c r="E48" s="45">
        <v>4925.6581779999997</v>
      </c>
      <c r="F48" s="45">
        <v>71733.502699999997</v>
      </c>
      <c r="G48" s="45">
        <v>34562.3247999999</v>
      </c>
      <c r="H48" s="45">
        <v>190489.74789999999</v>
      </c>
      <c r="I48" s="45">
        <v>28508.106559999898</v>
      </c>
      <c r="J48" s="45">
        <v>6792.5248299999903</v>
      </c>
      <c r="K48" s="45">
        <v>46834.193910000002</v>
      </c>
      <c r="L48" s="45">
        <v>27141.630160000001</v>
      </c>
      <c r="M48" s="45">
        <v>27141.630160000001</v>
      </c>
      <c r="N48" s="45">
        <v>72338.630399999995</v>
      </c>
      <c r="O48" s="45">
        <v>45060.434089100003</v>
      </c>
      <c r="P48" s="45">
        <v>75775.663079000005</v>
      </c>
      <c r="Q48" s="45">
        <v>13310.10448</v>
      </c>
      <c r="R48" s="45">
        <v>13310.10448</v>
      </c>
      <c r="S48" s="45">
        <v>35653.6272399999</v>
      </c>
      <c r="T48" s="45">
        <v>55585.874980000001</v>
      </c>
      <c r="U48" s="45">
        <v>131183.6041</v>
      </c>
      <c r="V48" s="45">
        <v>14510.108695999999</v>
      </c>
      <c r="W48" s="45">
        <v>207014.4914</v>
      </c>
      <c r="X48" s="45">
        <v>774941.30359999998</v>
      </c>
    </row>
    <row r="49" spans="1:24" x14ac:dyDescent="0.2">
      <c r="A49" s="45" t="s">
        <v>48</v>
      </c>
      <c r="B49" s="45">
        <v>8305.5441901999893</v>
      </c>
      <c r="C49" s="45">
        <v>4176.5202148999897</v>
      </c>
      <c r="D49" s="45">
        <v>4176.5202148999897</v>
      </c>
      <c r="E49" s="45">
        <v>1033.5943385</v>
      </c>
      <c r="F49" s="45">
        <v>9648.44823</v>
      </c>
      <c r="G49" s="45">
        <v>3687.7583734999998</v>
      </c>
      <c r="H49" s="45">
        <v>40042.649938000002</v>
      </c>
      <c r="I49" s="45">
        <v>6014.5705215999997</v>
      </c>
      <c r="J49" s="45">
        <v>1496.4579867999901</v>
      </c>
      <c r="K49" s="45">
        <v>9880.9725529999996</v>
      </c>
      <c r="L49" s="45">
        <v>5695.3632479999997</v>
      </c>
      <c r="M49" s="45">
        <v>5695.3632479999997</v>
      </c>
      <c r="N49" s="45">
        <v>15177.935310000001</v>
      </c>
      <c r="O49" s="45">
        <v>281332.06197083002</v>
      </c>
      <c r="P49" s="45">
        <v>18760.383058740001</v>
      </c>
      <c r="Q49" s="45">
        <v>3753.4478176592002</v>
      </c>
      <c r="R49" s="45">
        <v>3753.4478176592002</v>
      </c>
      <c r="S49" s="45">
        <v>7770.5824213999904</v>
      </c>
      <c r="T49" s="45">
        <v>7215.4943608999902</v>
      </c>
      <c r="U49" s="45">
        <v>20875.820275999999</v>
      </c>
      <c r="V49" s="45">
        <v>3192.45042401</v>
      </c>
      <c r="W49" s="45">
        <v>39238.815556000001</v>
      </c>
      <c r="X49" s="45">
        <v>422395.89929999999</v>
      </c>
    </row>
    <row r="50" spans="1:24" x14ac:dyDescent="0.2">
      <c r="A50" s="45" t="s">
        <v>49</v>
      </c>
      <c r="B50" s="45">
        <v>15457.560637999901</v>
      </c>
      <c r="C50" s="45">
        <v>7801.30761599999</v>
      </c>
      <c r="D50" s="45">
        <v>7801.30761599999</v>
      </c>
      <c r="E50" s="45">
        <v>1930.64378329999</v>
      </c>
      <c r="F50" s="45">
        <v>19685.748511000002</v>
      </c>
      <c r="G50" s="45">
        <v>10916.1037869999</v>
      </c>
      <c r="H50" s="45">
        <v>76282.621789999903</v>
      </c>
      <c r="I50" s="45">
        <v>11193.802121000001</v>
      </c>
      <c r="J50" s="45">
        <v>2708.6039324999902</v>
      </c>
      <c r="K50" s="45">
        <v>18389.611668000001</v>
      </c>
      <c r="L50" s="45">
        <v>10638.333167000001</v>
      </c>
      <c r="M50" s="45">
        <v>10638.333167000001</v>
      </c>
      <c r="N50" s="45">
        <v>28390.046441999999</v>
      </c>
      <c r="O50" s="45">
        <v>173370.97288335901</v>
      </c>
      <c r="P50" s="45">
        <v>33331.652916309999</v>
      </c>
      <c r="Q50" s="45">
        <v>15868.3862808869</v>
      </c>
      <c r="R50" s="45">
        <v>15868.3862808869</v>
      </c>
      <c r="S50" s="45">
        <v>14166.703989</v>
      </c>
      <c r="T50" s="45">
        <v>16433.900386000001</v>
      </c>
      <c r="U50" s="45">
        <v>43447.464531999998</v>
      </c>
      <c r="V50" s="45">
        <v>5459.5899804799901</v>
      </c>
      <c r="W50" s="45">
        <v>87229.584389999902</v>
      </c>
      <c r="X50" s="45">
        <v>455783.01280000003</v>
      </c>
    </row>
    <row r="51" spans="1:24" x14ac:dyDescent="0.2">
      <c r="A51" s="45" t="s">
        <v>50</v>
      </c>
      <c r="B51" s="45">
        <v>27707.529780000001</v>
      </c>
      <c r="C51" s="45">
        <v>14010.925929999999</v>
      </c>
      <c r="D51" s="45">
        <v>14010.925929999999</v>
      </c>
      <c r="E51" s="45">
        <v>3467.3847799999999</v>
      </c>
      <c r="F51" s="45">
        <v>43479.559549999998</v>
      </c>
      <c r="G51" s="45">
        <v>24050.206689999999</v>
      </c>
      <c r="H51" s="45">
        <v>134106.391</v>
      </c>
      <c r="I51" s="45">
        <v>20064.785919999998</v>
      </c>
      <c r="J51" s="45">
        <v>4777.0297559999999</v>
      </c>
      <c r="K51" s="45">
        <v>32963.205009999998</v>
      </c>
      <c r="L51" s="45">
        <v>19106.148099999999</v>
      </c>
      <c r="M51" s="45">
        <v>19106.148099999999</v>
      </c>
      <c r="N51" s="45">
        <v>50922.723259999999</v>
      </c>
      <c r="O51" s="45">
        <v>64034.180901999898</v>
      </c>
      <c r="P51" s="45">
        <v>73723.297251999902</v>
      </c>
      <c r="Q51" s="45">
        <v>18123.663525299999</v>
      </c>
      <c r="R51" s="45">
        <v>18123.663525299999</v>
      </c>
      <c r="S51" s="45">
        <v>25079.798249999902</v>
      </c>
      <c r="T51" s="45">
        <v>44126.025999999903</v>
      </c>
      <c r="U51" s="45">
        <v>99883.872700000007</v>
      </c>
      <c r="V51" s="45">
        <v>10688.983448999999</v>
      </c>
      <c r="W51" s="45">
        <v>137287.9436</v>
      </c>
      <c r="X51" s="45">
        <v>602764.0233</v>
      </c>
    </row>
    <row r="52" spans="1:24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1:24" x14ac:dyDescent="0.2">
      <c r="A53" s="45" t="s">
        <v>56</v>
      </c>
      <c r="B53" s="45">
        <f t="shared" ref="B53:P53" si="0">SUM(B3:B51)</f>
        <v>1473865.3201780987</v>
      </c>
      <c r="C53" s="45">
        <f t="shared" si="0"/>
        <v>744484.45198749879</v>
      </c>
      <c r="D53" s="45">
        <f t="shared" si="0"/>
        <v>744484.45198749879</v>
      </c>
      <c r="E53" s="45">
        <f t="shared" si="0"/>
        <v>184242.94958815983</v>
      </c>
      <c r="F53" s="45">
        <f t="shared" si="0"/>
        <v>3723401.8327108901</v>
      </c>
      <c r="G53" s="45">
        <f t="shared" si="0"/>
        <v>1793756.489393197</v>
      </c>
      <c r="H53" s="45">
        <f t="shared" si="0"/>
        <v>7167293.3957259888</v>
      </c>
      <c r="I53" s="45">
        <f t="shared" si="0"/>
        <v>1067319.7113851993</v>
      </c>
      <c r="J53" s="45">
        <f t="shared" si="0"/>
        <v>256038.74676438977</v>
      </c>
      <c r="K53" s="45">
        <f t="shared" si="0"/>
        <v>1753434.2558043986</v>
      </c>
      <c r="L53" s="45">
        <f t="shared" si="0"/>
        <v>1015224.4820806989</v>
      </c>
      <c r="M53" s="45">
        <f t="shared" si="0"/>
        <v>1015224.4820806989</v>
      </c>
      <c r="N53" s="45">
        <f t="shared" si="0"/>
        <v>2706718.3088971982</v>
      </c>
      <c r="O53" s="45">
        <f t="shared" si="0"/>
        <v>12072297.810432015</v>
      </c>
      <c r="P53" s="45">
        <f t="shared" si="0"/>
        <v>3890372.4393091961</v>
      </c>
      <c r="Q53" s="45">
        <f t="shared" ref="Q53:V53" si="1">SUM(Q3:Q51)</f>
        <v>966211.09517385263</v>
      </c>
      <c r="R53" s="45">
        <f t="shared" si="1"/>
        <v>966211.09517385263</v>
      </c>
      <c r="S53" s="45">
        <f t="shared" si="1"/>
        <v>1341711.1280854973</v>
      </c>
      <c r="T53" s="45">
        <f t="shared" si="1"/>
        <v>1756738.9164704953</v>
      </c>
      <c r="U53" s="45">
        <f t="shared" si="1"/>
        <v>4390502.5336238919</v>
      </c>
      <c r="V53" s="45">
        <f t="shared" si="1"/>
        <v>883726.11682796245</v>
      </c>
      <c r="W53" s="45">
        <f t="shared" ref="W53:X53" si="2">SUM(W3:W51)</f>
        <v>9462039.5483669937</v>
      </c>
      <c r="X53" s="45">
        <f t="shared" si="2"/>
        <v>41657003.977351919</v>
      </c>
    </row>
    <row r="54" spans="1:24" x14ac:dyDescent="0.2">
      <c r="A54" s="45" t="s">
        <v>379</v>
      </c>
      <c r="B54" s="45">
        <f>SUM(B3:B51)-B4-B6-B7-B13-B27-B29-B32-B38-B45-B48-B51-B10</f>
        <v>908487.50853409909</v>
      </c>
      <c r="C54" s="45">
        <f t="shared" ref="C54:X54" si="3">SUM(C3:C51)-C4-C6-C7-C13-C27-C29-C32-C38-C45-C48-C51-C10</f>
        <v>458724.97359289939</v>
      </c>
      <c r="D54" s="45">
        <f t="shared" si="3"/>
        <v>458724.97359289939</v>
      </c>
      <c r="E54" s="45">
        <f t="shared" si="3"/>
        <v>113523.98783975982</v>
      </c>
      <c r="F54" s="45">
        <f t="shared" si="3"/>
        <v>2710042.8349068933</v>
      </c>
      <c r="G54" s="45">
        <f t="shared" si="3"/>
        <v>1278942.2284821973</v>
      </c>
      <c r="H54" s="45">
        <f t="shared" si="3"/>
        <v>4435587.0088099949</v>
      </c>
      <c r="I54" s="45">
        <f t="shared" si="3"/>
        <v>657893.7085505994</v>
      </c>
      <c r="J54" s="45">
        <f t="shared" si="3"/>
        <v>158496.2637541898</v>
      </c>
      <c r="K54" s="45">
        <f t="shared" si="3"/>
        <v>1080813.2709553991</v>
      </c>
      <c r="L54" s="45">
        <f t="shared" si="3"/>
        <v>625545.43739559909</v>
      </c>
      <c r="M54" s="45">
        <f t="shared" si="3"/>
        <v>625545.43739559909</v>
      </c>
      <c r="N54" s="45">
        <f t="shared" si="3"/>
        <v>1668211.9614371993</v>
      </c>
      <c r="O54" s="45">
        <f t="shared" si="3"/>
        <v>10384842.186508378</v>
      </c>
      <c r="P54" s="45">
        <f t="shared" si="3"/>
        <v>2398256.156640728</v>
      </c>
      <c r="Q54" s="45">
        <f t="shared" si="3"/>
        <v>730269.68256808934</v>
      </c>
      <c r="R54" s="45">
        <f t="shared" si="3"/>
        <v>730269.68256808934</v>
      </c>
      <c r="S54" s="45">
        <f t="shared" si="3"/>
        <v>829748.27581749763</v>
      </c>
      <c r="T54" s="45">
        <f t="shared" si="3"/>
        <v>883501.94528949878</v>
      </c>
      <c r="U54" s="45">
        <f t="shared" si="3"/>
        <v>2393871.8353018961</v>
      </c>
      <c r="V54" s="45">
        <f t="shared" si="3"/>
        <v>605837.97781436297</v>
      </c>
      <c r="W54" s="45">
        <f t="shared" si="3"/>
        <v>6591452.4631809946</v>
      </c>
      <c r="X54" s="45">
        <f t="shared" si="3"/>
        <v>28929458.967381943</v>
      </c>
    </row>
    <row r="55" spans="1:24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4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9" spans="1:24" x14ac:dyDescent="0.2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8"/>
  <sheetViews>
    <sheetView zoomScale="85" zoomScaleNormal="8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F48" sqref="F48"/>
    </sheetView>
  </sheetViews>
  <sheetFormatPr defaultRowHeight="15" x14ac:dyDescent="0.25"/>
  <cols>
    <col min="1" max="1" width="21.28515625" style="29" customWidth="1"/>
    <col min="2" max="7" width="9.140625" style="29" customWidth="1"/>
    <col min="8" max="8" width="9.140625" style="29"/>
    <col min="9" max="9" width="16.5703125" style="29" bestFit="1" customWidth="1"/>
    <col min="10" max="10" width="5.7109375" style="29" bestFit="1" customWidth="1"/>
    <col min="11" max="11" width="5.85546875" style="27" bestFit="1" customWidth="1"/>
    <col min="12" max="12" width="14.7109375" style="27" bestFit="1" customWidth="1"/>
    <col min="13" max="13" width="6.7109375" style="27" bestFit="1" customWidth="1"/>
    <col min="14" max="14" width="9.140625" style="27" bestFit="1" customWidth="1"/>
    <col min="15" max="15" width="9.28515625" style="27" bestFit="1" customWidth="1"/>
    <col min="16" max="16" width="4.5703125" style="27" customWidth="1"/>
    <col min="17" max="17" width="6.85546875" style="27" bestFit="1" customWidth="1"/>
    <col min="18" max="18" width="7.7109375" style="27" bestFit="1" customWidth="1"/>
    <col min="19" max="19" width="5.7109375" style="27" customWidth="1"/>
    <col min="20" max="20" width="7.7109375" style="27" bestFit="1" customWidth="1"/>
    <col min="21" max="21" width="6.5703125" style="27" bestFit="1" customWidth="1"/>
    <col min="22" max="22" width="15.5703125" style="27" bestFit="1" customWidth="1"/>
    <col min="23" max="23" width="5.140625" style="27" bestFit="1" customWidth="1"/>
    <col min="24" max="24" width="5.28515625" style="27" bestFit="1" customWidth="1"/>
    <col min="25" max="25" width="5.140625" style="27" customWidth="1"/>
    <col min="26" max="26" width="6.7109375" style="27" bestFit="1" customWidth="1"/>
    <col min="27" max="27" width="6.28515625" style="27" bestFit="1" customWidth="1"/>
    <col min="28" max="28" width="9.28515625" style="27" bestFit="1" customWidth="1"/>
    <col min="29" max="29" width="10.140625" style="27" bestFit="1" customWidth="1"/>
    <col min="30" max="30" width="6" style="27" customWidth="1"/>
    <col min="31" max="31" width="5.85546875" style="27" bestFit="1" customWidth="1"/>
    <col min="32" max="32" width="6.85546875" style="27" bestFit="1" customWidth="1"/>
    <col min="33" max="33" width="5.7109375" style="27" customWidth="1"/>
    <col min="34" max="34" width="6.7109375" style="27" customWidth="1"/>
    <col min="35" max="35" width="5.7109375" style="27" bestFit="1" customWidth="1"/>
    <col min="36" max="36" width="5.85546875" style="27" bestFit="1" customWidth="1"/>
    <col min="37" max="37" width="6.7109375" style="27" bestFit="1" customWidth="1"/>
    <col min="38" max="38" width="9.28515625" style="27" bestFit="1" customWidth="1"/>
    <col min="39" max="39" width="7.28515625" style="27" bestFit="1" customWidth="1"/>
    <col min="40" max="16384" width="9.140625" style="29"/>
  </cols>
  <sheetData>
    <row r="1" spans="1:50" x14ac:dyDescent="0.25">
      <c r="B1" s="29" t="s">
        <v>473</v>
      </c>
      <c r="I1" s="29" t="s">
        <v>471</v>
      </c>
    </row>
    <row r="2" spans="1:50" x14ac:dyDescent="0.25">
      <c r="A2" s="29" t="s">
        <v>52</v>
      </c>
      <c r="B2" s="29" t="s">
        <v>57</v>
      </c>
      <c r="C2" s="29" t="s">
        <v>62</v>
      </c>
      <c r="D2" s="29" t="s">
        <v>63</v>
      </c>
      <c r="E2" s="29" t="s">
        <v>64</v>
      </c>
      <c r="F2" s="29" t="s">
        <v>68</v>
      </c>
      <c r="G2" s="29" t="s">
        <v>226</v>
      </c>
      <c r="I2" s="29" t="s">
        <v>227</v>
      </c>
      <c r="J2" s="29" t="s">
        <v>392</v>
      </c>
      <c r="K2" s="27" t="s">
        <v>131</v>
      </c>
      <c r="L2" s="27" t="s">
        <v>132</v>
      </c>
      <c r="M2" s="27" t="s">
        <v>133</v>
      </c>
      <c r="N2" s="27" t="s">
        <v>393</v>
      </c>
      <c r="O2" s="27" t="s">
        <v>134</v>
      </c>
      <c r="P2" s="27" t="s">
        <v>135</v>
      </c>
      <c r="Q2" s="27" t="s">
        <v>136</v>
      </c>
      <c r="R2" s="27" t="s">
        <v>137</v>
      </c>
      <c r="S2" s="27" t="s">
        <v>394</v>
      </c>
      <c r="T2" s="27" t="s">
        <v>138</v>
      </c>
      <c r="U2" s="27" t="s">
        <v>139</v>
      </c>
      <c r="V2" s="27" t="s">
        <v>140</v>
      </c>
      <c r="W2" s="27" t="s">
        <v>142</v>
      </c>
      <c r="X2" s="27" t="s">
        <v>143</v>
      </c>
      <c r="Y2" s="27" t="s">
        <v>395</v>
      </c>
      <c r="Z2" s="27" t="s">
        <v>144</v>
      </c>
      <c r="AA2" s="27" t="s">
        <v>402</v>
      </c>
      <c r="AB2" s="27" t="s">
        <v>57</v>
      </c>
      <c r="AC2" s="27" t="s">
        <v>128</v>
      </c>
      <c r="AD2" s="27" t="s">
        <v>147</v>
      </c>
      <c r="AE2" s="27" t="s">
        <v>148</v>
      </c>
      <c r="AF2" s="27" t="s">
        <v>150</v>
      </c>
      <c r="AG2" s="27" t="s">
        <v>396</v>
      </c>
      <c r="AH2" s="27" t="s">
        <v>403</v>
      </c>
      <c r="AI2" s="27" t="s">
        <v>170</v>
      </c>
      <c r="AJ2" s="27" t="s">
        <v>171</v>
      </c>
      <c r="AK2" s="27" t="s">
        <v>173</v>
      </c>
      <c r="AL2" s="27" t="s">
        <v>174</v>
      </c>
      <c r="AM2" s="27" t="s">
        <v>404</v>
      </c>
      <c r="AQ2" s="29" t="s">
        <v>57</v>
      </c>
      <c r="AR2" s="29" t="s">
        <v>62</v>
      </c>
      <c r="AS2" s="29" t="s">
        <v>63</v>
      </c>
      <c r="AT2" s="29" t="s">
        <v>64</v>
      </c>
      <c r="AU2" s="29" t="s">
        <v>68</v>
      </c>
      <c r="AV2" s="29" t="s">
        <v>226</v>
      </c>
    </row>
    <row r="3" spans="1:50" x14ac:dyDescent="0.25">
      <c r="A3" s="27" t="s">
        <v>0</v>
      </c>
      <c r="B3" s="27">
        <v>44477.671805999998</v>
      </c>
      <c r="C3" s="27">
        <v>3084.0189999999998</v>
      </c>
      <c r="D3" s="27">
        <v>2.5511834025</v>
      </c>
      <c r="E3" s="27">
        <v>13.436877676</v>
      </c>
      <c r="F3" s="27">
        <v>162.15632664</v>
      </c>
      <c r="G3" s="38"/>
      <c r="H3" s="27"/>
      <c r="I3" s="29" t="s">
        <v>0</v>
      </c>
      <c r="J3" s="27">
        <v>87.715621044753902</v>
      </c>
      <c r="K3" s="27">
        <v>2.5526186556165098</v>
      </c>
      <c r="L3" s="27">
        <v>2.5526186556165098</v>
      </c>
      <c r="M3" s="27">
        <v>703.66896332574902</v>
      </c>
      <c r="N3" s="27">
        <v>13.452196151588</v>
      </c>
      <c r="O3" s="27">
        <v>24931.646106001699</v>
      </c>
      <c r="P3" s="27">
        <v>0</v>
      </c>
      <c r="Q3" s="27">
        <v>0</v>
      </c>
      <c r="R3" s="27">
        <v>6300.1239296091599</v>
      </c>
      <c r="S3" s="27">
        <v>0</v>
      </c>
      <c r="T3" s="27">
        <v>589.35675348473899</v>
      </c>
      <c r="U3" s="27">
        <v>0</v>
      </c>
      <c r="V3" s="27">
        <v>0</v>
      </c>
      <c r="W3" s="27">
        <v>0.51644393327051197</v>
      </c>
      <c r="X3" s="27">
        <v>3.61212937264624</v>
      </c>
      <c r="Y3" s="27">
        <v>59.218007107904903</v>
      </c>
      <c r="Z3" s="27">
        <v>162.340846886973</v>
      </c>
      <c r="AA3" s="27">
        <v>0</v>
      </c>
      <c r="AB3" s="27">
        <v>44527.625448172097</v>
      </c>
      <c r="AC3" s="27">
        <v>4276.5715544205405</v>
      </c>
      <c r="AD3" s="27">
        <v>0</v>
      </c>
      <c r="AE3" s="27">
        <v>28.925955424769999</v>
      </c>
      <c r="AF3" s="27">
        <v>644.75255645217305</v>
      </c>
      <c r="AG3" s="27">
        <v>0</v>
      </c>
      <c r="AH3" s="27">
        <v>255.533442090965</v>
      </c>
      <c r="AI3" s="27">
        <v>15.4895004044846</v>
      </c>
      <c r="AJ3" s="27">
        <v>57.106590631383398</v>
      </c>
      <c r="AK3" s="27">
        <v>485.04666757816699</v>
      </c>
      <c r="AL3" s="27">
        <v>3087.3488387263801</v>
      </c>
      <c r="AM3" s="27">
        <v>6.3900787230424196</v>
      </c>
      <c r="AO3" s="36"/>
      <c r="AQ3" s="24">
        <f t="shared" ref="AQ3:AQ34" si="0">IF(B3=0,"",(AB3-B3)/B3)</f>
        <v>1.123117288827153E-3</v>
      </c>
      <c r="AR3" s="24">
        <f t="shared" ref="AR3:AR34" si="1">IF(C3=0,"",(AL3-C3)/C3)</f>
        <v>1.0797075914189668E-3</v>
      </c>
      <c r="AS3" s="24">
        <f t="shared" ref="AS3:AS34" si="2">IF(D3=0,"",(L3-D3)/D3)</f>
        <v>5.6258327609977744E-4</v>
      </c>
      <c r="AT3" s="24">
        <f t="shared" ref="AT3:AT34" si="3">IF(E3=0,"",(N3-E3)/E3)</f>
        <v>1.1400323763727186E-3</v>
      </c>
      <c r="AU3" s="24">
        <f>IF(F3=0,"",(Z3-F3)/F3)</f>
        <v>1.1379158050530077E-3</v>
      </c>
      <c r="AV3" s="24" t="str">
        <f>IF(G3=0,"",(P3-G3)/G3)</f>
        <v/>
      </c>
      <c r="AW3" s="24"/>
      <c r="AX3" s="24"/>
    </row>
    <row r="4" spans="1:50" x14ac:dyDescent="0.25">
      <c r="A4" s="27" t="s">
        <v>2</v>
      </c>
      <c r="B4" s="27">
        <v>28030.769823999999</v>
      </c>
      <c r="C4" s="27">
        <v>1772.222</v>
      </c>
      <c r="D4" s="27">
        <v>14.073360579999999</v>
      </c>
      <c r="E4" s="27">
        <v>0.52615217079999999</v>
      </c>
      <c r="F4" s="27">
        <v>305.14235940999998</v>
      </c>
      <c r="G4" s="38"/>
      <c r="H4" s="27"/>
      <c r="I4" s="29" t="s">
        <v>2</v>
      </c>
      <c r="J4" s="27">
        <v>104.27503559217899</v>
      </c>
      <c r="K4" s="27">
        <v>14.149994254822399</v>
      </c>
      <c r="L4" s="27">
        <v>14.149994254822399</v>
      </c>
      <c r="M4" s="27">
        <v>27.6770100048115</v>
      </c>
      <c r="N4" s="27">
        <v>0.53002376899743597</v>
      </c>
      <c r="O4" s="27">
        <v>96745.863429213903</v>
      </c>
      <c r="P4" s="27">
        <v>0</v>
      </c>
      <c r="Q4" s="27">
        <v>0</v>
      </c>
      <c r="R4" s="27">
        <v>1835.47988421582</v>
      </c>
      <c r="S4" s="27">
        <v>0</v>
      </c>
      <c r="T4" s="27">
        <v>1045.5207174034799</v>
      </c>
      <c r="U4" s="27">
        <v>0</v>
      </c>
      <c r="V4" s="27">
        <v>0</v>
      </c>
      <c r="W4" s="27">
        <v>0.99274007392791996</v>
      </c>
      <c r="X4" s="27">
        <v>6.7125485566121199</v>
      </c>
      <c r="Y4" s="27">
        <v>2.54019961929705</v>
      </c>
      <c r="Z4" s="27">
        <v>306.70797922266502</v>
      </c>
      <c r="AA4" s="27">
        <v>0</v>
      </c>
      <c r="AB4" s="27">
        <v>28180.503090659498</v>
      </c>
      <c r="AC4" s="27">
        <v>4205.0671858823698</v>
      </c>
      <c r="AD4" s="27">
        <v>0</v>
      </c>
      <c r="AE4" s="27">
        <v>7.1868438983007898</v>
      </c>
      <c r="AF4" s="27">
        <v>162.76085359867</v>
      </c>
      <c r="AG4" s="27">
        <v>0</v>
      </c>
      <c r="AH4" s="27">
        <v>167.57809732109001</v>
      </c>
      <c r="AI4" s="27">
        <v>8.6046458235137706</v>
      </c>
      <c r="AJ4" s="27">
        <v>50.151106252377403</v>
      </c>
      <c r="AK4" s="27">
        <v>56.5901769168537</v>
      </c>
      <c r="AL4" s="27">
        <v>1783.2392806318401</v>
      </c>
      <c r="AM4" s="27">
        <v>7.8312658797428298</v>
      </c>
      <c r="AO4" s="36"/>
      <c r="AQ4" s="24">
        <f t="shared" si="0"/>
        <v>5.3417465021348585E-3</v>
      </c>
      <c r="AR4" s="24">
        <f t="shared" si="1"/>
        <v>6.2166481579847754E-3</v>
      </c>
      <c r="AS4" s="24">
        <f t="shared" si="2"/>
        <v>5.4453003166355252E-3</v>
      </c>
      <c r="AT4" s="24">
        <f t="shared" si="3"/>
        <v>7.3583240976642346E-3</v>
      </c>
      <c r="AU4" s="24">
        <f t="shared" ref="AU4:AU54" si="4">IF(F4=0,"",(Z4-F4)/F4)</f>
        <v>5.1307849086970328E-3</v>
      </c>
      <c r="AV4" s="24" t="str">
        <f t="shared" ref="AV4:AV57" si="5">IF(G4=0,"",(P4-G4)/G4)</f>
        <v/>
      </c>
      <c r="AW4" s="24"/>
      <c r="AX4" s="24"/>
    </row>
    <row r="5" spans="1:50" x14ac:dyDescent="0.25">
      <c r="A5" s="27" t="s">
        <v>3</v>
      </c>
      <c r="B5" s="27">
        <v>58981.068361999998</v>
      </c>
      <c r="C5" s="27">
        <v>2902.252</v>
      </c>
      <c r="D5" s="27">
        <v>2.2907758610000002</v>
      </c>
      <c r="E5" s="27">
        <v>12.378223026000001</v>
      </c>
      <c r="F5" s="27">
        <v>144.63326309999999</v>
      </c>
      <c r="G5" s="38"/>
      <c r="H5" s="27"/>
      <c r="I5" s="29" t="s">
        <v>3</v>
      </c>
      <c r="J5" s="27">
        <v>79.322761836391294</v>
      </c>
      <c r="K5" s="27">
        <v>2.2951427283822099</v>
      </c>
      <c r="L5" s="27">
        <v>2.2951427283822099</v>
      </c>
      <c r="M5" s="27">
        <v>650.51460432215401</v>
      </c>
      <c r="N5" s="27">
        <v>12.4253328842619</v>
      </c>
      <c r="O5" s="27">
        <v>22250.393110312099</v>
      </c>
      <c r="P5" s="27">
        <v>0</v>
      </c>
      <c r="Q5" s="27">
        <v>0</v>
      </c>
      <c r="R5" s="27">
        <v>5964.9208746104996</v>
      </c>
      <c r="S5" s="27">
        <v>0</v>
      </c>
      <c r="T5" s="27">
        <v>602.11828070438003</v>
      </c>
      <c r="U5" s="27">
        <v>0</v>
      </c>
      <c r="V5" s="27">
        <v>0</v>
      </c>
      <c r="W5" s="27">
        <v>0.56775452623854705</v>
      </c>
      <c r="X5" s="27">
        <v>3.29488957094437</v>
      </c>
      <c r="Y5" s="27">
        <v>54.775788123885597</v>
      </c>
      <c r="Z5" s="27">
        <v>145.19462250630301</v>
      </c>
      <c r="AA5" s="27">
        <v>0</v>
      </c>
      <c r="AB5" s="27">
        <v>59123.317368199401</v>
      </c>
      <c r="AC5" s="27">
        <v>21369.910045697401</v>
      </c>
      <c r="AD5" s="27">
        <v>0</v>
      </c>
      <c r="AE5" s="27">
        <v>27.305462587331299</v>
      </c>
      <c r="AF5" s="27">
        <v>601.003220686129</v>
      </c>
      <c r="AG5" s="27">
        <v>0</v>
      </c>
      <c r="AH5" s="27">
        <v>233.61764480365699</v>
      </c>
      <c r="AI5" s="27">
        <v>14.8973826338949</v>
      </c>
      <c r="AJ5" s="27">
        <v>54.146183305761397</v>
      </c>
      <c r="AK5" s="27">
        <v>448.34321148011298</v>
      </c>
      <c r="AL5" s="27">
        <v>2912.42287333785</v>
      </c>
      <c r="AM5" s="27">
        <v>6.1201091081499204</v>
      </c>
      <c r="AO5" s="36"/>
      <c r="AQ5" s="24">
        <f t="shared" si="0"/>
        <v>2.4117739835830187E-3</v>
      </c>
      <c r="AR5" s="24">
        <f t="shared" si="1"/>
        <v>3.5044762955973589E-3</v>
      </c>
      <c r="AS5" s="24">
        <f t="shared" si="2"/>
        <v>1.9062831316475552E-3</v>
      </c>
      <c r="AT5" s="24">
        <f t="shared" si="3"/>
        <v>3.8058660086304069E-3</v>
      </c>
      <c r="AU5" s="24">
        <f t="shared" si="4"/>
        <v>3.8812607436982598E-3</v>
      </c>
      <c r="AV5" s="24" t="str">
        <f t="shared" si="5"/>
        <v/>
      </c>
      <c r="AW5" s="24"/>
      <c r="AX5" s="24"/>
    </row>
    <row r="6" spans="1:50" x14ac:dyDescent="0.25">
      <c r="A6" s="27" t="s">
        <v>4</v>
      </c>
      <c r="B6" s="27">
        <v>364703.04327000002</v>
      </c>
      <c r="C6" s="27">
        <v>44296.253818999998</v>
      </c>
      <c r="D6" s="27">
        <v>94.907110516000003</v>
      </c>
      <c r="E6" s="27">
        <v>35.299121577999998</v>
      </c>
      <c r="F6" s="27">
        <v>2499.0562036000001</v>
      </c>
      <c r="G6" s="27">
        <v>69.627300345999998</v>
      </c>
      <c r="H6" s="27"/>
      <c r="I6" s="29" t="s">
        <v>4</v>
      </c>
      <c r="J6" s="27">
        <v>929.87392028194802</v>
      </c>
      <c r="K6" s="27">
        <v>95.379232493714198</v>
      </c>
      <c r="L6" s="27">
        <v>95.379232493714198</v>
      </c>
      <c r="M6" s="27">
        <v>2494.9577332347599</v>
      </c>
      <c r="N6" s="27">
        <v>35.536378441791001</v>
      </c>
      <c r="O6" s="27">
        <v>906010.81112321105</v>
      </c>
      <c r="P6" s="27">
        <v>70.017118336911807</v>
      </c>
      <c r="Q6" s="27">
        <v>0</v>
      </c>
      <c r="R6" s="27">
        <v>77374.223150244696</v>
      </c>
      <c r="S6" s="27">
        <v>0</v>
      </c>
      <c r="T6" s="27">
        <v>29263.853817271502</v>
      </c>
      <c r="U6" s="27">
        <v>0</v>
      </c>
      <c r="V6" s="27">
        <v>0</v>
      </c>
      <c r="W6" s="27">
        <v>40.223023450212303</v>
      </c>
      <c r="X6" s="27">
        <v>69.677631918946503</v>
      </c>
      <c r="Y6" s="27">
        <v>231.185118648811</v>
      </c>
      <c r="Z6" s="27">
        <v>2512.1137678940099</v>
      </c>
      <c r="AA6" s="27">
        <v>0</v>
      </c>
      <c r="AB6" s="27">
        <v>366217.51361712097</v>
      </c>
      <c r="AC6" s="27">
        <v>118589.80849644401</v>
      </c>
      <c r="AD6" s="27">
        <v>0</v>
      </c>
      <c r="AE6" s="27">
        <v>344.40108339704102</v>
      </c>
      <c r="AF6" s="27">
        <v>4916.4358045148801</v>
      </c>
      <c r="AG6" s="27">
        <v>0</v>
      </c>
      <c r="AH6" s="27">
        <v>1877.6250708785601</v>
      </c>
      <c r="AI6" s="27">
        <v>184.55528958955799</v>
      </c>
      <c r="AJ6" s="27">
        <v>701.26157472898899</v>
      </c>
      <c r="AK6" s="27">
        <v>2006.69621171987</v>
      </c>
      <c r="AL6" s="27">
        <v>44566.069534218499</v>
      </c>
      <c r="AM6" s="27">
        <v>151.218339656821</v>
      </c>
      <c r="AO6" s="36"/>
      <c r="AQ6" s="24">
        <f t="shared" si="0"/>
        <v>4.1526123103934314E-3</v>
      </c>
      <c r="AR6" s="24">
        <f t="shared" si="1"/>
        <v>6.0911632916183355E-3</v>
      </c>
      <c r="AS6" s="24">
        <f t="shared" si="2"/>
        <v>4.9745690828360252E-3</v>
      </c>
      <c r="AT6" s="24">
        <f t="shared" si="3"/>
        <v>6.7213248711229315E-3</v>
      </c>
      <c r="AU6" s="24">
        <f t="shared" si="4"/>
        <v>5.2249982514198014E-3</v>
      </c>
      <c r="AV6" s="24">
        <f t="shared" si="5"/>
        <v>5.5986371577625444E-3</v>
      </c>
      <c r="AW6" s="24"/>
      <c r="AX6" s="24"/>
    </row>
    <row r="7" spans="1:50" x14ac:dyDescent="0.25">
      <c r="A7" s="27" t="s">
        <v>5</v>
      </c>
      <c r="B7" s="27">
        <v>48844.802006999998</v>
      </c>
      <c r="C7" s="27">
        <v>2803.201</v>
      </c>
      <c r="D7" s="27">
        <v>10.428725675999999</v>
      </c>
      <c r="E7" s="27">
        <v>2.3828269832000002</v>
      </c>
      <c r="F7" s="27">
        <v>65.626958533999996</v>
      </c>
      <c r="G7" s="38"/>
      <c r="H7" s="27"/>
      <c r="I7" s="29" t="s">
        <v>5</v>
      </c>
      <c r="J7" s="27">
        <v>23.313686228945901</v>
      </c>
      <c r="K7" s="27">
        <v>10.462847232152599</v>
      </c>
      <c r="L7" s="27">
        <v>10.462847232152599</v>
      </c>
      <c r="M7" s="27">
        <v>98.879662853109494</v>
      </c>
      <c r="N7" s="27">
        <v>2.3909440979001002</v>
      </c>
      <c r="O7" s="27">
        <v>36583.672055133997</v>
      </c>
      <c r="P7" s="27">
        <v>0</v>
      </c>
      <c r="Q7" s="27">
        <v>0</v>
      </c>
      <c r="R7" s="27">
        <v>5285.5834007445901</v>
      </c>
      <c r="S7" s="27">
        <v>0</v>
      </c>
      <c r="T7" s="27">
        <v>2023.4377441302399</v>
      </c>
      <c r="U7" s="27">
        <v>0</v>
      </c>
      <c r="V7" s="27">
        <v>0</v>
      </c>
      <c r="W7" s="27">
        <v>2.5764800655489899</v>
      </c>
      <c r="X7" s="27">
        <v>3.2035236871941701</v>
      </c>
      <c r="Y7" s="27">
        <v>8.3384633936861796</v>
      </c>
      <c r="Z7" s="27">
        <v>65.808088712194106</v>
      </c>
      <c r="AA7" s="27">
        <v>0</v>
      </c>
      <c r="AB7" s="27">
        <v>48995.966067216701</v>
      </c>
      <c r="AC7" s="27">
        <v>10547.108080030601</v>
      </c>
      <c r="AD7" s="27">
        <v>0</v>
      </c>
      <c r="AE7" s="27">
        <v>19.517354003266401</v>
      </c>
      <c r="AF7" s="27">
        <v>306.10325954101398</v>
      </c>
      <c r="AG7" s="27">
        <v>0</v>
      </c>
      <c r="AH7" s="27">
        <v>59.667610406699303</v>
      </c>
      <c r="AI7" s="27">
        <v>30.358813381310298</v>
      </c>
      <c r="AJ7" s="27">
        <v>100.06379650104699</v>
      </c>
      <c r="AK7" s="27">
        <v>95.651321428204596</v>
      </c>
      <c r="AL7" s="27">
        <v>2813.5759716948501</v>
      </c>
      <c r="AM7" s="27">
        <v>11.288426235593301</v>
      </c>
      <c r="AO7" s="36"/>
      <c r="AQ7" s="24">
        <f t="shared" si="0"/>
        <v>3.0947829452771486E-3</v>
      </c>
      <c r="AR7" s="24">
        <f t="shared" si="1"/>
        <v>3.7011158653446705E-3</v>
      </c>
      <c r="AS7" s="24">
        <f t="shared" si="2"/>
        <v>3.2718816481217285E-3</v>
      </c>
      <c r="AT7" s="24">
        <f t="shared" si="3"/>
        <v>3.4065061195501464E-3</v>
      </c>
      <c r="AU7" s="24">
        <f t="shared" si="4"/>
        <v>2.7599965355741699E-3</v>
      </c>
      <c r="AV7" s="24" t="str">
        <f t="shared" si="5"/>
        <v/>
      </c>
      <c r="AW7" s="24"/>
      <c r="AX7" s="24"/>
    </row>
    <row r="8" spans="1:50" x14ac:dyDescent="0.25">
      <c r="A8" s="27" t="s">
        <v>6</v>
      </c>
      <c r="B8" s="27">
        <v>1557.126446</v>
      </c>
      <c r="C8" s="27">
        <v>99.625</v>
      </c>
      <c r="D8" s="27">
        <v>0.45803347999999999</v>
      </c>
      <c r="E8" s="27">
        <v>1.9869058200000001E-2</v>
      </c>
      <c r="F8" s="27">
        <v>10.887687282</v>
      </c>
      <c r="G8" s="38"/>
      <c r="H8" s="27"/>
      <c r="I8" s="29" t="s">
        <v>6</v>
      </c>
      <c r="J8" s="27">
        <v>3.7220896285713501</v>
      </c>
      <c r="K8" s="27">
        <v>0.45853024801630099</v>
      </c>
      <c r="L8" s="27">
        <v>0.45853024801630099</v>
      </c>
      <c r="M8" s="27">
        <v>2.2357768510392</v>
      </c>
      <c r="N8" s="27">
        <v>1.9887516821553701E-2</v>
      </c>
      <c r="O8" s="27">
        <v>3671.3163161881198</v>
      </c>
      <c r="P8" s="27">
        <v>0</v>
      </c>
      <c r="Q8" s="27">
        <v>0</v>
      </c>
      <c r="R8" s="27">
        <v>138.416631886262</v>
      </c>
      <c r="S8" s="27">
        <v>0</v>
      </c>
      <c r="T8" s="27">
        <v>66.819447810823306</v>
      </c>
      <c r="U8" s="27">
        <v>0</v>
      </c>
      <c r="V8" s="27">
        <v>0</v>
      </c>
      <c r="W8" s="27">
        <v>8.2957868762975506E-2</v>
      </c>
      <c r="X8" s="27">
        <v>0.25780846690942699</v>
      </c>
      <c r="Y8" s="27">
        <v>0.23001711428760299</v>
      </c>
      <c r="Z8" s="27">
        <v>10.899449927260401</v>
      </c>
      <c r="AA8" s="27">
        <v>0</v>
      </c>
      <c r="AB8" s="27">
        <v>1558.51118022233</v>
      </c>
      <c r="AC8" s="27">
        <v>104.888867922198</v>
      </c>
      <c r="AD8" s="27">
        <v>0</v>
      </c>
      <c r="AE8" s="27">
        <v>0.60342205428826501</v>
      </c>
      <c r="AF8" s="27">
        <v>9.1570943023627898</v>
      </c>
      <c r="AG8" s="27">
        <v>0</v>
      </c>
      <c r="AH8" s="27">
        <v>6.1772599206460601</v>
      </c>
      <c r="AI8" s="27">
        <v>0.36826748059238601</v>
      </c>
      <c r="AJ8" s="27">
        <v>1.8744435909578301</v>
      </c>
      <c r="AK8" s="27">
        <v>2.8401365979066999</v>
      </c>
      <c r="AL8" s="27">
        <v>99.704674626454306</v>
      </c>
      <c r="AM8" s="27">
        <v>0.38884795973330599</v>
      </c>
      <c r="AO8" s="36"/>
      <c r="AQ8" s="24">
        <f t="shared" si="0"/>
        <v>8.8928823082236254E-4</v>
      </c>
      <c r="AR8" s="24">
        <f t="shared" si="1"/>
        <v>7.997453094535107E-4</v>
      </c>
      <c r="AS8" s="24">
        <f t="shared" si="2"/>
        <v>1.0845670414769612E-3</v>
      </c>
      <c r="AT8" s="24">
        <f t="shared" si="3"/>
        <v>9.2901341210525239E-4</v>
      </c>
      <c r="AU8" s="24">
        <f t="shared" si="4"/>
        <v>1.0803621518269758E-3</v>
      </c>
      <c r="AV8" s="24" t="str">
        <f t="shared" si="5"/>
        <v/>
      </c>
      <c r="AW8" s="24"/>
      <c r="AX8" s="24"/>
    </row>
    <row r="9" spans="1:50" x14ac:dyDescent="0.25">
      <c r="A9" s="27" t="s">
        <v>7</v>
      </c>
      <c r="B9" s="27">
        <v>5827.1958492000003</v>
      </c>
      <c r="C9" s="27">
        <v>435.79745897999999</v>
      </c>
      <c r="D9" s="27">
        <v>0.37211728859999998</v>
      </c>
      <c r="E9" s="27">
        <v>2.0030437817000002</v>
      </c>
      <c r="F9" s="27">
        <v>32.012416154999997</v>
      </c>
      <c r="G9" s="38"/>
      <c r="H9" s="27"/>
      <c r="I9" s="29" t="s">
        <v>7</v>
      </c>
      <c r="J9" s="27">
        <v>15.9207676453986</v>
      </c>
      <c r="K9" s="27">
        <v>0.37255466671419801</v>
      </c>
      <c r="L9" s="27">
        <v>0.37255466671419801</v>
      </c>
      <c r="M9" s="27">
        <v>106.650042286264</v>
      </c>
      <c r="N9" s="27">
        <v>2.0052569603186599</v>
      </c>
      <c r="O9" s="27">
        <v>5490.7414959949701</v>
      </c>
      <c r="P9" s="27">
        <v>0</v>
      </c>
      <c r="Q9" s="27">
        <v>0</v>
      </c>
      <c r="R9" s="27">
        <v>852.46331812132701</v>
      </c>
      <c r="S9" s="27">
        <v>0</v>
      </c>
      <c r="T9" s="27">
        <v>55.015294764146198</v>
      </c>
      <c r="U9" s="27">
        <v>0</v>
      </c>
      <c r="V9" s="27">
        <v>0</v>
      </c>
      <c r="W9" s="27">
        <v>2.8611417409480901E-2</v>
      </c>
      <c r="X9" s="27">
        <v>0.64673580510663198</v>
      </c>
      <c r="Y9" s="27">
        <v>9.00040007863665</v>
      </c>
      <c r="Z9" s="27">
        <v>32.0484463445434</v>
      </c>
      <c r="AA9" s="27">
        <v>0</v>
      </c>
      <c r="AB9" s="27">
        <v>5833.0049575334597</v>
      </c>
      <c r="AC9" s="27">
        <v>576.37636139486403</v>
      </c>
      <c r="AD9" s="27">
        <v>0</v>
      </c>
      <c r="AE9" s="27">
        <v>4.0835824418117497</v>
      </c>
      <c r="AF9" s="27">
        <v>94.128153123067406</v>
      </c>
      <c r="AG9" s="27">
        <v>0</v>
      </c>
      <c r="AH9" s="27">
        <v>42.5443232005182</v>
      </c>
      <c r="AI9" s="27">
        <v>1.42065982338618</v>
      </c>
      <c r="AJ9" s="27">
        <v>6.2442850749289196</v>
      </c>
      <c r="AK9" s="27">
        <v>73.507180854690006</v>
      </c>
      <c r="AL9" s="27">
        <v>436.29890011408799</v>
      </c>
      <c r="AM9" s="27">
        <v>0.82078406367488399</v>
      </c>
      <c r="AO9" s="36"/>
      <c r="AQ9" s="24">
        <f t="shared" si="0"/>
        <v>9.968960171909875E-4</v>
      </c>
      <c r="AR9" s="24">
        <f t="shared" si="1"/>
        <v>1.1506288615395759E-3</v>
      </c>
      <c r="AS9" s="24">
        <f t="shared" si="2"/>
        <v>1.1753770319125887E-3</v>
      </c>
      <c r="AT9" s="24">
        <f t="shared" si="3"/>
        <v>1.1049077603193067E-3</v>
      </c>
      <c r="AU9" s="24">
        <f t="shared" si="4"/>
        <v>1.1255067211718693E-3</v>
      </c>
      <c r="AV9" s="24" t="str">
        <f t="shared" si="5"/>
        <v/>
      </c>
      <c r="AW9" s="24"/>
      <c r="AX9" s="24"/>
    </row>
    <row r="10" spans="1:50" x14ac:dyDescent="0.25">
      <c r="A10" s="27" t="s">
        <v>8</v>
      </c>
      <c r="B10" s="27"/>
      <c r="C10" s="27"/>
      <c r="D10" s="27"/>
      <c r="E10" s="27"/>
      <c r="F10" s="27"/>
      <c r="G10" s="38"/>
      <c r="H10" s="27"/>
      <c r="I10" s="29" t="s">
        <v>8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O10" s="36"/>
      <c r="AQ10" s="24" t="str">
        <f t="shared" si="0"/>
        <v/>
      </c>
      <c r="AR10" s="24" t="str">
        <f t="shared" si="1"/>
        <v/>
      </c>
      <c r="AS10" s="24" t="str">
        <f t="shared" si="2"/>
        <v/>
      </c>
      <c r="AT10" s="24" t="str">
        <f t="shared" si="3"/>
        <v/>
      </c>
      <c r="AU10" s="24" t="str">
        <f t="shared" si="4"/>
        <v/>
      </c>
      <c r="AV10" s="24" t="str">
        <f t="shared" si="5"/>
        <v/>
      </c>
      <c r="AW10" s="24"/>
      <c r="AX10" s="24"/>
    </row>
    <row r="11" spans="1:50" x14ac:dyDescent="0.25">
      <c r="A11" s="27" t="s">
        <v>9</v>
      </c>
      <c r="B11" s="27">
        <v>30449.552232999999</v>
      </c>
      <c r="C11" s="27">
        <v>1701.9380000000001</v>
      </c>
      <c r="D11" s="27">
        <v>8.5357872809999993</v>
      </c>
      <c r="E11" s="27">
        <v>2.4982985134</v>
      </c>
      <c r="F11" s="27">
        <v>231.00489267</v>
      </c>
      <c r="G11" s="38"/>
      <c r="H11" s="27"/>
      <c r="I11" s="29" t="s">
        <v>9</v>
      </c>
      <c r="J11" s="27">
        <v>84.886537552989196</v>
      </c>
      <c r="K11" s="27">
        <v>8.5818686679279796</v>
      </c>
      <c r="L11" s="27">
        <v>8.5818686679279796</v>
      </c>
      <c r="M11" s="27">
        <v>143.81697782458301</v>
      </c>
      <c r="N11" s="27">
        <v>2.51723124798017</v>
      </c>
      <c r="O11" s="27">
        <v>68328.731762201001</v>
      </c>
      <c r="P11" s="27">
        <v>0</v>
      </c>
      <c r="Q11" s="27">
        <v>0</v>
      </c>
      <c r="R11" s="27">
        <v>2304.87825962136</v>
      </c>
      <c r="S11" s="27">
        <v>0</v>
      </c>
      <c r="T11" s="27">
        <v>800.26632464294505</v>
      </c>
      <c r="U11" s="27">
        <v>0</v>
      </c>
      <c r="V11" s="27">
        <v>0</v>
      </c>
      <c r="W11" s="27">
        <v>0.81793504575558695</v>
      </c>
      <c r="X11" s="27">
        <v>5.02354484186377</v>
      </c>
      <c r="Y11" s="27">
        <v>12.503526104716</v>
      </c>
      <c r="Z11" s="27">
        <v>232.321711566261</v>
      </c>
      <c r="AA11" s="27">
        <v>0</v>
      </c>
      <c r="AB11" s="27">
        <v>30621.211224667499</v>
      </c>
      <c r="AC11" s="27">
        <v>7179.4995161813704</v>
      </c>
      <c r="AD11" s="27">
        <v>0</v>
      </c>
      <c r="AE11" s="27">
        <v>10.4009925986017</v>
      </c>
      <c r="AF11" s="27">
        <v>216.55624955091801</v>
      </c>
      <c r="AG11" s="27">
        <v>0</v>
      </c>
      <c r="AH11" s="27">
        <v>155.92560433952701</v>
      </c>
      <c r="AI11" s="27">
        <v>5.4743529219739298</v>
      </c>
      <c r="AJ11" s="27">
        <v>33.276473503176803</v>
      </c>
      <c r="AK11" s="27">
        <v>121.313601067153</v>
      </c>
      <c r="AL11" s="27">
        <v>1713.5211986970601</v>
      </c>
      <c r="AM11" s="27">
        <v>5.9897498230894302</v>
      </c>
      <c r="AO11" s="36"/>
      <c r="AQ11" s="24">
        <f t="shared" si="0"/>
        <v>5.6374882084953334E-3</v>
      </c>
      <c r="AR11" s="24">
        <f t="shared" si="1"/>
        <v>6.805887580546394E-3</v>
      </c>
      <c r="AS11" s="24">
        <f t="shared" si="2"/>
        <v>5.3986100415779987E-3</v>
      </c>
      <c r="AT11" s="24">
        <f t="shared" si="3"/>
        <v>7.5782515494531195E-3</v>
      </c>
      <c r="AU11" s="24">
        <f t="shared" si="4"/>
        <v>5.7003939658634307E-3</v>
      </c>
      <c r="AV11" s="24" t="str">
        <f t="shared" si="5"/>
        <v/>
      </c>
      <c r="AW11" s="24"/>
      <c r="AX11" s="24"/>
    </row>
    <row r="12" spans="1:50" x14ac:dyDescent="0.25">
      <c r="A12" s="27" t="s">
        <v>10</v>
      </c>
      <c r="B12" s="27">
        <v>61889.950112999999</v>
      </c>
      <c r="C12" s="27">
        <v>4261.4309999999996</v>
      </c>
      <c r="D12" s="27">
        <v>6.3966589734000001</v>
      </c>
      <c r="E12" s="27">
        <v>18.918622783</v>
      </c>
      <c r="F12" s="27">
        <v>299.78593165000001</v>
      </c>
      <c r="G12" s="38"/>
      <c r="H12" s="27"/>
      <c r="I12" s="29" t="s">
        <v>10</v>
      </c>
      <c r="J12" s="27">
        <v>147.870176573745</v>
      </c>
      <c r="K12" s="27">
        <v>6.3998111344842004</v>
      </c>
      <c r="L12" s="27">
        <v>6.3998111344842004</v>
      </c>
      <c r="M12" s="27">
        <v>984.55835584967303</v>
      </c>
      <c r="N12" s="27">
        <v>18.9368452281286</v>
      </c>
      <c r="O12" s="27">
        <v>54078.533514178402</v>
      </c>
      <c r="P12" s="27">
        <v>0</v>
      </c>
      <c r="Q12" s="27">
        <v>0</v>
      </c>
      <c r="R12" s="27">
        <v>8306.2582293819396</v>
      </c>
      <c r="S12" s="27">
        <v>0</v>
      </c>
      <c r="T12" s="27">
        <v>671.65093753261397</v>
      </c>
      <c r="U12" s="27">
        <v>0</v>
      </c>
      <c r="V12" s="27">
        <v>0</v>
      </c>
      <c r="W12" s="27">
        <v>0.36687238708837699</v>
      </c>
      <c r="X12" s="27">
        <v>6.3276653507935903</v>
      </c>
      <c r="Y12" s="27">
        <v>82.657927779064394</v>
      </c>
      <c r="Z12" s="27">
        <v>300.03926661752803</v>
      </c>
      <c r="AA12" s="27">
        <v>0</v>
      </c>
      <c r="AB12" s="27">
        <v>61945.1179778765</v>
      </c>
      <c r="AC12" s="27">
        <v>7142.8085887327197</v>
      </c>
      <c r="AD12" s="27">
        <v>0</v>
      </c>
      <c r="AE12" s="27">
        <v>38.231298118791997</v>
      </c>
      <c r="AF12" s="27">
        <v>898.03843952551802</v>
      </c>
      <c r="AG12" s="27">
        <v>0</v>
      </c>
      <c r="AH12" s="27">
        <v>396.23815327141301</v>
      </c>
      <c r="AI12" s="27">
        <v>20.5007362923076</v>
      </c>
      <c r="AJ12" s="27">
        <v>82.433327501734098</v>
      </c>
      <c r="AK12" s="27">
        <v>685.46449534161798</v>
      </c>
      <c r="AL12" s="27">
        <v>4265.3414688999401</v>
      </c>
      <c r="AM12" s="27">
        <v>9.0423339838474597</v>
      </c>
      <c r="AO12" s="36"/>
      <c r="AQ12" s="24">
        <f t="shared" si="0"/>
        <v>8.913864815818126E-4</v>
      </c>
      <c r="AR12" s="24">
        <f t="shared" si="1"/>
        <v>9.1764219576487272E-4</v>
      </c>
      <c r="AS12" s="24">
        <f t="shared" si="2"/>
        <v>4.9278241927672823E-4</v>
      </c>
      <c r="AT12" s="24">
        <f t="shared" si="3"/>
        <v>9.6320146226367006E-4</v>
      </c>
      <c r="AU12" s="24">
        <f t="shared" si="4"/>
        <v>8.450528886852093E-4</v>
      </c>
      <c r="AV12" s="24" t="str">
        <f t="shared" si="5"/>
        <v/>
      </c>
      <c r="AW12" s="24"/>
      <c r="AX12" s="24"/>
    </row>
    <row r="13" spans="1:50" x14ac:dyDescent="0.25">
      <c r="A13" s="27" t="s">
        <v>12</v>
      </c>
      <c r="B13" s="27">
        <v>67271.951360999999</v>
      </c>
      <c r="C13" s="27">
        <v>2142.3416616999998</v>
      </c>
      <c r="D13" s="27">
        <v>12.480615338</v>
      </c>
      <c r="E13" s="27">
        <v>0.1960536621</v>
      </c>
      <c r="F13" s="27">
        <v>310.31177133</v>
      </c>
      <c r="G13" s="38"/>
      <c r="H13" s="27"/>
      <c r="I13" s="29" t="s">
        <v>12</v>
      </c>
      <c r="J13" s="27">
        <v>1.4420861930872201E-2</v>
      </c>
      <c r="K13" s="27">
        <v>12.5256189677613</v>
      </c>
      <c r="L13" s="27">
        <v>12.5256189677613</v>
      </c>
      <c r="M13" s="27">
        <v>49.700584955721297</v>
      </c>
      <c r="N13" s="27">
        <v>0.19665052403431599</v>
      </c>
      <c r="O13" s="27">
        <v>12775.3343740489</v>
      </c>
      <c r="P13" s="27">
        <v>0</v>
      </c>
      <c r="Q13" s="27">
        <v>0</v>
      </c>
      <c r="R13" s="27">
        <v>3650.21363672596</v>
      </c>
      <c r="S13" s="27">
        <v>0</v>
      </c>
      <c r="T13" s="27">
        <v>1489.8620104428701</v>
      </c>
      <c r="U13" s="27">
        <v>0</v>
      </c>
      <c r="V13" s="27">
        <v>0</v>
      </c>
      <c r="W13" s="27">
        <v>2.2737159376521099</v>
      </c>
      <c r="X13" s="27">
        <v>1.1052329115130901</v>
      </c>
      <c r="Y13" s="27">
        <v>5.4223898494369198</v>
      </c>
      <c r="Z13" s="27">
        <v>311.43362322992198</v>
      </c>
      <c r="AA13" s="27">
        <v>0</v>
      </c>
      <c r="AB13" s="27">
        <v>67449.328666117697</v>
      </c>
      <c r="AC13" s="27">
        <v>15281.8389617909</v>
      </c>
      <c r="AD13" s="27">
        <v>0</v>
      </c>
      <c r="AE13" s="27">
        <v>16.136724049605199</v>
      </c>
      <c r="AF13" s="27">
        <v>171.041468511874</v>
      </c>
      <c r="AG13" s="27">
        <v>0</v>
      </c>
      <c r="AH13" s="27">
        <v>9.3936566175842096</v>
      </c>
      <c r="AI13" s="27">
        <v>8.6013663432401994</v>
      </c>
      <c r="AJ13" s="27">
        <v>23.2897213851214</v>
      </c>
      <c r="AK13" s="27">
        <v>38.033576606462397</v>
      </c>
      <c r="AL13" s="27">
        <v>2148.9168280846702</v>
      </c>
      <c r="AM13" s="27">
        <v>6.1732390902482397</v>
      </c>
      <c r="AO13" s="36"/>
      <c r="AQ13" s="24">
        <f t="shared" si="0"/>
        <v>2.6367200821311356E-3</v>
      </c>
      <c r="AR13" s="24">
        <f t="shared" si="1"/>
        <v>3.0691492875384112E-3</v>
      </c>
      <c r="AS13" s="24">
        <f t="shared" si="2"/>
        <v>3.605882285649556E-3</v>
      </c>
      <c r="AT13" s="24">
        <f t="shared" si="3"/>
        <v>3.0443804411648873E-3</v>
      </c>
      <c r="AU13" s="24">
        <f t="shared" si="4"/>
        <v>3.615241197952973E-3</v>
      </c>
      <c r="AV13" s="24" t="str">
        <f t="shared" si="5"/>
        <v/>
      </c>
      <c r="AW13" s="24"/>
      <c r="AX13" s="24"/>
    </row>
    <row r="14" spans="1:50" x14ac:dyDescent="0.25">
      <c r="A14" s="27" t="s">
        <v>13</v>
      </c>
      <c r="B14" s="27">
        <v>107521.32634</v>
      </c>
      <c r="C14" s="27">
        <v>4456.3590000000004</v>
      </c>
      <c r="D14" s="27">
        <v>58.554275122999996</v>
      </c>
      <c r="E14" s="27">
        <v>13.154547643000001</v>
      </c>
      <c r="F14" s="27">
        <v>59.746895575000003</v>
      </c>
      <c r="G14" s="38"/>
      <c r="H14" s="27"/>
      <c r="I14" s="29" t="s">
        <v>13</v>
      </c>
      <c r="J14" s="27">
        <v>21.291486581460202</v>
      </c>
      <c r="K14" s="27">
        <v>58.7305669710857</v>
      </c>
      <c r="L14" s="27">
        <v>58.7305669710857</v>
      </c>
      <c r="M14" s="27">
        <v>202.055992688781</v>
      </c>
      <c r="N14" s="27">
        <v>13.194496494251201</v>
      </c>
      <c r="O14" s="27">
        <v>46562.243387320399</v>
      </c>
      <c r="P14" s="27">
        <v>0</v>
      </c>
      <c r="Q14" s="27">
        <v>0</v>
      </c>
      <c r="R14" s="27">
        <v>8633.6769431855791</v>
      </c>
      <c r="S14" s="27">
        <v>0</v>
      </c>
      <c r="T14" s="27">
        <v>2477.6083277842999</v>
      </c>
      <c r="U14" s="27">
        <v>0</v>
      </c>
      <c r="V14" s="27">
        <v>0</v>
      </c>
      <c r="W14" s="27">
        <v>0.74753721105947302</v>
      </c>
      <c r="X14" s="27">
        <v>6.2775341326223399</v>
      </c>
      <c r="Y14" s="27">
        <v>7.2796293748940197</v>
      </c>
      <c r="Z14" s="27">
        <v>59.893238830025403</v>
      </c>
      <c r="AA14" s="27">
        <v>0</v>
      </c>
      <c r="AB14" s="27">
        <v>107642.35411862899</v>
      </c>
      <c r="AC14" s="27">
        <v>62144.014939479297</v>
      </c>
      <c r="AD14" s="27">
        <v>0</v>
      </c>
      <c r="AE14" s="27">
        <v>9.7259239152741692</v>
      </c>
      <c r="AF14" s="27">
        <v>682.02762839942204</v>
      </c>
      <c r="AG14" s="27">
        <v>0</v>
      </c>
      <c r="AH14" s="27">
        <v>110.05514072096</v>
      </c>
      <c r="AI14" s="27">
        <v>151.61140241999701</v>
      </c>
      <c r="AJ14" s="27">
        <v>508.28535031028599</v>
      </c>
      <c r="AK14" s="27">
        <v>270.22632711552399</v>
      </c>
      <c r="AL14" s="27">
        <v>4470.2840290528402</v>
      </c>
      <c r="AM14" s="27">
        <v>27.047775788528199</v>
      </c>
      <c r="AO14" s="36"/>
      <c r="AQ14" s="24">
        <f t="shared" si="0"/>
        <v>1.1256164962687094E-3</v>
      </c>
      <c r="AR14" s="24">
        <f t="shared" si="1"/>
        <v>3.124754772413941E-3</v>
      </c>
      <c r="AS14" s="24">
        <f t="shared" si="2"/>
        <v>3.0107425583423674E-3</v>
      </c>
      <c r="AT14" s="24">
        <f t="shared" si="3"/>
        <v>3.0368852153162609E-3</v>
      </c>
      <c r="AU14" s="24">
        <f t="shared" si="4"/>
        <v>2.449386760885271E-3</v>
      </c>
      <c r="AV14" s="24" t="str">
        <f t="shared" si="5"/>
        <v/>
      </c>
      <c r="AW14" s="24"/>
      <c r="AX14" s="24"/>
    </row>
    <row r="15" spans="1:50" x14ac:dyDescent="0.25">
      <c r="A15" s="27" t="s">
        <v>14</v>
      </c>
      <c r="B15" s="27">
        <v>64177.626527</v>
      </c>
      <c r="C15" s="27">
        <v>3729.31</v>
      </c>
      <c r="D15" s="27">
        <v>46.850603835000001</v>
      </c>
      <c r="E15" s="27">
        <v>11.839843934999999</v>
      </c>
      <c r="F15" s="27">
        <v>133.09267666</v>
      </c>
      <c r="G15" s="38"/>
      <c r="H15" s="27"/>
      <c r="I15" s="29" t="s">
        <v>14</v>
      </c>
      <c r="J15" s="27">
        <v>50.893347607956201</v>
      </c>
      <c r="K15" s="27">
        <v>46.971146240618602</v>
      </c>
      <c r="L15" s="27">
        <v>46.971146240618602</v>
      </c>
      <c r="M15" s="27">
        <v>249.465562157112</v>
      </c>
      <c r="N15" s="27">
        <v>11.870838883458999</v>
      </c>
      <c r="O15" s="27">
        <v>55795.295124272998</v>
      </c>
      <c r="P15" s="27">
        <v>0</v>
      </c>
      <c r="Q15" s="27">
        <v>0</v>
      </c>
      <c r="R15" s="27">
        <v>6903.4955227584596</v>
      </c>
      <c r="S15" s="27">
        <v>0</v>
      </c>
      <c r="T15" s="27">
        <v>1807.00212941521</v>
      </c>
      <c r="U15" s="27">
        <v>0</v>
      </c>
      <c r="V15" s="27">
        <v>0</v>
      </c>
      <c r="W15" s="27">
        <v>0.31820009500788698</v>
      </c>
      <c r="X15" s="27">
        <v>6.3664959536888803</v>
      </c>
      <c r="Y15" s="27">
        <v>13.523319941392099</v>
      </c>
      <c r="Z15" s="27">
        <v>133.407073866378</v>
      </c>
      <c r="AA15" s="27">
        <v>0</v>
      </c>
      <c r="AB15" s="27">
        <v>64338.350878619</v>
      </c>
      <c r="AC15" s="27">
        <v>14615.2027315872</v>
      </c>
      <c r="AD15" s="27">
        <v>0</v>
      </c>
      <c r="AE15" s="27">
        <v>9.3389929797153801</v>
      </c>
      <c r="AF15" s="27">
        <v>598.04531363332001</v>
      </c>
      <c r="AG15" s="27">
        <v>0</v>
      </c>
      <c r="AH15" s="27">
        <v>153.08426403639399</v>
      </c>
      <c r="AI15" s="27">
        <v>114.853791593357</v>
      </c>
      <c r="AJ15" s="27">
        <v>391.59704464633597</v>
      </c>
      <c r="AK15" s="27">
        <v>276.35232045709103</v>
      </c>
      <c r="AL15" s="27">
        <v>3739.0070195825501</v>
      </c>
      <c r="AM15" s="27">
        <v>21.2898837335037</v>
      </c>
      <c r="AO15" s="36"/>
      <c r="AQ15" s="24">
        <f t="shared" si="0"/>
        <v>2.5043673366664829E-3</v>
      </c>
      <c r="AR15" s="24">
        <f t="shared" si="1"/>
        <v>2.6002181590026527E-3</v>
      </c>
      <c r="AS15" s="24">
        <f t="shared" si="2"/>
        <v>2.5729103949893714E-3</v>
      </c>
      <c r="AT15" s="24">
        <f t="shared" si="3"/>
        <v>2.6178510991496421E-3</v>
      </c>
      <c r="AU15" s="24">
        <f t="shared" si="4"/>
        <v>2.3622427188925398E-3</v>
      </c>
      <c r="AV15" s="24" t="str">
        <f t="shared" si="5"/>
        <v/>
      </c>
      <c r="AW15" s="24"/>
      <c r="AX15" s="24"/>
    </row>
    <row r="16" spans="1:50" x14ac:dyDescent="0.25">
      <c r="A16" s="27" t="s">
        <v>15</v>
      </c>
      <c r="B16" s="27">
        <v>273253.20967000001</v>
      </c>
      <c r="C16" s="27">
        <v>19413.431</v>
      </c>
      <c r="D16" s="27">
        <v>248.00020133999999</v>
      </c>
      <c r="E16" s="27">
        <v>59.411176390999998</v>
      </c>
      <c r="F16" s="27">
        <v>184.36705954999999</v>
      </c>
      <c r="G16" s="38"/>
      <c r="H16" s="27"/>
      <c r="I16" s="29" t="s">
        <v>15</v>
      </c>
      <c r="J16" s="27">
        <v>73.826207714194197</v>
      </c>
      <c r="K16" s="27">
        <v>248.81196135948801</v>
      </c>
      <c r="L16" s="27">
        <v>248.81196135948801</v>
      </c>
      <c r="M16" s="27">
        <v>1016.8780465989</v>
      </c>
      <c r="N16" s="27">
        <v>59.609724350184898</v>
      </c>
      <c r="O16" s="27">
        <v>173184.21097492499</v>
      </c>
      <c r="P16" s="27">
        <v>0</v>
      </c>
      <c r="Q16" s="27">
        <v>0</v>
      </c>
      <c r="R16" s="27">
        <v>38270.3866670938</v>
      </c>
      <c r="S16" s="27">
        <v>0</v>
      </c>
      <c r="T16" s="27">
        <v>10579.762580945</v>
      </c>
      <c r="U16" s="27">
        <v>0</v>
      </c>
      <c r="V16" s="27">
        <v>0</v>
      </c>
      <c r="W16" s="27">
        <v>3.1963433184797299</v>
      </c>
      <c r="X16" s="27">
        <v>25.5773977565681</v>
      </c>
      <c r="Y16" s="27">
        <v>43.687558691011603</v>
      </c>
      <c r="Z16" s="27">
        <v>184.841591033009</v>
      </c>
      <c r="AA16" s="27">
        <v>0</v>
      </c>
      <c r="AB16" s="27">
        <v>274056.39222364698</v>
      </c>
      <c r="AC16" s="27">
        <v>29360.143691474099</v>
      </c>
      <c r="AD16" s="27">
        <v>0</v>
      </c>
      <c r="AE16" s="27">
        <v>47.107953065819501</v>
      </c>
      <c r="AF16" s="27">
        <v>3037.4933555853499</v>
      </c>
      <c r="AG16" s="27">
        <v>0</v>
      </c>
      <c r="AH16" s="27">
        <v>471.06546700634999</v>
      </c>
      <c r="AI16" s="27">
        <v>654.80381902380702</v>
      </c>
      <c r="AJ16" s="27">
        <v>2188.3435764698502</v>
      </c>
      <c r="AK16" s="27">
        <v>1252.68385233598</v>
      </c>
      <c r="AL16" s="27">
        <v>19478.140562795899</v>
      </c>
      <c r="AM16" s="27">
        <v>115.80869192078301</v>
      </c>
      <c r="AO16" s="36"/>
      <c r="AQ16" s="24">
        <f t="shared" si="0"/>
        <v>2.9393343800680326E-3</v>
      </c>
      <c r="AR16" s="24">
        <f t="shared" si="1"/>
        <v>3.3332368088824079E-3</v>
      </c>
      <c r="AS16" s="24">
        <f t="shared" si="2"/>
        <v>3.273223227650222E-3</v>
      </c>
      <c r="AT16" s="24">
        <f t="shared" si="3"/>
        <v>3.341929435603254E-3</v>
      </c>
      <c r="AU16" s="24">
        <f t="shared" si="4"/>
        <v>2.5738409245514402E-3</v>
      </c>
      <c r="AV16" s="24" t="str">
        <f t="shared" si="5"/>
        <v/>
      </c>
      <c r="AW16" s="24"/>
      <c r="AX16" s="24"/>
    </row>
    <row r="17" spans="1:50" x14ac:dyDescent="0.25">
      <c r="A17" s="27" t="s">
        <v>16</v>
      </c>
      <c r="B17" s="27">
        <v>161925.14410999999</v>
      </c>
      <c r="C17" s="27">
        <v>6525.4759999999997</v>
      </c>
      <c r="D17" s="27">
        <v>33.781090712999998</v>
      </c>
      <c r="E17" s="27">
        <v>7.1506039701999997</v>
      </c>
      <c r="F17" s="27">
        <v>102.41111282</v>
      </c>
      <c r="G17" s="38"/>
      <c r="H17" s="27"/>
      <c r="I17" s="29" t="s">
        <v>16</v>
      </c>
      <c r="J17" s="27">
        <v>34.951030467734903</v>
      </c>
      <c r="K17" s="27">
        <v>33.884684220688399</v>
      </c>
      <c r="L17" s="27">
        <v>33.884684220688399</v>
      </c>
      <c r="M17" s="27">
        <v>205.372905615436</v>
      </c>
      <c r="N17" s="27">
        <v>7.1729309694716896</v>
      </c>
      <c r="O17" s="27">
        <v>74074.000855691498</v>
      </c>
      <c r="P17" s="27">
        <v>0</v>
      </c>
      <c r="Q17" s="27">
        <v>0</v>
      </c>
      <c r="R17" s="27">
        <v>12525.6645064152</v>
      </c>
      <c r="S17" s="27">
        <v>0</v>
      </c>
      <c r="T17" s="27">
        <v>4679.2345686394601</v>
      </c>
      <c r="U17" s="27">
        <v>0</v>
      </c>
      <c r="V17" s="27">
        <v>0</v>
      </c>
      <c r="W17" s="27">
        <v>5.4523133635181003</v>
      </c>
      <c r="X17" s="27">
        <v>7.1325079614212203</v>
      </c>
      <c r="Y17" s="27">
        <v>15.0102261957843</v>
      </c>
      <c r="Z17" s="27">
        <v>102.75927323884601</v>
      </c>
      <c r="AA17" s="27">
        <v>0</v>
      </c>
      <c r="AB17" s="27">
        <v>162318.52204566801</v>
      </c>
      <c r="AC17" s="27">
        <v>78848.308367276797</v>
      </c>
      <c r="AD17" s="27">
        <v>0</v>
      </c>
      <c r="AE17" s="27">
        <v>40.619871448971203</v>
      </c>
      <c r="AF17" s="27">
        <v>742.08954225115497</v>
      </c>
      <c r="AG17" s="27">
        <v>0</v>
      </c>
      <c r="AH17" s="27">
        <v>113.142790968078</v>
      </c>
      <c r="AI17" s="27">
        <v>97.524842225491994</v>
      </c>
      <c r="AJ17" s="27">
        <v>320.25580865908699</v>
      </c>
      <c r="AK17" s="27">
        <v>225.522593998465</v>
      </c>
      <c r="AL17" s="27">
        <v>6552.5922808578098</v>
      </c>
      <c r="AM17" s="27">
        <v>28.7440722959157</v>
      </c>
      <c r="AO17" s="36"/>
      <c r="AQ17" s="24">
        <f t="shared" si="0"/>
        <v>2.4293814146664279E-3</v>
      </c>
      <c r="AR17" s="24">
        <f t="shared" si="1"/>
        <v>4.1554487148232752E-3</v>
      </c>
      <c r="AS17" s="24">
        <f t="shared" si="2"/>
        <v>3.0666122822533863E-3</v>
      </c>
      <c r="AT17" s="24">
        <f t="shared" si="3"/>
        <v>3.1223934879818869E-3</v>
      </c>
      <c r="AU17" s="24">
        <f t="shared" si="4"/>
        <v>3.3996351495363705E-3</v>
      </c>
      <c r="AV17" s="24" t="str">
        <f t="shared" si="5"/>
        <v/>
      </c>
      <c r="AW17" s="24"/>
      <c r="AX17" s="24"/>
    </row>
    <row r="18" spans="1:50" x14ac:dyDescent="0.25">
      <c r="A18" s="27" t="s">
        <v>17</v>
      </c>
      <c r="B18" s="27">
        <v>31175.956657999999</v>
      </c>
      <c r="C18" s="27">
        <v>1682.865</v>
      </c>
      <c r="D18" s="27">
        <v>6.8689335290000004</v>
      </c>
      <c r="E18" s="27">
        <v>4.3840244619000002</v>
      </c>
      <c r="F18" s="27">
        <v>94.190412187999996</v>
      </c>
      <c r="G18" s="38"/>
      <c r="H18" s="27"/>
      <c r="I18" s="29" t="s">
        <v>17</v>
      </c>
      <c r="J18" s="27">
        <v>40.289492709640101</v>
      </c>
      <c r="K18" s="27">
        <v>6.8740860683979204</v>
      </c>
      <c r="L18" s="27">
        <v>6.8740860683979204</v>
      </c>
      <c r="M18" s="27">
        <v>203.63075920830499</v>
      </c>
      <c r="N18" s="27">
        <v>4.3878697568740304</v>
      </c>
      <c r="O18" s="27">
        <v>27229.256084929701</v>
      </c>
      <c r="P18" s="27">
        <v>0</v>
      </c>
      <c r="Q18" s="27">
        <v>0</v>
      </c>
      <c r="R18" s="27">
        <v>3100.5882466196499</v>
      </c>
      <c r="S18" s="27">
        <v>0</v>
      </c>
      <c r="T18" s="27">
        <v>745.34372631196402</v>
      </c>
      <c r="U18" s="27">
        <v>0</v>
      </c>
      <c r="V18" s="27">
        <v>0</v>
      </c>
      <c r="W18" s="27">
        <v>0.74214970218979004</v>
      </c>
      <c r="X18" s="27">
        <v>2.6039726097856102</v>
      </c>
      <c r="Y18" s="27">
        <v>16.743285532929999</v>
      </c>
      <c r="Z18" s="27">
        <v>94.266206755206099</v>
      </c>
      <c r="AA18" s="27">
        <v>0</v>
      </c>
      <c r="AB18" s="27">
        <v>31202.427252149198</v>
      </c>
      <c r="AC18" s="27">
        <v>7035.2635165184602</v>
      </c>
      <c r="AD18" s="27">
        <v>0</v>
      </c>
      <c r="AE18" s="27">
        <v>11.935428690135501</v>
      </c>
      <c r="AF18" s="27">
        <v>264.01171107713202</v>
      </c>
      <c r="AG18" s="27">
        <v>0</v>
      </c>
      <c r="AH18" s="27">
        <v>100.2588536415</v>
      </c>
      <c r="AI18" s="27">
        <v>16.891296458562199</v>
      </c>
      <c r="AJ18" s="27">
        <v>60.384336478106803</v>
      </c>
      <c r="AK18" s="27">
        <v>155.79406312736899</v>
      </c>
      <c r="AL18" s="27">
        <v>1684.33396946323</v>
      </c>
      <c r="AM18" s="27">
        <v>5.7617739017928997</v>
      </c>
      <c r="AO18" s="36"/>
      <c r="AQ18" s="24">
        <f t="shared" si="0"/>
        <v>8.4907079001878038E-4</v>
      </c>
      <c r="AR18" s="24">
        <f t="shared" si="1"/>
        <v>8.728979824465992E-4</v>
      </c>
      <c r="AS18" s="24">
        <f t="shared" si="2"/>
        <v>7.5012218070918686E-4</v>
      </c>
      <c r="AT18" s="24">
        <f t="shared" si="3"/>
        <v>8.7711530979087409E-4</v>
      </c>
      <c r="AU18" s="24">
        <f t="shared" si="4"/>
        <v>8.0469514301328233E-4</v>
      </c>
      <c r="AV18" s="24" t="str">
        <f t="shared" si="5"/>
        <v/>
      </c>
      <c r="AW18" s="24"/>
      <c r="AX18" s="24"/>
    </row>
    <row r="19" spans="1:50" x14ac:dyDescent="0.25">
      <c r="A19" s="27" t="s">
        <v>18</v>
      </c>
      <c r="B19" s="27">
        <v>29983.912885000002</v>
      </c>
      <c r="C19" s="27">
        <v>705.88099999999997</v>
      </c>
      <c r="D19" s="27">
        <v>0.86650112369999999</v>
      </c>
      <c r="E19" s="27">
        <v>2.0860612127999998</v>
      </c>
      <c r="F19" s="27">
        <v>41.163423194000003</v>
      </c>
      <c r="G19" s="38"/>
      <c r="H19" s="27"/>
      <c r="I19" s="29" t="s">
        <v>18</v>
      </c>
      <c r="J19" s="27">
        <v>19.161561913276099</v>
      </c>
      <c r="K19" s="27">
        <v>0.86883778556130498</v>
      </c>
      <c r="L19" s="27">
        <v>0.86883778556130498</v>
      </c>
      <c r="M19" s="27">
        <v>115.24117119062601</v>
      </c>
      <c r="N19" s="27">
        <v>2.0966359351644699</v>
      </c>
      <c r="O19" s="27">
        <v>9832.4370452837302</v>
      </c>
      <c r="P19" s="27">
        <v>0</v>
      </c>
      <c r="Q19" s="27">
        <v>0</v>
      </c>
      <c r="R19" s="27">
        <v>1348.5858521231901</v>
      </c>
      <c r="S19" s="27">
        <v>0</v>
      </c>
      <c r="T19" s="27">
        <v>259.57681847347402</v>
      </c>
      <c r="U19" s="27">
        <v>0</v>
      </c>
      <c r="V19" s="27">
        <v>0</v>
      </c>
      <c r="W19" s="27">
        <v>0.319549844964717</v>
      </c>
      <c r="X19" s="27">
        <v>0.98114065033830999</v>
      </c>
      <c r="Y19" s="27">
        <v>9.8618892473569506</v>
      </c>
      <c r="Z19" s="27">
        <v>41.330367551689001</v>
      </c>
      <c r="AA19" s="27">
        <v>0</v>
      </c>
      <c r="AB19" s="27">
        <v>30032.042796871599</v>
      </c>
      <c r="AC19" s="27">
        <v>20186.202446735999</v>
      </c>
      <c r="AD19" s="27">
        <v>0</v>
      </c>
      <c r="AE19" s="27">
        <v>6.2253114687356996</v>
      </c>
      <c r="AF19" s="27">
        <v>120.789860283116</v>
      </c>
      <c r="AG19" s="27">
        <v>0</v>
      </c>
      <c r="AH19" s="27">
        <v>49.211074270518502</v>
      </c>
      <c r="AI19" s="27">
        <v>2.8426465818656501</v>
      </c>
      <c r="AJ19" s="27">
        <v>10.9991543590054</v>
      </c>
      <c r="AK19" s="27">
        <v>81.062251132988294</v>
      </c>
      <c r="AL19" s="27">
        <v>709.10865504830895</v>
      </c>
      <c r="AM19" s="27">
        <v>1.7955778794714501</v>
      </c>
      <c r="AO19" s="36"/>
      <c r="AQ19" s="24">
        <f t="shared" si="0"/>
        <v>1.6051911588789245E-3</v>
      </c>
      <c r="AR19" s="24">
        <f t="shared" si="1"/>
        <v>4.5725200824345393E-3</v>
      </c>
      <c r="AS19" s="24">
        <f t="shared" si="2"/>
        <v>2.696663394188498E-3</v>
      </c>
      <c r="AT19" s="24">
        <f t="shared" si="3"/>
        <v>5.0692291767777328E-3</v>
      </c>
      <c r="AU19" s="24">
        <f t="shared" si="4"/>
        <v>4.0556480665420308E-3</v>
      </c>
      <c r="AV19" s="24" t="str">
        <f t="shared" si="5"/>
        <v/>
      </c>
      <c r="AW19" s="24"/>
      <c r="AX19" s="24"/>
    </row>
    <row r="20" spans="1:50" x14ac:dyDescent="0.25">
      <c r="A20" s="27" t="s">
        <v>19</v>
      </c>
      <c r="B20" s="27">
        <v>2021.7667667999999</v>
      </c>
      <c r="C20" s="27">
        <v>92.090999999999994</v>
      </c>
      <c r="D20" s="27">
        <v>0.56731324299999997</v>
      </c>
      <c r="E20" s="27">
        <v>0.20030734219999999</v>
      </c>
      <c r="F20" s="27">
        <v>15.576945574</v>
      </c>
      <c r="G20" s="38"/>
      <c r="H20" s="27"/>
      <c r="I20" s="29" t="s">
        <v>19</v>
      </c>
      <c r="J20" s="27">
        <v>5.7845215310685996</v>
      </c>
      <c r="K20" s="27">
        <v>0.56832892808241697</v>
      </c>
      <c r="L20" s="27">
        <v>0.56832892808241697</v>
      </c>
      <c r="M20" s="27">
        <v>10.6508529422675</v>
      </c>
      <c r="N20" s="27">
        <v>0.20066858319052899</v>
      </c>
      <c r="O20" s="27">
        <v>4324.9411950290796</v>
      </c>
      <c r="P20" s="27">
        <v>0</v>
      </c>
      <c r="Q20" s="27">
        <v>0</v>
      </c>
      <c r="R20" s="27">
        <v>111.759852075903</v>
      </c>
      <c r="S20" s="27">
        <v>0</v>
      </c>
      <c r="T20" s="27">
        <v>30.588188185106301</v>
      </c>
      <c r="U20" s="27">
        <v>0</v>
      </c>
      <c r="V20" s="27">
        <v>0</v>
      </c>
      <c r="W20" s="27">
        <v>1.89924367861792E-2</v>
      </c>
      <c r="X20" s="27">
        <v>0.320827264785709</v>
      </c>
      <c r="Y20" s="27">
        <v>0.90187142937945397</v>
      </c>
      <c r="Z20" s="27">
        <v>15.604639950514301</v>
      </c>
      <c r="AA20" s="27">
        <v>0</v>
      </c>
      <c r="AB20" s="27">
        <v>2025.83706001532</v>
      </c>
      <c r="AC20" s="27">
        <v>629.32234433108999</v>
      </c>
      <c r="AD20" s="27">
        <v>0</v>
      </c>
      <c r="AE20" s="27">
        <v>0.50807597639456104</v>
      </c>
      <c r="AF20" s="27">
        <v>13.3514073656045</v>
      </c>
      <c r="AG20" s="27">
        <v>0</v>
      </c>
      <c r="AH20" s="27">
        <v>10.7599798250505</v>
      </c>
      <c r="AI20" s="27">
        <v>0.28142165345713099</v>
      </c>
      <c r="AJ20" s="27">
        <v>2.0176900785047298</v>
      </c>
      <c r="AK20" s="27">
        <v>8.7397042857877896</v>
      </c>
      <c r="AL20" s="27">
        <v>92.242403843758396</v>
      </c>
      <c r="AM20" s="27">
        <v>0.31405158296178198</v>
      </c>
      <c r="AO20" s="36"/>
      <c r="AQ20" s="24">
        <f t="shared" si="0"/>
        <v>2.0132357906755432E-3</v>
      </c>
      <c r="AR20" s="24">
        <f t="shared" si="1"/>
        <v>1.6440677564409335E-3</v>
      </c>
      <c r="AS20" s="24">
        <f t="shared" si="2"/>
        <v>1.7903426280796448E-3</v>
      </c>
      <c r="AT20" s="24">
        <f t="shared" si="3"/>
        <v>1.8034335963996674E-3</v>
      </c>
      <c r="AU20" s="24">
        <f t="shared" si="4"/>
        <v>1.7779080232858081E-3</v>
      </c>
      <c r="AV20" s="24" t="str">
        <f t="shared" si="5"/>
        <v/>
      </c>
      <c r="AW20" s="24"/>
      <c r="AX20" s="24"/>
    </row>
    <row r="21" spans="1:50" x14ac:dyDescent="0.25">
      <c r="A21" s="27" t="s">
        <v>20</v>
      </c>
      <c r="B21" s="27">
        <v>12189.641872</v>
      </c>
      <c r="C21" s="27">
        <v>746.75599999999997</v>
      </c>
      <c r="D21" s="27">
        <v>2.042828562</v>
      </c>
      <c r="E21" s="27">
        <v>2.9433681164999999</v>
      </c>
      <c r="F21" s="27">
        <v>76.897472523000005</v>
      </c>
      <c r="G21" s="38"/>
      <c r="H21" s="27"/>
      <c r="I21" s="29" t="s">
        <v>20</v>
      </c>
      <c r="J21" s="27">
        <v>33.404678896786798</v>
      </c>
      <c r="K21" s="27">
        <v>2.04615678203109</v>
      </c>
      <c r="L21" s="27">
        <v>2.04615678203109</v>
      </c>
      <c r="M21" s="27">
        <v>154.62417521223799</v>
      </c>
      <c r="N21" s="27">
        <v>2.9482701793104402</v>
      </c>
      <c r="O21" s="27">
        <v>17236.940960478201</v>
      </c>
      <c r="P21" s="27">
        <v>0</v>
      </c>
      <c r="Q21" s="27">
        <v>0</v>
      </c>
      <c r="R21" s="27">
        <v>1292.52628212224</v>
      </c>
      <c r="S21" s="27">
        <v>0</v>
      </c>
      <c r="T21" s="27">
        <v>134.568121379372</v>
      </c>
      <c r="U21" s="27">
        <v>0</v>
      </c>
      <c r="V21" s="27">
        <v>0</v>
      </c>
      <c r="W21" s="27">
        <v>6.0155986344631998E-2</v>
      </c>
      <c r="X21" s="27">
        <v>1.5751336768059101</v>
      </c>
      <c r="Y21" s="27">
        <v>13.0090789901422</v>
      </c>
      <c r="Z21" s="27">
        <v>77.024306369055097</v>
      </c>
      <c r="AA21" s="27">
        <v>0</v>
      </c>
      <c r="AB21" s="27">
        <v>12207.299437682899</v>
      </c>
      <c r="AC21" s="27">
        <v>2248.9708729557901</v>
      </c>
      <c r="AD21" s="27">
        <v>0</v>
      </c>
      <c r="AE21" s="27">
        <v>6.0263522974542099</v>
      </c>
      <c r="AF21" s="27">
        <v>146.62700281069399</v>
      </c>
      <c r="AG21" s="27">
        <v>0</v>
      </c>
      <c r="AH21" s="27">
        <v>77.847728716551103</v>
      </c>
      <c r="AI21" s="27">
        <v>2.8485235834378901</v>
      </c>
      <c r="AJ21" s="27">
        <v>14.021565095562201</v>
      </c>
      <c r="AK21" s="27">
        <v>110.426118050662</v>
      </c>
      <c r="AL21" s="27">
        <v>748.02925819981499</v>
      </c>
      <c r="AM21" s="27">
        <v>1.7894154508678499</v>
      </c>
      <c r="AO21" s="36"/>
      <c r="AQ21" s="24">
        <f t="shared" si="0"/>
        <v>1.4485713254184336E-3</v>
      </c>
      <c r="AR21" s="24">
        <f t="shared" si="1"/>
        <v>1.7050525202542974E-3</v>
      </c>
      <c r="AS21" s="24">
        <f t="shared" si="2"/>
        <v>1.6292214104504049E-3</v>
      </c>
      <c r="AT21" s="24">
        <f t="shared" si="3"/>
        <v>1.6654603217858722E-3</v>
      </c>
      <c r="AU21" s="24">
        <f t="shared" si="4"/>
        <v>1.6493890097253356E-3</v>
      </c>
      <c r="AV21" s="24" t="str">
        <f t="shared" si="5"/>
        <v/>
      </c>
      <c r="AW21" s="24"/>
      <c r="AX21" s="24"/>
    </row>
    <row r="22" spans="1:50" x14ac:dyDescent="0.25">
      <c r="A22" s="27" t="s">
        <v>129</v>
      </c>
      <c r="B22" s="27">
        <v>973.03799800000002</v>
      </c>
      <c r="C22" s="27">
        <v>32.759</v>
      </c>
      <c r="D22" s="27">
        <v>0.30227319400000002</v>
      </c>
      <c r="E22" s="27">
        <v>2.8996277599999998E-2</v>
      </c>
      <c r="F22" s="27">
        <v>5.6984252209999999</v>
      </c>
      <c r="G22" s="38"/>
      <c r="H22" s="27"/>
      <c r="I22" s="29" t="s">
        <v>129</v>
      </c>
      <c r="J22" s="27">
        <v>1.96530890895086</v>
      </c>
      <c r="K22" s="27">
        <v>0.30282633605992298</v>
      </c>
      <c r="L22" s="27">
        <v>0.30282633605992298</v>
      </c>
      <c r="M22" s="27">
        <v>1.03238610139188</v>
      </c>
      <c r="N22" s="27">
        <v>2.90488540266437E-2</v>
      </c>
      <c r="O22" s="27">
        <v>1766.9215943097599</v>
      </c>
      <c r="P22" s="27">
        <v>0</v>
      </c>
      <c r="Q22" s="27">
        <v>0</v>
      </c>
      <c r="R22" s="27">
        <v>34.197481553799904</v>
      </c>
      <c r="S22" s="27">
        <v>0</v>
      </c>
      <c r="T22" s="27">
        <v>17.0455364114421</v>
      </c>
      <c r="U22" s="27">
        <v>0</v>
      </c>
      <c r="V22" s="27">
        <v>0</v>
      </c>
      <c r="W22" s="27">
        <v>1.2466977139316099E-2</v>
      </c>
      <c r="X22" s="27">
        <v>0.125734295794211</v>
      </c>
      <c r="Y22" s="27">
        <v>7.9584243716518593E-2</v>
      </c>
      <c r="Z22" s="27">
        <v>5.7086238477640503</v>
      </c>
      <c r="AA22" s="27">
        <v>0</v>
      </c>
      <c r="AB22" s="27">
        <v>974.55453335604</v>
      </c>
      <c r="AC22" s="27">
        <v>182.526989986606</v>
      </c>
      <c r="AD22" s="27">
        <v>0</v>
      </c>
      <c r="AE22" s="27">
        <v>0.112974120696072</v>
      </c>
      <c r="AF22" s="27">
        <v>3.4622496876820299</v>
      </c>
      <c r="AG22" s="27">
        <v>0</v>
      </c>
      <c r="AH22" s="27">
        <v>3.2750033160880001</v>
      </c>
      <c r="AI22" s="27">
        <v>0.26100058800603798</v>
      </c>
      <c r="AJ22" s="27">
        <v>1.2795210287268699</v>
      </c>
      <c r="AK22" s="27">
        <v>1.48124504616167</v>
      </c>
      <c r="AL22" s="27">
        <v>32.814197687571998</v>
      </c>
      <c r="AM22" s="27">
        <v>0.149873492016175</v>
      </c>
      <c r="AO22" s="36"/>
      <c r="AQ22" s="24">
        <f t="shared" si="0"/>
        <v>1.5585571777845214E-3</v>
      </c>
      <c r="AR22" s="24">
        <f t="shared" si="1"/>
        <v>1.6849625315790249E-3</v>
      </c>
      <c r="AS22" s="24">
        <f t="shared" si="2"/>
        <v>1.8299408313492791E-3</v>
      </c>
      <c r="AT22" s="24">
        <f t="shared" si="3"/>
        <v>1.8132129706090838E-3</v>
      </c>
      <c r="AU22" s="24">
        <f t="shared" si="4"/>
        <v>1.7897272261231218E-3</v>
      </c>
      <c r="AV22" s="24" t="str">
        <f t="shared" si="5"/>
        <v/>
      </c>
      <c r="AW22" s="24"/>
      <c r="AX22" s="24"/>
    </row>
    <row r="23" spans="1:50" x14ac:dyDescent="0.25">
      <c r="A23" s="27" t="s">
        <v>22</v>
      </c>
      <c r="B23" s="27">
        <v>31778.558814</v>
      </c>
      <c r="C23" s="27">
        <v>1717.2460000000001</v>
      </c>
      <c r="D23" s="27">
        <v>17.949167661000001</v>
      </c>
      <c r="E23" s="27">
        <v>3.3035641801</v>
      </c>
      <c r="F23" s="27">
        <v>188.75753791</v>
      </c>
      <c r="G23" s="38"/>
      <c r="H23" s="27"/>
      <c r="I23" s="29" t="s">
        <v>22</v>
      </c>
      <c r="J23" s="27">
        <v>66.453430211137501</v>
      </c>
      <c r="K23" s="27">
        <v>18.014026350059801</v>
      </c>
      <c r="L23" s="27">
        <v>18.014026350059801</v>
      </c>
      <c r="M23" s="27">
        <v>85.492141852515701</v>
      </c>
      <c r="N23" s="27">
        <v>3.3165609881434701</v>
      </c>
      <c r="O23" s="27">
        <v>61470.748436423397</v>
      </c>
      <c r="P23" s="27">
        <v>0</v>
      </c>
      <c r="Q23" s="27">
        <v>0</v>
      </c>
      <c r="R23" s="27">
        <v>2444.3063405432599</v>
      </c>
      <c r="S23" s="27">
        <v>0</v>
      </c>
      <c r="T23" s="27">
        <v>865.92306833168402</v>
      </c>
      <c r="U23" s="27">
        <v>0</v>
      </c>
      <c r="V23" s="27">
        <v>0</v>
      </c>
      <c r="W23" s="27">
        <v>0.445650804300116</v>
      </c>
      <c r="X23" s="27">
        <v>4.8725645991288502</v>
      </c>
      <c r="Y23" s="27">
        <v>5.5016075923949099</v>
      </c>
      <c r="Z23" s="27">
        <v>189.386168767783</v>
      </c>
      <c r="AA23" s="27">
        <v>0</v>
      </c>
      <c r="AB23" s="27">
        <v>31863.2588912008</v>
      </c>
      <c r="AC23" s="27">
        <v>8515.4152011324004</v>
      </c>
      <c r="AD23" s="27">
        <v>0</v>
      </c>
      <c r="AE23" s="27">
        <v>5.4803351289461899</v>
      </c>
      <c r="AF23" s="27">
        <v>225.044276696255</v>
      </c>
      <c r="AG23" s="27">
        <v>0</v>
      </c>
      <c r="AH23" s="27">
        <v>125.43735483766299</v>
      </c>
      <c r="AI23" s="27">
        <v>30.6663759827746</v>
      </c>
      <c r="AJ23" s="27">
        <v>115.533122753538</v>
      </c>
      <c r="AK23" s="27">
        <v>101.686647188935</v>
      </c>
      <c r="AL23" s="27">
        <v>1723.3534849628199</v>
      </c>
      <c r="AM23" s="27">
        <v>8.6312459910818706</v>
      </c>
      <c r="AO23" s="36"/>
      <c r="AQ23" s="24">
        <f t="shared" si="0"/>
        <v>2.6653215363399382E-3</v>
      </c>
      <c r="AR23" s="24">
        <f t="shared" si="1"/>
        <v>3.5565579787752329E-3</v>
      </c>
      <c r="AS23" s="24">
        <f t="shared" si="2"/>
        <v>3.6134649965260252E-3</v>
      </c>
      <c r="AT23" s="24">
        <f t="shared" si="3"/>
        <v>3.934177553371076E-3</v>
      </c>
      <c r="AU23" s="24">
        <f t="shared" si="4"/>
        <v>3.3303616096261065E-3</v>
      </c>
      <c r="AV23" s="24" t="str">
        <f t="shared" si="5"/>
        <v/>
      </c>
      <c r="AW23" s="24"/>
      <c r="AX23" s="24"/>
    </row>
    <row r="24" spans="1:50" x14ac:dyDescent="0.25">
      <c r="A24" s="27" t="s">
        <v>23</v>
      </c>
      <c r="B24" s="27">
        <v>129605.15966999999</v>
      </c>
      <c r="C24" s="27">
        <v>7765.4290000000001</v>
      </c>
      <c r="D24" s="27">
        <v>100.15274766</v>
      </c>
      <c r="E24" s="27">
        <v>22.008888654</v>
      </c>
      <c r="F24" s="27">
        <v>190.75433188</v>
      </c>
      <c r="G24" s="38"/>
      <c r="H24" s="27"/>
      <c r="I24" s="29" t="s">
        <v>23</v>
      </c>
      <c r="J24" s="27">
        <v>67.271847689488695</v>
      </c>
      <c r="K24" s="27">
        <v>100.373559803603</v>
      </c>
      <c r="L24" s="27">
        <v>100.373559803603</v>
      </c>
      <c r="M24" s="27">
        <v>351.55121451819099</v>
      </c>
      <c r="N24" s="27">
        <v>22.058858172865001</v>
      </c>
      <c r="O24" s="27">
        <v>104127.527342441</v>
      </c>
      <c r="P24" s="27">
        <v>0</v>
      </c>
      <c r="Q24" s="27">
        <v>0</v>
      </c>
      <c r="R24" s="27">
        <v>14560.217380459901</v>
      </c>
      <c r="S24" s="27">
        <v>0</v>
      </c>
      <c r="T24" s="27">
        <v>4270.0554078392297</v>
      </c>
      <c r="U24" s="27">
        <v>0</v>
      </c>
      <c r="V24" s="27">
        <v>0</v>
      </c>
      <c r="W24" s="27">
        <v>1.3627143251168099</v>
      </c>
      <c r="X24" s="27">
        <v>12.2432000856143</v>
      </c>
      <c r="Y24" s="27">
        <v>13.627506326397301</v>
      </c>
      <c r="Z24" s="27">
        <v>191.19559486138499</v>
      </c>
      <c r="AA24" s="27">
        <v>0</v>
      </c>
      <c r="AB24" s="27">
        <v>129826.794958921</v>
      </c>
      <c r="AC24" s="27">
        <v>30892.404853031101</v>
      </c>
      <c r="AD24" s="27">
        <v>0</v>
      </c>
      <c r="AE24" s="27">
        <v>17.5302234263741</v>
      </c>
      <c r="AF24" s="27">
        <v>1167.14416554433</v>
      </c>
      <c r="AG24" s="27">
        <v>0</v>
      </c>
      <c r="AH24" s="27">
        <v>234.28617634710599</v>
      </c>
      <c r="AI24" s="27">
        <v>250.60564908404299</v>
      </c>
      <c r="AJ24" s="27">
        <v>846.89464829391397</v>
      </c>
      <c r="AK24" s="27">
        <v>467.50124745003001</v>
      </c>
      <c r="AL24" s="27">
        <v>7782.2869597119598</v>
      </c>
      <c r="AM24" s="27">
        <v>46.293949751365197</v>
      </c>
      <c r="AO24" s="36"/>
      <c r="AQ24" s="24">
        <f t="shared" si="0"/>
        <v>1.7100807520729643E-3</v>
      </c>
      <c r="AR24" s="24">
        <f t="shared" si="1"/>
        <v>2.1708986988303756E-3</v>
      </c>
      <c r="AS24" s="24">
        <f t="shared" si="2"/>
        <v>2.2047537263042913E-3</v>
      </c>
      <c r="AT24" s="24">
        <f t="shared" si="3"/>
        <v>2.2704244476206147E-3</v>
      </c>
      <c r="AU24" s="24">
        <f t="shared" si="4"/>
        <v>2.3132527426039527E-3</v>
      </c>
      <c r="AV24" s="24" t="str">
        <f t="shared" si="5"/>
        <v/>
      </c>
      <c r="AW24" s="24"/>
      <c r="AX24" s="24"/>
    </row>
    <row r="25" spans="1:50" x14ac:dyDescent="0.25">
      <c r="A25" s="27" t="s">
        <v>24</v>
      </c>
      <c r="B25" s="27">
        <v>52169.687621999998</v>
      </c>
      <c r="C25" s="27">
        <v>3025.4090000000001</v>
      </c>
      <c r="D25" s="27">
        <v>12.46431512</v>
      </c>
      <c r="E25" s="27">
        <v>12.508498190999999</v>
      </c>
      <c r="F25" s="27">
        <v>130.35905455</v>
      </c>
      <c r="G25" s="38"/>
      <c r="H25" s="27"/>
      <c r="I25" s="29" t="s">
        <v>24</v>
      </c>
      <c r="J25" s="27">
        <v>69.097585467905702</v>
      </c>
      <c r="K25" s="27">
        <v>12.4738981442975</v>
      </c>
      <c r="L25" s="27">
        <v>12.4738981442975</v>
      </c>
      <c r="M25" s="27">
        <v>564.59744606629295</v>
      </c>
      <c r="N25" s="27">
        <v>12.529063990656001</v>
      </c>
      <c r="O25" s="27">
        <v>25742.714282558201</v>
      </c>
      <c r="P25" s="27">
        <v>0</v>
      </c>
      <c r="Q25" s="27">
        <v>0</v>
      </c>
      <c r="R25" s="27">
        <v>6114.2926140417803</v>
      </c>
      <c r="S25" s="27">
        <v>0</v>
      </c>
      <c r="T25" s="27">
        <v>807.72344286297698</v>
      </c>
      <c r="U25" s="27">
        <v>0</v>
      </c>
      <c r="V25" s="27">
        <v>0</v>
      </c>
      <c r="W25" s="27">
        <v>0.39717856241857902</v>
      </c>
      <c r="X25" s="27">
        <v>3.7486409303482402</v>
      </c>
      <c r="Y25" s="27">
        <v>45.677634661692899</v>
      </c>
      <c r="Z25" s="27">
        <v>130.59757779291601</v>
      </c>
      <c r="AA25" s="27">
        <v>0</v>
      </c>
      <c r="AB25" s="27">
        <v>52231.812758015098</v>
      </c>
      <c r="AC25" s="27">
        <v>13363.570725248899</v>
      </c>
      <c r="AD25" s="27">
        <v>0</v>
      </c>
      <c r="AE25" s="27">
        <v>22.6728845169755</v>
      </c>
      <c r="AF25" s="27">
        <v>599.926576451752</v>
      </c>
      <c r="AG25" s="27">
        <v>0</v>
      </c>
      <c r="AH25" s="27">
        <v>210.756923504024</v>
      </c>
      <c r="AI25" s="27">
        <v>38.742484380636498</v>
      </c>
      <c r="AJ25" s="27">
        <v>133.89255659477999</v>
      </c>
      <c r="AK25" s="27">
        <v>412.47980881076199</v>
      </c>
      <c r="AL25" s="27">
        <v>3030.0543541280899</v>
      </c>
      <c r="AM25" s="27">
        <v>9.3470314297648098</v>
      </c>
      <c r="AO25" s="36"/>
      <c r="AQ25" s="24">
        <f t="shared" si="0"/>
        <v>1.1908282155191931E-3</v>
      </c>
      <c r="AR25" s="24">
        <f t="shared" si="1"/>
        <v>1.5354466546803492E-3</v>
      </c>
      <c r="AS25" s="24">
        <f t="shared" si="2"/>
        <v>7.688368117493592E-4</v>
      </c>
      <c r="AT25" s="24">
        <f t="shared" si="3"/>
        <v>1.6441461910110581E-3</v>
      </c>
      <c r="AU25" s="24">
        <f t="shared" si="4"/>
        <v>1.8297405096976203E-3</v>
      </c>
      <c r="AV25" s="24" t="str">
        <f t="shared" si="5"/>
        <v/>
      </c>
      <c r="AW25" s="24"/>
      <c r="AX25" s="24"/>
    </row>
    <row r="26" spans="1:50" x14ac:dyDescent="0.25">
      <c r="A26" s="27" t="s">
        <v>25</v>
      </c>
      <c r="B26" s="27">
        <v>83527.233418000003</v>
      </c>
      <c r="C26" s="27">
        <v>5166.6369999999997</v>
      </c>
      <c r="D26" s="27">
        <v>51.501252162999997</v>
      </c>
      <c r="E26" s="27">
        <v>14.178764173999999</v>
      </c>
      <c r="F26" s="27">
        <v>113.56033235</v>
      </c>
      <c r="G26" s="38"/>
      <c r="H26" s="27"/>
      <c r="I26" s="29" t="s">
        <v>25</v>
      </c>
      <c r="J26" s="27">
        <v>46.601578193150999</v>
      </c>
      <c r="K26" s="27">
        <v>51.6456173215118</v>
      </c>
      <c r="L26" s="27">
        <v>51.6456173215118</v>
      </c>
      <c r="M26" s="27">
        <v>342.16828848390401</v>
      </c>
      <c r="N26" s="27">
        <v>14.2240782500887</v>
      </c>
      <c r="O26" s="27">
        <v>57571.071822398</v>
      </c>
      <c r="P26" s="27">
        <v>0</v>
      </c>
      <c r="Q26" s="27">
        <v>0</v>
      </c>
      <c r="R26" s="27">
        <v>9973.2919337867406</v>
      </c>
      <c r="S26" s="27">
        <v>0</v>
      </c>
      <c r="T26" s="27">
        <v>2779.8999184100298</v>
      </c>
      <c r="U26" s="27">
        <v>0</v>
      </c>
      <c r="V26" s="27">
        <v>0</v>
      </c>
      <c r="W26" s="27">
        <v>1.5355798831773799</v>
      </c>
      <c r="X26" s="27">
        <v>7.0518284379413698</v>
      </c>
      <c r="Y26" s="27">
        <v>20.9618776078762</v>
      </c>
      <c r="Z26" s="27">
        <v>113.902674351125</v>
      </c>
      <c r="AA26" s="27">
        <v>0</v>
      </c>
      <c r="AB26" s="27">
        <v>83758.249058456597</v>
      </c>
      <c r="AC26" s="27">
        <v>16246.690793083</v>
      </c>
      <c r="AD26" s="27">
        <v>0</v>
      </c>
      <c r="AE26" s="27">
        <v>20.156010252040101</v>
      </c>
      <c r="AF26" s="27">
        <v>785.37889322922297</v>
      </c>
      <c r="AG26" s="27">
        <v>0</v>
      </c>
      <c r="AH26" s="27">
        <v>166.94768146085201</v>
      </c>
      <c r="AI26" s="27">
        <v>135.18276013634599</v>
      </c>
      <c r="AJ26" s="27">
        <v>454.560726294566</v>
      </c>
      <c r="AK26" s="27">
        <v>351.30881712995603</v>
      </c>
      <c r="AL26" s="27">
        <v>5181.5039660170696</v>
      </c>
      <c r="AM26" s="27">
        <v>26.906317306816401</v>
      </c>
      <c r="AO26" s="36"/>
      <c r="AQ26" s="24">
        <f t="shared" si="0"/>
        <v>2.7657523301473277E-3</v>
      </c>
      <c r="AR26" s="24">
        <f t="shared" si="1"/>
        <v>2.8774938160102789E-3</v>
      </c>
      <c r="AS26" s="24">
        <f t="shared" si="2"/>
        <v>2.8031388063127416E-3</v>
      </c>
      <c r="AT26" s="24">
        <f t="shared" si="3"/>
        <v>3.1959115429675226E-3</v>
      </c>
      <c r="AU26" s="24">
        <f t="shared" si="4"/>
        <v>3.0146266221719497E-3</v>
      </c>
      <c r="AV26" s="24" t="str">
        <f t="shared" si="5"/>
        <v/>
      </c>
      <c r="AW26" s="24"/>
      <c r="AX26" s="24"/>
    </row>
    <row r="27" spans="1:50" x14ac:dyDescent="0.25">
      <c r="A27" s="27" t="s">
        <v>26</v>
      </c>
      <c r="B27" s="27">
        <v>21724.392163</v>
      </c>
      <c r="C27" s="27">
        <v>599.87900000000002</v>
      </c>
      <c r="D27" s="27">
        <v>1.5623867149999999</v>
      </c>
      <c r="E27" s="27">
        <v>0.36117871820000003</v>
      </c>
      <c r="F27" s="27">
        <v>8.0969934585000001</v>
      </c>
      <c r="G27" s="38"/>
      <c r="H27" s="27"/>
      <c r="I27" s="29" t="s">
        <v>26</v>
      </c>
      <c r="J27" s="27">
        <v>2.8447477224476398</v>
      </c>
      <c r="K27" s="27">
        <v>1.5771666523980299</v>
      </c>
      <c r="L27" s="27">
        <v>1.5771666523980299</v>
      </c>
      <c r="M27" s="27">
        <v>18.6291056346715</v>
      </c>
      <c r="N27" s="27">
        <v>0.36468062760546799</v>
      </c>
      <c r="O27" s="27">
        <v>6372.7088445795898</v>
      </c>
      <c r="P27" s="27">
        <v>0</v>
      </c>
      <c r="Q27" s="27">
        <v>0</v>
      </c>
      <c r="R27" s="27">
        <v>1163.62257762644</v>
      </c>
      <c r="S27" s="27">
        <v>0</v>
      </c>
      <c r="T27" s="27">
        <v>456.736573795212</v>
      </c>
      <c r="U27" s="27">
        <v>0</v>
      </c>
      <c r="V27" s="27">
        <v>0</v>
      </c>
      <c r="W27" s="27">
        <v>0.62115983192007396</v>
      </c>
      <c r="X27" s="27">
        <v>0.563794872687577</v>
      </c>
      <c r="Y27" s="27">
        <v>1.6911653136073901</v>
      </c>
      <c r="Z27" s="27">
        <v>8.14784356089136</v>
      </c>
      <c r="AA27" s="27">
        <v>0</v>
      </c>
      <c r="AB27" s="27">
        <v>21808.826205426602</v>
      </c>
      <c r="AC27" s="27">
        <v>11791.183960849399</v>
      </c>
      <c r="AD27" s="27">
        <v>0</v>
      </c>
      <c r="AE27" s="27">
        <v>4.5427836945658804</v>
      </c>
      <c r="AF27" s="27">
        <v>62.440868033300802</v>
      </c>
      <c r="AG27" s="27">
        <v>0</v>
      </c>
      <c r="AH27" s="27">
        <v>8.7151716996478008</v>
      </c>
      <c r="AI27" s="27">
        <v>5.5262509354342697</v>
      </c>
      <c r="AJ27" s="27">
        <v>17.5744287868356</v>
      </c>
      <c r="AK27" s="27">
        <v>17.307839754474099</v>
      </c>
      <c r="AL27" s="27">
        <v>603.67790673897798</v>
      </c>
      <c r="AM27" s="27">
        <v>2.3187491219374698</v>
      </c>
      <c r="AO27" s="36"/>
      <c r="AQ27" s="24">
        <f t="shared" si="0"/>
        <v>3.8866009135300602E-3</v>
      </c>
      <c r="AR27" s="24">
        <f t="shared" si="1"/>
        <v>6.3327883439459652E-3</v>
      </c>
      <c r="AS27" s="24">
        <f t="shared" si="2"/>
        <v>9.4598457962630361E-3</v>
      </c>
      <c r="AT27" s="24">
        <f t="shared" si="3"/>
        <v>9.6957800363220905E-3</v>
      </c>
      <c r="AU27" s="24">
        <f t="shared" si="4"/>
        <v>6.2801214613776015E-3</v>
      </c>
      <c r="AV27" s="24" t="str">
        <f t="shared" si="5"/>
        <v/>
      </c>
      <c r="AW27" s="24"/>
      <c r="AX27" s="24"/>
    </row>
    <row r="28" spans="1:50" x14ac:dyDescent="0.25">
      <c r="A28" s="27" t="s">
        <v>27</v>
      </c>
      <c r="B28" s="27">
        <v>143432.43320999999</v>
      </c>
      <c r="C28" s="27">
        <v>7429.4089999999997</v>
      </c>
      <c r="D28" s="27">
        <v>42.745270654999999</v>
      </c>
      <c r="E28" s="27">
        <v>10.477580888</v>
      </c>
      <c r="F28" s="27">
        <v>34.147287970999997</v>
      </c>
      <c r="G28" s="38"/>
      <c r="H28" s="27"/>
      <c r="I28" s="29" t="s">
        <v>27</v>
      </c>
      <c r="J28" s="27">
        <v>13.188736455395899</v>
      </c>
      <c r="K28" s="27">
        <v>42.8956622959575</v>
      </c>
      <c r="L28" s="27">
        <v>42.8956622959575</v>
      </c>
      <c r="M28" s="27">
        <v>278.86394658704597</v>
      </c>
      <c r="N28" s="27">
        <v>10.5139752759146</v>
      </c>
      <c r="O28" s="27">
        <v>59642.155860554303</v>
      </c>
      <c r="P28" s="27">
        <v>0</v>
      </c>
      <c r="Q28" s="27">
        <v>0</v>
      </c>
      <c r="R28" s="27">
        <v>14769.126763947799</v>
      </c>
      <c r="S28" s="27">
        <v>0</v>
      </c>
      <c r="T28" s="27">
        <v>5198.5631107847103</v>
      </c>
      <c r="U28" s="27">
        <v>0</v>
      </c>
      <c r="V28" s="27">
        <v>0</v>
      </c>
      <c r="W28" s="27">
        <v>5.7344833294835498</v>
      </c>
      <c r="X28" s="27">
        <v>6.9157484786885997</v>
      </c>
      <c r="Y28" s="27">
        <v>19.200039293508301</v>
      </c>
      <c r="Z28" s="27">
        <v>34.260725405689598</v>
      </c>
      <c r="AA28" s="27">
        <v>0</v>
      </c>
      <c r="AB28" s="27">
        <v>143813.05301652901</v>
      </c>
      <c r="AC28" s="27">
        <v>49543.260999814702</v>
      </c>
      <c r="AD28" s="27">
        <v>0</v>
      </c>
      <c r="AE28" s="27">
        <v>44.581869444925701</v>
      </c>
      <c r="AF28" s="27">
        <v>900.45075313214795</v>
      </c>
      <c r="AG28" s="27">
        <v>0</v>
      </c>
      <c r="AH28" s="27">
        <v>101.10757538358</v>
      </c>
      <c r="AI28" s="27">
        <v>130.527182126469</v>
      </c>
      <c r="AJ28" s="27">
        <v>424.04263392907302</v>
      </c>
      <c r="AK28" s="27">
        <v>294.86736687406801</v>
      </c>
      <c r="AL28" s="27">
        <v>7456.4509444710802</v>
      </c>
      <c r="AM28" s="27">
        <v>33.746431967356202</v>
      </c>
      <c r="AO28" s="36"/>
      <c r="AQ28" s="24">
        <f t="shared" si="0"/>
        <v>2.6536523017200424E-3</v>
      </c>
      <c r="AR28" s="24">
        <f t="shared" si="1"/>
        <v>3.6398513624812646E-3</v>
      </c>
      <c r="AS28" s="24">
        <f t="shared" si="2"/>
        <v>3.518322346612856E-3</v>
      </c>
      <c r="AT28" s="24">
        <f t="shared" si="3"/>
        <v>3.4735487421798075E-3</v>
      </c>
      <c r="AU28" s="24">
        <f t="shared" si="4"/>
        <v>3.3220042184884235E-3</v>
      </c>
      <c r="AV28" s="24" t="str">
        <f t="shared" si="5"/>
        <v/>
      </c>
      <c r="AW28" s="24"/>
      <c r="AX28" s="24"/>
    </row>
    <row r="29" spans="1:50" x14ac:dyDescent="0.25">
      <c r="A29" s="27" t="s">
        <v>28</v>
      </c>
      <c r="B29" s="27">
        <v>16928.431455000002</v>
      </c>
      <c r="C29" s="27">
        <v>1285.576</v>
      </c>
      <c r="D29" s="27">
        <v>0.62967775999999998</v>
      </c>
      <c r="E29" s="27">
        <v>0.13309443160000001</v>
      </c>
      <c r="F29" s="27">
        <v>15.23770236</v>
      </c>
      <c r="G29" s="38"/>
      <c r="H29" s="27"/>
      <c r="I29" s="29" t="s">
        <v>28</v>
      </c>
      <c r="J29" s="27">
        <v>5.2188252292588704</v>
      </c>
      <c r="K29" s="27">
        <v>0.63345019307124895</v>
      </c>
      <c r="L29" s="27">
        <v>0.63345019307124895</v>
      </c>
      <c r="M29" s="27">
        <v>33.903672003521798</v>
      </c>
      <c r="N29" s="27">
        <v>0.133664210743701</v>
      </c>
      <c r="O29" s="27">
        <v>13238.2906707203</v>
      </c>
      <c r="P29" s="27">
        <v>0</v>
      </c>
      <c r="Q29" s="27">
        <v>0</v>
      </c>
      <c r="R29" s="27">
        <v>2495.56194938512</v>
      </c>
      <c r="S29" s="27">
        <v>0</v>
      </c>
      <c r="T29" s="27">
        <v>1037.5038590203201</v>
      </c>
      <c r="U29" s="27">
        <v>0</v>
      </c>
      <c r="V29" s="27">
        <v>0</v>
      </c>
      <c r="W29" s="27">
        <v>1.56544704758912</v>
      </c>
      <c r="X29" s="27">
        <v>1.05232562765162</v>
      </c>
      <c r="Y29" s="27">
        <v>3.7323870422178498</v>
      </c>
      <c r="Z29" s="27">
        <v>15.3291421269226</v>
      </c>
      <c r="AA29" s="27">
        <v>0</v>
      </c>
      <c r="AB29" s="27">
        <v>17002.398217022899</v>
      </c>
      <c r="AC29" s="27">
        <v>349.60623934335302</v>
      </c>
      <c r="AD29" s="27">
        <v>0</v>
      </c>
      <c r="AE29" s="27">
        <v>11.104565917877199</v>
      </c>
      <c r="AF29" s="27">
        <v>119.741591104284</v>
      </c>
      <c r="AG29" s="27">
        <v>0</v>
      </c>
      <c r="AH29" s="27">
        <v>14.353051615272999</v>
      </c>
      <c r="AI29" s="27">
        <v>5.5482275358676096</v>
      </c>
      <c r="AJ29" s="27">
        <v>15.976521308168801</v>
      </c>
      <c r="AK29" s="27">
        <v>27.2414122332445</v>
      </c>
      <c r="AL29" s="27">
        <v>1291.0422663514</v>
      </c>
      <c r="AM29" s="27">
        <v>4.4067165825576602</v>
      </c>
      <c r="AO29" s="36"/>
      <c r="AQ29" s="24">
        <f t="shared" si="0"/>
        <v>4.3693807202114139E-3</v>
      </c>
      <c r="AR29" s="24">
        <f t="shared" si="1"/>
        <v>4.2519978215212551E-3</v>
      </c>
      <c r="AS29" s="24">
        <f t="shared" si="2"/>
        <v>5.9910533782374193E-3</v>
      </c>
      <c r="AT29" s="24">
        <f t="shared" si="3"/>
        <v>4.2810141404968291E-3</v>
      </c>
      <c r="AU29" s="24">
        <f t="shared" si="4"/>
        <v>6.0008894229772493E-3</v>
      </c>
      <c r="AV29" s="24" t="str">
        <f t="shared" si="5"/>
        <v/>
      </c>
      <c r="AW29" s="24"/>
      <c r="AX29" s="24"/>
    </row>
    <row r="30" spans="1:50" x14ac:dyDescent="0.25">
      <c r="A30" s="27" t="s">
        <v>29</v>
      </c>
      <c r="B30" s="27">
        <v>601.85601480000003</v>
      </c>
      <c r="C30" s="27">
        <v>21.85</v>
      </c>
      <c r="D30" s="27">
        <v>0.18826501800000001</v>
      </c>
      <c r="E30" s="27">
        <v>2.34192384E-2</v>
      </c>
      <c r="F30" s="27">
        <v>4.3643890599999997</v>
      </c>
      <c r="G30" s="38"/>
      <c r="H30" s="27"/>
      <c r="I30" s="29" t="s">
        <v>29</v>
      </c>
      <c r="J30" s="27">
        <v>1.5320641852207699</v>
      </c>
      <c r="K30" s="27">
        <v>0.18876943092135701</v>
      </c>
      <c r="L30" s="27">
        <v>0.18876943092135701</v>
      </c>
      <c r="M30" s="27">
        <v>1.1522830612724999</v>
      </c>
      <c r="N30" s="27">
        <v>2.3466894178158299E-2</v>
      </c>
      <c r="O30" s="27">
        <v>1299.19217770977</v>
      </c>
      <c r="P30" s="27">
        <v>0</v>
      </c>
      <c r="Q30" s="27">
        <v>0</v>
      </c>
      <c r="R30" s="27">
        <v>20.522484636471798</v>
      </c>
      <c r="S30" s="27">
        <v>0</v>
      </c>
      <c r="T30" s="27">
        <v>9.7897306060450209</v>
      </c>
      <c r="U30" s="27">
        <v>0</v>
      </c>
      <c r="V30" s="27">
        <v>0</v>
      </c>
      <c r="W30" s="27">
        <v>6.5411853992625498E-3</v>
      </c>
      <c r="X30" s="27">
        <v>9.1686124586998194E-2</v>
      </c>
      <c r="Y30" s="27">
        <v>9.6679058460534498E-2</v>
      </c>
      <c r="Z30" s="27">
        <v>4.3760621267053503</v>
      </c>
      <c r="AA30" s="27">
        <v>0</v>
      </c>
      <c r="AB30" s="27">
        <v>603.188352915888</v>
      </c>
      <c r="AC30" s="27">
        <v>140.45807384601801</v>
      </c>
      <c r="AD30" s="27">
        <v>0</v>
      </c>
      <c r="AE30" s="27">
        <v>8.2438981056399699E-2</v>
      </c>
      <c r="AF30" s="27">
        <v>2.4530454285024499</v>
      </c>
      <c r="AG30" s="27">
        <v>0</v>
      </c>
      <c r="AH30" s="27">
        <v>2.5801298298736799</v>
      </c>
      <c r="AI30" s="27">
        <v>9.4255469729772806E-2</v>
      </c>
      <c r="AJ30" s="27">
        <v>0.63045015442144603</v>
      </c>
      <c r="AK30" s="27">
        <v>1.2775241752211499</v>
      </c>
      <c r="AL30" s="27">
        <v>21.898801587327799</v>
      </c>
      <c r="AM30" s="27">
        <v>9.1755777507702405E-2</v>
      </c>
      <c r="AO30" s="36"/>
      <c r="AQ30" s="24">
        <f t="shared" si="0"/>
        <v>2.2137157112747663E-3</v>
      </c>
      <c r="AR30" s="24">
        <f t="shared" si="1"/>
        <v>2.2334822575651278E-3</v>
      </c>
      <c r="AS30" s="24">
        <f t="shared" si="2"/>
        <v>2.6792705661176008E-3</v>
      </c>
      <c r="AT30" s="24">
        <f t="shared" si="3"/>
        <v>2.0348987163604274E-3</v>
      </c>
      <c r="AU30" s="24">
        <f t="shared" si="4"/>
        <v>2.674616434253142E-3</v>
      </c>
      <c r="AV30" s="24" t="str">
        <f t="shared" si="5"/>
        <v/>
      </c>
      <c r="AW30" s="24"/>
      <c r="AX30" s="24"/>
    </row>
    <row r="31" spans="1:50" x14ac:dyDescent="0.25">
      <c r="A31" s="27" t="s">
        <v>30</v>
      </c>
      <c r="B31" s="27">
        <v>1816.4308123999999</v>
      </c>
      <c r="C31" s="27">
        <v>47.790999999999997</v>
      </c>
      <c r="D31" s="27">
        <v>0.30105951800000003</v>
      </c>
      <c r="E31" s="27">
        <v>0.14352584530000001</v>
      </c>
      <c r="F31" s="27">
        <v>5.9308181876999999</v>
      </c>
      <c r="G31" s="38"/>
      <c r="H31" s="27"/>
      <c r="I31" s="29" t="s">
        <v>30</v>
      </c>
      <c r="J31" s="27">
        <v>2.3126118499408901</v>
      </c>
      <c r="K31" s="27">
        <v>0.301612401979378</v>
      </c>
      <c r="L31" s="27">
        <v>0.301612401979378</v>
      </c>
      <c r="M31" s="27">
        <v>6.65513703348046</v>
      </c>
      <c r="N31" s="27">
        <v>0.14384251621716501</v>
      </c>
      <c r="O31" s="27">
        <v>1596.7738467250599</v>
      </c>
      <c r="P31" s="27">
        <v>0</v>
      </c>
      <c r="Q31" s="27">
        <v>0</v>
      </c>
      <c r="R31" s="27">
        <v>71.603864431510502</v>
      </c>
      <c r="S31" s="27">
        <v>0</v>
      </c>
      <c r="T31" s="27">
        <v>14.376618807225601</v>
      </c>
      <c r="U31" s="27">
        <v>0</v>
      </c>
      <c r="V31" s="27">
        <v>0</v>
      </c>
      <c r="W31" s="27">
        <v>5.8744028938467899E-3</v>
      </c>
      <c r="X31" s="27">
        <v>0.13027593396598</v>
      </c>
      <c r="Y31" s="27">
        <v>0.54275036590162495</v>
      </c>
      <c r="Z31" s="27">
        <v>5.9416799307276502</v>
      </c>
      <c r="AA31" s="27">
        <v>0</v>
      </c>
      <c r="AB31" s="27">
        <v>1819.27929604766</v>
      </c>
      <c r="AC31" s="27">
        <v>629.21916483164898</v>
      </c>
      <c r="AD31" s="27">
        <v>0</v>
      </c>
      <c r="AE31" s="27">
        <v>0.27562700891226699</v>
      </c>
      <c r="AF31" s="27">
        <v>7.9509125476189704</v>
      </c>
      <c r="AG31" s="27">
        <v>0</v>
      </c>
      <c r="AH31" s="27">
        <v>4.78358125472983</v>
      </c>
      <c r="AI31" s="27">
        <v>0.40772205893639302</v>
      </c>
      <c r="AJ31" s="27">
        <v>1.7538031553722699</v>
      </c>
      <c r="AK31" s="27">
        <v>5.2749687329765198</v>
      </c>
      <c r="AL31" s="27">
        <v>47.886928669786101</v>
      </c>
      <c r="AM31" s="27">
        <v>0.167183874060611</v>
      </c>
      <c r="AO31" s="36"/>
      <c r="AQ31" s="24">
        <f t="shared" si="0"/>
        <v>1.5681762433309581E-3</v>
      </c>
      <c r="AR31" s="24">
        <f t="shared" si="1"/>
        <v>2.0072538717772091E-3</v>
      </c>
      <c r="AS31" s="24">
        <f t="shared" si="2"/>
        <v>1.8364607206272467E-3</v>
      </c>
      <c r="AT31" s="24">
        <f t="shared" si="3"/>
        <v>2.2063685916852895E-3</v>
      </c>
      <c r="AU31" s="24">
        <f t="shared" si="4"/>
        <v>1.8314071826003053E-3</v>
      </c>
      <c r="AV31" s="24" t="str">
        <f t="shared" si="5"/>
        <v/>
      </c>
      <c r="AW31" s="24"/>
      <c r="AX31" s="24"/>
    </row>
    <row r="32" spans="1:50" x14ac:dyDescent="0.25">
      <c r="A32" s="27" t="s">
        <v>31</v>
      </c>
      <c r="B32" s="27">
        <v>17608.47393</v>
      </c>
      <c r="C32" s="27">
        <v>964.38</v>
      </c>
      <c r="D32" s="27">
        <v>8.6278442040000005</v>
      </c>
      <c r="E32" s="27">
        <v>4.2738659999999998E-2</v>
      </c>
      <c r="F32" s="27">
        <v>216.26253872999999</v>
      </c>
      <c r="G32" s="38"/>
      <c r="H32" s="27"/>
      <c r="I32" s="29" t="s">
        <v>31</v>
      </c>
      <c r="J32" s="27">
        <v>73.881938428766205</v>
      </c>
      <c r="K32" s="27">
        <v>8.6709948395971495</v>
      </c>
      <c r="L32" s="27">
        <v>8.6709948395971495</v>
      </c>
      <c r="M32" s="27">
        <v>9.77288695863027</v>
      </c>
      <c r="N32" s="27">
        <v>4.2942557623576502E-2</v>
      </c>
      <c r="O32" s="27">
        <v>66514.738118256806</v>
      </c>
      <c r="P32" s="27">
        <v>0</v>
      </c>
      <c r="Q32" s="27">
        <v>0</v>
      </c>
      <c r="R32" s="27">
        <v>711.21661572030905</v>
      </c>
      <c r="S32" s="27">
        <v>0</v>
      </c>
      <c r="T32" s="27">
        <v>525.89609717542703</v>
      </c>
      <c r="U32" s="27">
        <v>0</v>
      </c>
      <c r="V32" s="27">
        <v>0</v>
      </c>
      <c r="W32" s="27">
        <v>0.44456855246647498</v>
      </c>
      <c r="X32" s="27">
        <v>4.5195636541576096</v>
      </c>
      <c r="Y32" s="27">
        <v>1.06977133029117</v>
      </c>
      <c r="Z32" s="27">
        <v>217.34493736364701</v>
      </c>
      <c r="AA32" s="27">
        <v>0</v>
      </c>
      <c r="AB32" s="27">
        <v>17681.816590243801</v>
      </c>
      <c r="AC32" s="27">
        <v>4183.5576402964298</v>
      </c>
      <c r="AD32" s="27">
        <v>0</v>
      </c>
      <c r="AE32" s="27">
        <v>3.1583110052800598</v>
      </c>
      <c r="AF32" s="27">
        <v>81.577513020909706</v>
      </c>
      <c r="AG32" s="27">
        <v>0</v>
      </c>
      <c r="AH32" s="27">
        <v>115.954043223423</v>
      </c>
      <c r="AI32" s="27">
        <v>1.6116042450640999</v>
      </c>
      <c r="AJ32" s="27">
        <v>21.196747171680901</v>
      </c>
      <c r="AK32" s="27">
        <v>29.9713763040724</v>
      </c>
      <c r="AL32" s="27">
        <v>969.15189235933099</v>
      </c>
      <c r="AM32" s="27">
        <v>4.2771934824507101</v>
      </c>
      <c r="AO32" s="36"/>
      <c r="AQ32" s="24">
        <f t="shared" si="0"/>
        <v>4.1651911764395144E-3</v>
      </c>
      <c r="AR32" s="24">
        <f t="shared" si="1"/>
        <v>4.9481452947292464E-3</v>
      </c>
      <c r="AS32" s="24">
        <f t="shared" si="2"/>
        <v>5.0013229929608185E-3</v>
      </c>
      <c r="AT32" s="24">
        <f t="shared" si="3"/>
        <v>4.7708005720465832E-3</v>
      </c>
      <c r="AU32" s="24">
        <f t="shared" si="4"/>
        <v>5.0050213966940102E-3</v>
      </c>
      <c r="AV32" s="24" t="str">
        <f t="shared" si="5"/>
        <v/>
      </c>
      <c r="AW32" s="24"/>
      <c r="AX32" s="24"/>
    </row>
    <row r="33" spans="1:50" x14ac:dyDescent="0.25">
      <c r="A33" s="27" t="s">
        <v>32</v>
      </c>
      <c r="B33" s="27">
        <v>21242.310599</v>
      </c>
      <c r="C33" s="27">
        <v>1261.453</v>
      </c>
      <c r="D33" s="27">
        <v>13.688357722999999</v>
      </c>
      <c r="E33" s="27">
        <v>0.57924359110000001</v>
      </c>
      <c r="F33" s="27">
        <v>330.46317742000002</v>
      </c>
      <c r="G33" s="38"/>
      <c r="H33" s="27"/>
      <c r="I33" s="29" t="s">
        <v>32</v>
      </c>
      <c r="J33" s="27">
        <v>113.64913581916601</v>
      </c>
      <c r="K33" s="27">
        <v>13.728872420738499</v>
      </c>
      <c r="L33" s="27">
        <v>13.728872420738499</v>
      </c>
      <c r="M33" s="27">
        <v>29.070541467444801</v>
      </c>
      <c r="N33" s="27">
        <v>0.58084699726542499</v>
      </c>
      <c r="O33" s="27">
        <v>98686.8320239616</v>
      </c>
      <c r="P33" s="27">
        <v>0</v>
      </c>
      <c r="Q33" s="27">
        <v>0</v>
      </c>
      <c r="R33" s="27">
        <v>690.27759484579497</v>
      </c>
      <c r="S33" s="27">
        <v>0</v>
      </c>
      <c r="T33" s="27">
        <v>563.108630631452</v>
      </c>
      <c r="U33" s="27">
        <v>0</v>
      </c>
      <c r="V33" s="27">
        <v>0</v>
      </c>
      <c r="W33" s="27">
        <v>0.27515299961576001</v>
      </c>
      <c r="X33" s="27">
        <v>6.7567073447266903</v>
      </c>
      <c r="Y33" s="27">
        <v>2.4752539287420001</v>
      </c>
      <c r="Z33" s="27">
        <v>331.43780383251601</v>
      </c>
      <c r="AA33" s="27">
        <v>0</v>
      </c>
      <c r="AB33" s="27">
        <v>21298.0924218461</v>
      </c>
      <c r="AC33" s="27">
        <v>3687.1656858893102</v>
      </c>
      <c r="AD33" s="27">
        <v>0</v>
      </c>
      <c r="AE33" s="27">
        <v>2.7677636680721101</v>
      </c>
      <c r="AF33" s="27">
        <v>118.462717356586</v>
      </c>
      <c r="AG33" s="27">
        <v>0</v>
      </c>
      <c r="AH33" s="27">
        <v>181.098107428199</v>
      </c>
      <c r="AI33" s="27">
        <v>3.1062299546263201</v>
      </c>
      <c r="AJ33" s="27">
        <v>35.2621681941107</v>
      </c>
      <c r="AK33" s="27">
        <v>55.736366059174202</v>
      </c>
      <c r="AL33" s="27">
        <v>1264.9129152995199</v>
      </c>
      <c r="AM33" s="27">
        <v>5.7963502010966996</v>
      </c>
      <c r="AO33" s="36"/>
      <c r="AQ33" s="24">
        <f t="shared" si="0"/>
        <v>2.6259771782419041E-3</v>
      </c>
      <c r="AR33" s="24">
        <f t="shared" si="1"/>
        <v>2.7428015942884392E-3</v>
      </c>
      <c r="AS33" s="24">
        <f t="shared" si="2"/>
        <v>2.9597924424801217E-3</v>
      </c>
      <c r="AT33" s="24">
        <f t="shared" si="3"/>
        <v>2.7681034198066262E-3</v>
      </c>
      <c r="AU33" s="24">
        <f t="shared" si="4"/>
        <v>2.9492738650191371E-3</v>
      </c>
      <c r="AV33" s="24" t="str">
        <f t="shared" si="5"/>
        <v/>
      </c>
      <c r="AW33" s="24"/>
      <c r="AX33" s="24"/>
    </row>
    <row r="34" spans="1:50" x14ac:dyDescent="0.25">
      <c r="A34" s="27" t="s">
        <v>33</v>
      </c>
      <c r="B34" s="27">
        <v>161525.41988999999</v>
      </c>
      <c r="C34" s="27">
        <v>12370.703</v>
      </c>
      <c r="D34" s="27">
        <v>155.70078798</v>
      </c>
      <c r="E34" s="27">
        <v>45.585545170000003</v>
      </c>
      <c r="F34" s="27">
        <v>168.61856574999999</v>
      </c>
      <c r="G34" s="38"/>
      <c r="H34" s="27"/>
      <c r="I34" s="29" t="s">
        <v>33</v>
      </c>
      <c r="J34" s="27">
        <v>84.509135020732899</v>
      </c>
      <c r="K34" s="27">
        <v>155.784075014791</v>
      </c>
      <c r="L34" s="27">
        <v>155.784075014791</v>
      </c>
      <c r="M34" s="27">
        <v>1032.0072508885301</v>
      </c>
      <c r="N34" s="27">
        <v>45.6121006004186</v>
      </c>
      <c r="O34" s="27">
        <v>98557.488826411995</v>
      </c>
      <c r="P34" s="27">
        <v>0</v>
      </c>
      <c r="Q34" s="27">
        <v>0</v>
      </c>
      <c r="R34" s="27">
        <v>24676.288011195102</v>
      </c>
      <c r="S34" s="27">
        <v>0</v>
      </c>
      <c r="T34" s="27">
        <v>5618.7484184512996</v>
      </c>
      <c r="U34" s="27">
        <v>0</v>
      </c>
      <c r="V34" s="27">
        <v>0</v>
      </c>
      <c r="W34" s="27">
        <v>0.27967589180194502</v>
      </c>
      <c r="X34" s="27">
        <v>16.363999641839101</v>
      </c>
      <c r="Y34" s="27">
        <v>59.410908957416602</v>
      </c>
      <c r="Z34" s="27">
        <v>168.74281373885199</v>
      </c>
      <c r="AA34" s="27">
        <v>0</v>
      </c>
      <c r="AB34" s="27">
        <v>161614.76883260801</v>
      </c>
      <c r="AC34" s="27">
        <v>5593.7966671105596</v>
      </c>
      <c r="AD34" s="27">
        <v>0</v>
      </c>
      <c r="AE34" s="27">
        <v>33.049908396317697</v>
      </c>
      <c r="AF34" s="27">
        <v>2144.8352423639199</v>
      </c>
      <c r="AG34" s="27">
        <v>0</v>
      </c>
      <c r="AH34" s="27">
        <v>421.12277190574599</v>
      </c>
      <c r="AI34" s="27">
        <v>413.32983386672697</v>
      </c>
      <c r="AJ34" s="27">
        <v>1385.82518173022</v>
      </c>
      <c r="AK34" s="27">
        <v>1049.6326297529299</v>
      </c>
      <c r="AL34" s="27">
        <v>12377.8325948731</v>
      </c>
      <c r="AM34" s="27">
        <v>70.492514917490695</v>
      </c>
      <c r="AO34" s="36"/>
      <c r="AQ34" s="24">
        <f t="shared" si="0"/>
        <v>5.5315716045726345E-4</v>
      </c>
      <c r="AR34" s="24">
        <f t="shared" si="1"/>
        <v>5.7632899869153429E-4</v>
      </c>
      <c r="AS34" s="24">
        <f t="shared" si="2"/>
        <v>5.3491723369888922E-4</v>
      </c>
      <c r="AT34" s="24">
        <f t="shared" si="3"/>
        <v>5.8254059087293943E-4</v>
      </c>
      <c r="AU34" s="24">
        <f t="shared" si="4"/>
        <v>7.3685829492951414E-4</v>
      </c>
      <c r="AV34" s="24" t="str">
        <f t="shared" si="5"/>
        <v/>
      </c>
      <c r="AW34" s="24"/>
      <c r="AX34" s="24"/>
    </row>
    <row r="35" spans="1:50" x14ac:dyDescent="0.25">
      <c r="A35" s="27" t="s">
        <v>34</v>
      </c>
      <c r="B35" s="27">
        <v>36339.649393</v>
      </c>
      <c r="C35" s="27">
        <v>426.69499999999999</v>
      </c>
      <c r="D35" s="27">
        <v>1.309046124</v>
      </c>
      <c r="E35" s="27">
        <v>0.28771629240000002</v>
      </c>
      <c r="F35" s="27">
        <v>5.3146562035000002</v>
      </c>
      <c r="G35" s="38"/>
      <c r="H35" s="27"/>
      <c r="I35" s="29" t="s">
        <v>34</v>
      </c>
      <c r="J35" s="27">
        <v>1.8258395522669999</v>
      </c>
      <c r="K35" s="27">
        <v>1.3169029538768999</v>
      </c>
      <c r="L35" s="27">
        <v>1.3169029538768999</v>
      </c>
      <c r="M35" s="27">
        <v>12.743820877238701</v>
      </c>
      <c r="N35" s="27">
        <v>0.28941270967951499</v>
      </c>
      <c r="O35" s="27">
        <v>4443.8356330533297</v>
      </c>
      <c r="P35" s="27">
        <v>0</v>
      </c>
      <c r="Q35" s="27">
        <v>0</v>
      </c>
      <c r="R35" s="27">
        <v>826.25845325144996</v>
      </c>
      <c r="S35" s="27">
        <v>0</v>
      </c>
      <c r="T35" s="27">
        <v>322.45089216308401</v>
      </c>
      <c r="U35" s="27">
        <v>0</v>
      </c>
      <c r="V35" s="27">
        <v>0</v>
      </c>
      <c r="W35" s="27">
        <v>0.42811570224301698</v>
      </c>
      <c r="X35" s="27">
        <v>0.402533506721517</v>
      </c>
      <c r="Y35" s="27">
        <v>1.1153889932941501</v>
      </c>
      <c r="Z35" s="27">
        <v>5.3357996743134297</v>
      </c>
      <c r="AA35" s="27">
        <v>0</v>
      </c>
      <c r="AB35" s="27">
        <v>36352.587806621501</v>
      </c>
      <c r="AC35" s="27">
        <v>30071.161691357302</v>
      </c>
      <c r="AD35" s="27">
        <v>0</v>
      </c>
      <c r="AE35" s="27">
        <v>3.1176091787812301</v>
      </c>
      <c r="AF35" s="27">
        <v>44.820633008168102</v>
      </c>
      <c r="AG35" s="27">
        <v>0</v>
      </c>
      <c r="AH35" s="27">
        <v>5.96017540954068</v>
      </c>
      <c r="AI35" s="27">
        <v>4.4157188885823997</v>
      </c>
      <c r="AJ35" s="27">
        <v>14.121002598342701</v>
      </c>
      <c r="AK35" s="27">
        <v>12.373402814701301</v>
      </c>
      <c r="AL35" s="27">
        <v>427.98930423011802</v>
      </c>
      <c r="AM35" s="27">
        <v>1.69203152663598</v>
      </c>
      <c r="AO35" s="36"/>
      <c r="AQ35" s="24">
        <f t="shared" ref="AQ35:AQ58" si="6">IF(B35=0,"",(AB35-B35)/B35)</f>
        <v>3.5604123423363377E-4</v>
      </c>
      <c r="AR35" s="24">
        <f t="shared" ref="AR35:AR58" si="7">IF(C35=0,"",(AL35-C35)/C35)</f>
        <v>3.0333241076601083E-3</v>
      </c>
      <c r="AS35" s="24">
        <f t="shared" ref="AS35:AS51" si="8">IF(D35=0,"",(L35-D35)/D35)</f>
        <v>6.0019503765781374E-3</v>
      </c>
      <c r="AT35" s="24">
        <f t="shared" ref="AT35:AT51" si="9">IF(E35=0,"",(N35-E35)/E35)</f>
        <v>5.8961460449953032E-3</v>
      </c>
      <c r="AU35" s="24">
        <f t="shared" si="4"/>
        <v>3.9783327469997635E-3</v>
      </c>
      <c r="AV35" s="24" t="str">
        <f t="shared" si="5"/>
        <v/>
      </c>
      <c r="AW35" s="24"/>
      <c r="AX35" s="24"/>
    </row>
    <row r="36" spans="1:50" x14ac:dyDescent="0.25">
      <c r="A36" s="27" t="s">
        <v>35</v>
      </c>
      <c r="B36" s="27">
        <v>57238.185455999999</v>
      </c>
      <c r="C36" s="27">
        <v>3459.6370000000002</v>
      </c>
      <c r="D36" s="27">
        <v>35.264516778000001</v>
      </c>
      <c r="E36" s="27">
        <v>9.6826798677999992</v>
      </c>
      <c r="F36" s="27">
        <v>215.81232082</v>
      </c>
      <c r="G36" s="38"/>
      <c r="H36" s="27"/>
      <c r="I36" s="29" t="s">
        <v>35</v>
      </c>
      <c r="J36" s="27">
        <v>81.753839772515903</v>
      </c>
      <c r="K36" s="27">
        <v>35.3507670106886</v>
      </c>
      <c r="L36" s="27">
        <v>35.3507670106886</v>
      </c>
      <c r="M36" s="27">
        <v>270.570457279837</v>
      </c>
      <c r="N36" s="27">
        <v>9.7071572823762402</v>
      </c>
      <c r="O36" s="27">
        <v>73277.114098268896</v>
      </c>
      <c r="P36" s="27">
        <v>0</v>
      </c>
      <c r="Q36" s="27">
        <v>0</v>
      </c>
      <c r="R36" s="27">
        <v>5980.2153510714697</v>
      </c>
      <c r="S36" s="27">
        <v>0</v>
      </c>
      <c r="T36" s="27">
        <v>1614.07067983351</v>
      </c>
      <c r="U36" s="27">
        <v>0</v>
      </c>
      <c r="V36" s="27">
        <v>0</v>
      </c>
      <c r="W36" s="27">
        <v>0.63769281124877497</v>
      </c>
      <c r="X36" s="27">
        <v>6.9504059053617802</v>
      </c>
      <c r="Y36" s="27">
        <v>18.0768990550356</v>
      </c>
      <c r="Z36" s="27">
        <v>216.295395360507</v>
      </c>
      <c r="AA36" s="27">
        <v>0</v>
      </c>
      <c r="AB36" s="27">
        <v>57357.991322960501</v>
      </c>
      <c r="AC36" s="27">
        <v>11602.9572963477</v>
      </c>
      <c r="AD36" s="27">
        <v>0</v>
      </c>
      <c r="AE36" s="27">
        <v>12.7326304352965</v>
      </c>
      <c r="AF36" s="27">
        <v>532.88277124475201</v>
      </c>
      <c r="AG36" s="27">
        <v>0</v>
      </c>
      <c r="AH36" s="27">
        <v>193.46411060419899</v>
      </c>
      <c r="AI36" s="27">
        <v>78.681693277894098</v>
      </c>
      <c r="AJ36" s="27">
        <v>276.16377303267001</v>
      </c>
      <c r="AK36" s="27">
        <v>266.404464672703</v>
      </c>
      <c r="AL36" s="27">
        <v>3468.5820349322298</v>
      </c>
      <c r="AM36" s="27">
        <v>17.304053150759799</v>
      </c>
      <c r="AO36" s="36"/>
      <c r="AQ36" s="24">
        <f t="shared" si="6"/>
        <v>2.093110849095635E-3</v>
      </c>
      <c r="AR36" s="24">
        <f t="shared" si="7"/>
        <v>2.5855414693014456E-3</v>
      </c>
      <c r="AS36" s="24">
        <f t="shared" si="8"/>
        <v>2.4458078706017191E-3</v>
      </c>
      <c r="AT36" s="24">
        <f t="shared" si="9"/>
        <v>2.5279586757423682E-3</v>
      </c>
      <c r="AU36" s="24">
        <f t="shared" si="4"/>
        <v>2.2384011194148501E-3</v>
      </c>
      <c r="AV36" s="24" t="str">
        <f t="shared" si="5"/>
        <v/>
      </c>
      <c r="AW36" s="24"/>
      <c r="AX36" s="24"/>
    </row>
    <row r="37" spans="1:50" x14ac:dyDescent="0.25">
      <c r="A37" s="27" t="s">
        <v>36</v>
      </c>
      <c r="B37" s="27">
        <v>95232.374964000002</v>
      </c>
      <c r="C37" s="27">
        <v>5200.866</v>
      </c>
      <c r="D37" s="27">
        <v>42.910851489999999</v>
      </c>
      <c r="E37" s="27">
        <v>12.33190553</v>
      </c>
      <c r="F37" s="27">
        <v>69.536455637000003</v>
      </c>
      <c r="G37" s="38"/>
      <c r="H37" s="27"/>
      <c r="I37" s="29" t="s">
        <v>36</v>
      </c>
      <c r="J37" s="27">
        <v>30.755489663966099</v>
      </c>
      <c r="K37" s="27">
        <v>43.013244272321799</v>
      </c>
      <c r="L37" s="27">
        <v>43.013244272321799</v>
      </c>
      <c r="M37" s="27">
        <v>321.72819139332597</v>
      </c>
      <c r="N37" s="27">
        <v>12.3668260449136</v>
      </c>
      <c r="O37" s="27">
        <v>46770.0546045027</v>
      </c>
      <c r="P37" s="27">
        <v>0</v>
      </c>
      <c r="Q37" s="27">
        <v>0</v>
      </c>
      <c r="R37" s="27">
        <v>10268.635844684501</v>
      </c>
      <c r="S37" s="27">
        <v>0</v>
      </c>
      <c r="T37" s="27">
        <v>3040.3640368475899</v>
      </c>
      <c r="U37" s="27">
        <v>0</v>
      </c>
      <c r="V37" s="27">
        <v>0</v>
      </c>
      <c r="W37" s="27">
        <v>2.3766077531056502</v>
      </c>
      <c r="X37" s="27">
        <v>5.9900445609238604</v>
      </c>
      <c r="Y37" s="27">
        <v>20.977061649961499</v>
      </c>
      <c r="Z37" s="27">
        <v>69.792463363957907</v>
      </c>
      <c r="AA37" s="27">
        <v>0</v>
      </c>
      <c r="AB37" s="27">
        <v>95499.573593919602</v>
      </c>
      <c r="AC37" s="27">
        <v>27118.776225290301</v>
      </c>
      <c r="AD37" s="27">
        <v>0</v>
      </c>
      <c r="AE37" s="27">
        <v>25.003706670882998</v>
      </c>
      <c r="AF37" s="27">
        <v>749.24867172514405</v>
      </c>
      <c r="AG37" s="27">
        <v>0</v>
      </c>
      <c r="AH37" s="27">
        <v>134.00020035065</v>
      </c>
      <c r="AI37" s="27">
        <v>119.40518745896701</v>
      </c>
      <c r="AJ37" s="27">
        <v>396.67837053166102</v>
      </c>
      <c r="AK37" s="27">
        <v>318.94643988869501</v>
      </c>
      <c r="AL37" s="27">
        <v>5218.2882862701599</v>
      </c>
      <c r="AM37" s="27">
        <v>25.473108190793099</v>
      </c>
      <c r="AO37" s="36"/>
      <c r="AQ37" s="24">
        <f t="shared" si="6"/>
        <v>2.8057541358241542E-3</v>
      </c>
      <c r="AR37" s="24">
        <f t="shared" si="7"/>
        <v>3.3498817831799413E-3</v>
      </c>
      <c r="AS37" s="24">
        <f t="shared" si="8"/>
        <v>2.3861745634588963E-3</v>
      </c>
      <c r="AT37" s="24">
        <f t="shared" si="9"/>
        <v>2.831720923311304E-3</v>
      </c>
      <c r="AU37" s="24">
        <f t="shared" si="4"/>
        <v>3.6816332470889345E-3</v>
      </c>
      <c r="AV37" s="24" t="str">
        <f t="shared" si="5"/>
        <v/>
      </c>
      <c r="AW37" s="24"/>
      <c r="AX37" s="24"/>
    </row>
    <row r="38" spans="1:50" x14ac:dyDescent="0.25">
      <c r="A38" s="27" t="s">
        <v>37</v>
      </c>
      <c r="B38" s="27">
        <v>16559.293631</v>
      </c>
      <c r="C38" s="27">
        <v>731.79300000000001</v>
      </c>
      <c r="D38" s="27">
        <v>2.3840343356</v>
      </c>
      <c r="E38" s="27">
        <v>0.49388390910000002</v>
      </c>
      <c r="F38" s="27">
        <v>62.445625597000003</v>
      </c>
      <c r="G38" s="38"/>
      <c r="H38" s="27"/>
      <c r="I38" s="29" t="s">
        <v>37</v>
      </c>
      <c r="J38" s="27">
        <v>22.5078955047241</v>
      </c>
      <c r="K38" s="27">
        <v>2.4073948463810302</v>
      </c>
      <c r="L38" s="27">
        <v>2.4073948463810302</v>
      </c>
      <c r="M38" s="27">
        <v>36.0628242371236</v>
      </c>
      <c r="N38" s="27">
        <v>0.49812703058410501</v>
      </c>
      <c r="O38" s="27">
        <v>21123.514807154599</v>
      </c>
      <c r="P38" s="27">
        <v>0</v>
      </c>
      <c r="Q38" s="27">
        <v>0</v>
      </c>
      <c r="R38" s="27">
        <v>1152.42612017908</v>
      </c>
      <c r="S38" s="27">
        <v>0</v>
      </c>
      <c r="T38" s="27">
        <v>468.06812105487398</v>
      </c>
      <c r="U38" s="27">
        <v>0</v>
      </c>
      <c r="V38" s="27">
        <v>0</v>
      </c>
      <c r="W38" s="27">
        <v>0.60817411131015098</v>
      </c>
      <c r="X38" s="27">
        <v>1.54639018288722</v>
      </c>
      <c r="Y38" s="27">
        <v>3.3637510710915599</v>
      </c>
      <c r="Z38" s="27">
        <v>63.053347709521397</v>
      </c>
      <c r="AA38" s="27">
        <v>0</v>
      </c>
      <c r="AB38" s="27">
        <v>16658.410475217199</v>
      </c>
      <c r="AC38" s="27">
        <v>5219.62028445135</v>
      </c>
      <c r="AD38" s="27">
        <v>0</v>
      </c>
      <c r="AE38" s="27">
        <v>5.1484740694400797</v>
      </c>
      <c r="AF38" s="27">
        <v>78.207275678321395</v>
      </c>
      <c r="AG38" s="27">
        <v>0</v>
      </c>
      <c r="AH38" s="27">
        <v>41.126712458730204</v>
      </c>
      <c r="AI38" s="27">
        <v>2.65218698269214</v>
      </c>
      <c r="AJ38" s="27">
        <v>12.101851323397099</v>
      </c>
      <c r="AK38" s="27">
        <v>31.747579408065601</v>
      </c>
      <c r="AL38" s="27">
        <v>737.03907257064395</v>
      </c>
      <c r="AM38" s="27">
        <v>2.6183058004989199</v>
      </c>
      <c r="AO38" s="36"/>
      <c r="AQ38" s="24">
        <f t="shared" si="6"/>
        <v>5.9855719951511484E-3</v>
      </c>
      <c r="AR38" s="24">
        <f t="shared" si="7"/>
        <v>7.1687930475475255E-3</v>
      </c>
      <c r="AS38" s="24">
        <f t="shared" si="8"/>
        <v>9.7987308455232246E-3</v>
      </c>
      <c r="AT38" s="24">
        <f t="shared" si="9"/>
        <v>8.5913337242292317E-3</v>
      </c>
      <c r="AU38" s="24">
        <f t="shared" si="4"/>
        <v>9.7320205652738287E-3</v>
      </c>
      <c r="AV38" s="24" t="str">
        <f t="shared" si="5"/>
        <v/>
      </c>
      <c r="AW38" s="24"/>
      <c r="AX38" s="24"/>
    </row>
    <row r="39" spans="1:50" x14ac:dyDescent="0.25">
      <c r="A39" s="27" t="s">
        <v>130</v>
      </c>
      <c r="B39" s="27">
        <v>37906.039661000003</v>
      </c>
      <c r="C39" s="27">
        <v>2481.2049999999999</v>
      </c>
      <c r="D39" s="27">
        <v>23.558523965999999</v>
      </c>
      <c r="E39" s="27">
        <v>5.1526847624999998</v>
      </c>
      <c r="F39" s="27">
        <v>320.86651066000002</v>
      </c>
      <c r="G39" s="38"/>
      <c r="H39" s="27"/>
      <c r="I39" s="29" t="s">
        <v>130</v>
      </c>
      <c r="J39" s="27">
        <v>115.321822144756</v>
      </c>
      <c r="K39" s="27">
        <v>23.592550502903201</v>
      </c>
      <c r="L39" s="27">
        <v>23.592550502903201</v>
      </c>
      <c r="M39" s="27">
        <v>175.04362968418701</v>
      </c>
      <c r="N39" s="27">
        <v>5.1603401155032698</v>
      </c>
      <c r="O39" s="27">
        <v>97977.307029022297</v>
      </c>
      <c r="P39" s="27">
        <v>0</v>
      </c>
      <c r="Q39" s="27">
        <v>0</v>
      </c>
      <c r="R39" s="27">
        <v>3351.1323869728399</v>
      </c>
      <c r="S39" s="27">
        <v>0</v>
      </c>
      <c r="T39" s="27">
        <v>1097.7396550368001</v>
      </c>
      <c r="U39" s="27">
        <v>0</v>
      </c>
      <c r="V39" s="27">
        <v>0</v>
      </c>
      <c r="W39" s="27">
        <v>0.52514497092422197</v>
      </c>
      <c r="X39" s="27">
        <v>7.6109569241140198</v>
      </c>
      <c r="Y39" s="27">
        <v>12.901720228088699</v>
      </c>
      <c r="Z39" s="27">
        <v>321.34349480343298</v>
      </c>
      <c r="AA39" s="27">
        <v>0</v>
      </c>
      <c r="AB39" s="27">
        <v>37968.787151941397</v>
      </c>
      <c r="AC39" s="27">
        <v>4229.8289159207798</v>
      </c>
      <c r="AD39" s="27">
        <v>0</v>
      </c>
      <c r="AE39" s="27">
        <v>9.2146258753136596</v>
      </c>
      <c r="AF39" s="27">
        <v>339.20169254482698</v>
      </c>
      <c r="AG39" s="27">
        <v>0</v>
      </c>
      <c r="AH39" s="27">
        <v>216.81763942671</v>
      </c>
      <c r="AI39" s="27">
        <v>34.759693782089698</v>
      </c>
      <c r="AJ39" s="27">
        <v>138.51081283681299</v>
      </c>
      <c r="AK39" s="27">
        <v>176.83378291948799</v>
      </c>
      <c r="AL39" s="27">
        <v>2485.0201419059999</v>
      </c>
      <c r="AM39" s="27">
        <v>11.3940757325321</v>
      </c>
      <c r="AO39" s="36"/>
      <c r="AQ39" s="24">
        <f t="shared" si="6"/>
        <v>1.6553428293368359E-3</v>
      </c>
      <c r="AR39" s="24">
        <f t="shared" si="7"/>
        <v>1.5376165637260961E-3</v>
      </c>
      <c r="AS39" s="24">
        <f t="shared" si="8"/>
        <v>1.4443407809550961E-3</v>
      </c>
      <c r="AT39" s="24">
        <f t="shared" si="9"/>
        <v>1.4857017954957644E-3</v>
      </c>
      <c r="AU39" s="24">
        <f t="shared" si="4"/>
        <v>1.4865500997652723E-3</v>
      </c>
      <c r="AV39" s="24" t="str">
        <f t="shared" si="5"/>
        <v/>
      </c>
      <c r="AW39" s="24"/>
      <c r="AX39" s="24"/>
    </row>
    <row r="40" spans="1:50" x14ac:dyDescent="0.25">
      <c r="A40" s="27" t="s">
        <v>39</v>
      </c>
      <c r="B40" s="27">
        <v>148.16528080000001</v>
      </c>
      <c r="C40" s="27">
        <v>5.7370000000000001</v>
      </c>
      <c r="D40" s="27">
        <v>3.7305089E-2</v>
      </c>
      <c r="E40" s="27">
        <v>9.9865152000000006E-3</v>
      </c>
      <c r="F40" s="27">
        <v>0.58240119099999998</v>
      </c>
      <c r="G40" s="38"/>
      <c r="H40" s="27"/>
      <c r="I40" s="29" t="s">
        <v>39</v>
      </c>
      <c r="J40" s="27">
        <v>0.21368473747057101</v>
      </c>
      <c r="K40" s="27">
        <v>3.7376584528624503E-2</v>
      </c>
      <c r="L40" s="27">
        <v>3.7376584528624503E-2</v>
      </c>
      <c r="M40" s="27">
        <v>0.42187372815853402</v>
      </c>
      <c r="N40" s="27">
        <v>1.0000671891701399E-2</v>
      </c>
      <c r="O40" s="27">
        <v>181.798421516074</v>
      </c>
      <c r="P40" s="27">
        <v>0</v>
      </c>
      <c r="Q40" s="27">
        <v>0</v>
      </c>
      <c r="R40" s="27">
        <v>8.6721581771256009</v>
      </c>
      <c r="S40" s="27">
        <v>0</v>
      </c>
      <c r="T40" s="27">
        <v>2.8846545191711499</v>
      </c>
      <c r="U40" s="27">
        <v>0</v>
      </c>
      <c r="V40" s="27">
        <v>0</v>
      </c>
      <c r="W40" s="27">
        <v>2.5665809158887101E-3</v>
      </c>
      <c r="X40" s="27">
        <v>1.4208705375592601E-2</v>
      </c>
      <c r="Y40" s="27">
        <v>3.3953277213975099E-2</v>
      </c>
      <c r="Z40" s="27">
        <v>0.58372272483451504</v>
      </c>
      <c r="AA40" s="27">
        <v>0</v>
      </c>
      <c r="AB40" s="27">
        <v>148.379030929744</v>
      </c>
      <c r="AC40" s="27">
        <v>19.579111684606701</v>
      </c>
      <c r="AD40" s="27">
        <v>0</v>
      </c>
      <c r="AE40" s="27">
        <v>3.0904143872032701E-2</v>
      </c>
      <c r="AF40" s="27">
        <v>0.75202701386596904</v>
      </c>
      <c r="AG40" s="27">
        <v>0</v>
      </c>
      <c r="AH40" s="27">
        <v>0.41478940168586698</v>
      </c>
      <c r="AI40" s="27">
        <v>5.7284292861713902E-2</v>
      </c>
      <c r="AJ40" s="27">
        <v>0.227589137525532</v>
      </c>
      <c r="AK40" s="27">
        <v>0.38209046374840799</v>
      </c>
      <c r="AL40" s="27">
        <v>5.7448309716320196</v>
      </c>
      <c r="AM40" s="27">
        <v>2.32040622325821E-2</v>
      </c>
      <c r="AO40" s="36"/>
      <c r="AQ40" s="24">
        <f t="shared" si="6"/>
        <v>1.4426465403357819E-3</v>
      </c>
      <c r="AR40" s="24">
        <f t="shared" si="7"/>
        <v>1.3649941837231153E-3</v>
      </c>
      <c r="AS40" s="24">
        <f t="shared" si="8"/>
        <v>1.9165087268523363E-3</v>
      </c>
      <c r="AT40" s="24">
        <f t="shared" si="9"/>
        <v>1.4175807494288724E-3</v>
      </c>
      <c r="AU40" s="24">
        <f t="shared" si="4"/>
        <v>2.2691125206079016E-3</v>
      </c>
      <c r="AV40" s="24" t="str">
        <f t="shared" si="5"/>
        <v/>
      </c>
      <c r="AW40" s="24"/>
      <c r="AX40" s="24"/>
    </row>
    <row r="41" spans="1:50" x14ac:dyDescent="0.25">
      <c r="A41" s="27" t="s">
        <v>40</v>
      </c>
      <c r="B41" s="27">
        <v>19391.573581000001</v>
      </c>
      <c r="C41" s="27">
        <v>1275.2349999999999</v>
      </c>
      <c r="D41" s="27">
        <v>6.4569656359999996</v>
      </c>
      <c r="E41" s="27">
        <v>5.1555849447000002</v>
      </c>
      <c r="F41" s="27">
        <v>65.144007498999997</v>
      </c>
      <c r="G41" s="38"/>
      <c r="H41" s="27"/>
      <c r="I41" s="29" t="s">
        <v>40</v>
      </c>
      <c r="J41" s="27">
        <v>31.8881504690622</v>
      </c>
      <c r="K41" s="27">
        <v>6.4603196121581901</v>
      </c>
      <c r="L41" s="27">
        <v>6.4603196121581901</v>
      </c>
      <c r="M41" s="27">
        <v>224.76128827641</v>
      </c>
      <c r="N41" s="27">
        <v>5.1586676779291096</v>
      </c>
      <c r="O41" s="27">
        <v>14495.3817470658</v>
      </c>
      <c r="P41" s="27">
        <v>0</v>
      </c>
      <c r="Q41" s="27">
        <v>0</v>
      </c>
      <c r="R41" s="27">
        <v>2495.7268559004101</v>
      </c>
      <c r="S41" s="27">
        <v>0</v>
      </c>
      <c r="T41" s="27">
        <v>350.06551665317699</v>
      </c>
      <c r="U41" s="27">
        <v>0</v>
      </c>
      <c r="V41" s="27">
        <v>0</v>
      </c>
      <c r="W41" s="27">
        <v>0.13028444140162199</v>
      </c>
      <c r="X41" s="27">
        <v>1.8201401926795999</v>
      </c>
      <c r="Y41" s="27">
        <v>17.997263827937399</v>
      </c>
      <c r="Z41" s="27">
        <v>65.183808126986605</v>
      </c>
      <c r="AA41" s="27">
        <v>0</v>
      </c>
      <c r="AB41" s="27">
        <v>19401.957751009901</v>
      </c>
      <c r="AC41" s="27">
        <v>2581.2264086564401</v>
      </c>
      <c r="AD41" s="27">
        <v>0</v>
      </c>
      <c r="AE41" s="27">
        <v>8.81048335008626</v>
      </c>
      <c r="AF41" s="27">
        <v>247.98991182751701</v>
      </c>
      <c r="AG41" s="27">
        <v>0</v>
      </c>
      <c r="AH41" s="27">
        <v>91.379906538461697</v>
      </c>
      <c r="AI41" s="27">
        <v>17.8003630847533</v>
      </c>
      <c r="AJ41" s="27">
        <v>62.338861928721499</v>
      </c>
      <c r="AK41" s="27">
        <v>167.69548872103701</v>
      </c>
      <c r="AL41" s="27">
        <v>1275.98534121485</v>
      </c>
      <c r="AM41" s="27">
        <v>4.2339952674714301</v>
      </c>
      <c r="AO41" s="36"/>
      <c r="AQ41" s="24">
        <f t="shared" si="6"/>
        <v>5.3549909018598676E-4</v>
      </c>
      <c r="AR41" s="24">
        <f t="shared" si="7"/>
        <v>5.8839446443212091E-4</v>
      </c>
      <c r="AS41" s="24">
        <f t="shared" si="8"/>
        <v>5.1943534273912956E-4</v>
      </c>
      <c r="AT41" s="24">
        <f t="shared" si="9"/>
        <v>5.9794053675297164E-4</v>
      </c>
      <c r="AU41" s="24">
        <f t="shared" si="4"/>
        <v>6.1096376343164132E-4</v>
      </c>
      <c r="AV41" s="24" t="str">
        <f t="shared" si="5"/>
        <v/>
      </c>
      <c r="AW41" s="24"/>
      <c r="AX41" s="24"/>
    </row>
    <row r="42" spans="1:50" x14ac:dyDescent="0.25">
      <c r="A42" s="27" t="s">
        <v>41</v>
      </c>
      <c r="B42" s="27">
        <v>59000.703345000002</v>
      </c>
      <c r="C42" s="27">
        <v>2231.768</v>
      </c>
      <c r="D42" s="27">
        <v>14.418691142</v>
      </c>
      <c r="E42" s="27">
        <v>3.2503141956000001</v>
      </c>
      <c r="F42" s="27">
        <v>35.551505220999999</v>
      </c>
      <c r="G42" s="38"/>
      <c r="H42" s="27"/>
      <c r="I42" s="29" t="s">
        <v>41</v>
      </c>
      <c r="J42" s="27">
        <v>12.578733161303701</v>
      </c>
      <c r="K42" s="27">
        <v>14.4912305997741</v>
      </c>
      <c r="L42" s="27">
        <v>14.4912305997741</v>
      </c>
      <c r="M42" s="27">
        <v>81.907250151275605</v>
      </c>
      <c r="N42" s="27">
        <v>3.2665456754609901</v>
      </c>
      <c r="O42" s="27">
        <v>24964.428863327499</v>
      </c>
      <c r="P42" s="27">
        <v>0</v>
      </c>
      <c r="Q42" s="27">
        <v>0</v>
      </c>
      <c r="R42" s="27">
        <v>4294.4215889356201</v>
      </c>
      <c r="S42" s="27">
        <v>0</v>
      </c>
      <c r="T42" s="27">
        <v>1522.2092392807599</v>
      </c>
      <c r="U42" s="27">
        <v>0</v>
      </c>
      <c r="V42" s="27">
        <v>0</v>
      </c>
      <c r="W42" s="27">
        <v>1.58916715419844</v>
      </c>
      <c r="X42" s="27">
        <v>2.5671690074885398</v>
      </c>
      <c r="Y42" s="27">
        <v>5.4302545269535996</v>
      </c>
      <c r="Z42" s="27">
        <v>35.744518148041401</v>
      </c>
      <c r="AA42" s="27">
        <v>0</v>
      </c>
      <c r="AB42" s="27">
        <v>59198.551443917102</v>
      </c>
      <c r="AC42" s="27">
        <v>29058.9688668452</v>
      </c>
      <c r="AD42" s="27">
        <v>0</v>
      </c>
      <c r="AE42" s="27">
        <v>12.458443322494301</v>
      </c>
      <c r="AF42" s="27">
        <v>271.88985687593998</v>
      </c>
      <c r="AG42" s="27">
        <v>0</v>
      </c>
      <c r="AH42" s="27">
        <v>43.766881962988002</v>
      </c>
      <c r="AI42" s="27">
        <v>40.276363337572498</v>
      </c>
      <c r="AJ42" s="27">
        <v>133.236614250869</v>
      </c>
      <c r="AK42" s="27">
        <v>91.056974716248604</v>
      </c>
      <c r="AL42" s="27">
        <v>2241.1914041016898</v>
      </c>
      <c r="AM42" s="27">
        <v>10.3904616251961</v>
      </c>
      <c r="AO42" s="36"/>
      <c r="AQ42" s="24">
        <f t="shared" si="6"/>
        <v>3.3533176335238868E-3</v>
      </c>
      <c r="AR42" s="24">
        <f t="shared" si="7"/>
        <v>4.2223941295375733E-3</v>
      </c>
      <c r="AS42" s="24">
        <f t="shared" si="8"/>
        <v>5.0309322156711685E-3</v>
      </c>
      <c r="AT42" s="24">
        <f t="shared" si="9"/>
        <v>4.9938187154222628E-3</v>
      </c>
      <c r="AU42" s="24">
        <f t="shared" si="4"/>
        <v>5.4291070333469353E-3</v>
      </c>
      <c r="AV42" s="24" t="str">
        <f t="shared" si="5"/>
        <v/>
      </c>
      <c r="AW42" s="24"/>
      <c r="AX42" s="24"/>
    </row>
    <row r="43" spans="1:50" x14ac:dyDescent="0.25">
      <c r="A43" s="27" t="s">
        <v>42</v>
      </c>
      <c r="B43" s="27">
        <v>23328.009736</v>
      </c>
      <c r="C43" s="27">
        <v>1048.1980000000001</v>
      </c>
      <c r="D43" s="27">
        <v>3.9851201018000002</v>
      </c>
      <c r="E43" s="27">
        <v>2.5088269865999999</v>
      </c>
      <c r="F43" s="27">
        <v>53.511794279999997</v>
      </c>
      <c r="G43" s="38"/>
      <c r="H43" s="27"/>
      <c r="I43" s="29" t="s">
        <v>42</v>
      </c>
      <c r="J43" s="27">
        <v>22.858146892100201</v>
      </c>
      <c r="K43" s="27">
        <v>3.9867000170845301</v>
      </c>
      <c r="L43" s="27">
        <v>3.9867000170845301</v>
      </c>
      <c r="M43" s="27">
        <v>117.802197102694</v>
      </c>
      <c r="N43" s="27">
        <v>2.5098428151412602</v>
      </c>
      <c r="O43" s="27">
        <v>16134.2556275964</v>
      </c>
      <c r="P43" s="27">
        <v>0</v>
      </c>
      <c r="Q43" s="27">
        <v>0</v>
      </c>
      <c r="R43" s="27">
        <v>1944.08013091575</v>
      </c>
      <c r="S43" s="27">
        <v>0</v>
      </c>
      <c r="T43" s="27">
        <v>498.24893556138198</v>
      </c>
      <c r="U43" s="27">
        <v>0</v>
      </c>
      <c r="V43" s="27">
        <v>0</v>
      </c>
      <c r="W43" s="27">
        <v>0.53238373772006597</v>
      </c>
      <c r="X43" s="27">
        <v>1.53831646814964</v>
      </c>
      <c r="Y43" s="27">
        <v>9.7386323647424202</v>
      </c>
      <c r="Z43" s="27">
        <v>53.528533837614901</v>
      </c>
      <c r="AA43" s="27">
        <v>0</v>
      </c>
      <c r="AB43" s="27">
        <v>23336.218946598499</v>
      </c>
      <c r="AC43" s="27">
        <v>7329.8510692607297</v>
      </c>
      <c r="AD43" s="27">
        <v>0</v>
      </c>
      <c r="AE43" s="27">
        <v>7.5528068546502096</v>
      </c>
      <c r="AF43" s="27">
        <v>158.61865085175299</v>
      </c>
      <c r="AG43" s="27">
        <v>0</v>
      </c>
      <c r="AH43" s="27">
        <v>57.366582175674402</v>
      </c>
      <c r="AI43" s="27">
        <v>10.184057851597</v>
      </c>
      <c r="AJ43" s="27">
        <v>36.005365974382798</v>
      </c>
      <c r="AK43" s="27">
        <v>90.311561042046606</v>
      </c>
      <c r="AL43" s="27">
        <v>1048.5068458032199</v>
      </c>
      <c r="AM43" s="27">
        <v>3.6007909689380502</v>
      </c>
      <c r="AO43" s="36"/>
      <c r="AQ43" s="24">
        <f t="shared" si="6"/>
        <v>3.5190359963845568E-4</v>
      </c>
      <c r="AR43" s="24">
        <f t="shared" si="7"/>
        <v>2.9464452633930845E-4</v>
      </c>
      <c r="AS43" s="24">
        <f t="shared" si="8"/>
        <v>3.9645361850357432E-4</v>
      </c>
      <c r="AT43" s="24">
        <f t="shared" si="9"/>
        <v>4.0490179142919751E-4</v>
      </c>
      <c r="AU43" s="24">
        <f t="shared" si="4"/>
        <v>3.1281996502145238E-4</v>
      </c>
      <c r="AV43" s="24" t="str">
        <f t="shared" si="5"/>
        <v/>
      </c>
      <c r="AW43" s="24"/>
      <c r="AX43" s="24"/>
    </row>
    <row r="44" spans="1:50" x14ac:dyDescent="0.25">
      <c r="A44" s="27" t="s">
        <v>43</v>
      </c>
      <c r="B44" s="27">
        <v>279563.78532000002</v>
      </c>
      <c r="C44" s="27">
        <v>14097.648999999999</v>
      </c>
      <c r="D44" s="27">
        <v>38.106221953999999</v>
      </c>
      <c r="E44" s="27">
        <v>16.129591882</v>
      </c>
      <c r="F44" s="27">
        <v>587.42933918000006</v>
      </c>
      <c r="G44" s="38"/>
      <c r="H44" s="27"/>
      <c r="I44" s="29" t="s">
        <v>43</v>
      </c>
      <c r="J44" s="27">
        <v>228.188150830723</v>
      </c>
      <c r="K44" s="27">
        <v>38.323509809175199</v>
      </c>
      <c r="L44" s="27">
        <v>38.323509809175199</v>
      </c>
      <c r="M44" s="27">
        <v>889.52042388263601</v>
      </c>
      <c r="N44" s="27">
        <v>16.241155773037899</v>
      </c>
      <c r="O44" s="27">
        <v>227533.51287790501</v>
      </c>
      <c r="P44" s="27">
        <v>0</v>
      </c>
      <c r="Q44" s="27">
        <v>0</v>
      </c>
      <c r="R44" s="27">
        <v>25969.612413685401</v>
      </c>
      <c r="S44" s="27">
        <v>0</v>
      </c>
      <c r="T44" s="27">
        <v>9125.1319910246093</v>
      </c>
      <c r="U44" s="27">
        <v>0</v>
      </c>
      <c r="V44" s="27">
        <v>0</v>
      </c>
      <c r="W44" s="27">
        <v>11.978245410459101</v>
      </c>
      <c r="X44" s="27">
        <v>19.0649849507369</v>
      </c>
      <c r="Y44" s="27">
        <v>78.134413639385301</v>
      </c>
      <c r="Z44" s="27">
        <v>591.31157977605903</v>
      </c>
      <c r="AA44" s="27">
        <v>0</v>
      </c>
      <c r="AB44" s="27">
        <v>281610.44325370202</v>
      </c>
      <c r="AC44" s="27">
        <v>87203.419877737193</v>
      </c>
      <c r="AD44" s="27">
        <v>0</v>
      </c>
      <c r="AE44" s="27">
        <v>107.20870844306801</v>
      </c>
      <c r="AF44" s="27">
        <v>1686.19605352708</v>
      </c>
      <c r="AG44" s="27">
        <v>0</v>
      </c>
      <c r="AH44" s="27">
        <v>521.42836263018705</v>
      </c>
      <c r="AI44" s="27">
        <v>100.88818673543901</v>
      </c>
      <c r="AJ44" s="27">
        <v>348.979504640063</v>
      </c>
      <c r="AK44" s="27">
        <v>716.61315547372101</v>
      </c>
      <c r="AL44" s="27">
        <v>14219.379495384001</v>
      </c>
      <c r="AM44" s="27">
        <v>50.334243671709103</v>
      </c>
      <c r="AO44" s="36"/>
      <c r="AQ44" s="24">
        <f t="shared" si="6"/>
        <v>7.3208979173010778E-3</v>
      </c>
      <c r="AR44" s="24">
        <f t="shared" si="7"/>
        <v>8.6348082140505263E-3</v>
      </c>
      <c r="AS44" s="24">
        <f t="shared" si="8"/>
        <v>5.7021621150871405E-3</v>
      </c>
      <c r="AT44" s="24">
        <f t="shared" si="9"/>
        <v>6.9167212570580136E-3</v>
      </c>
      <c r="AU44" s="24">
        <f t="shared" si="4"/>
        <v>6.6088639724366603E-3</v>
      </c>
      <c r="AV44" s="24" t="str">
        <f t="shared" si="5"/>
        <v/>
      </c>
      <c r="AW44" s="24"/>
      <c r="AX44" s="24"/>
    </row>
    <row r="45" spans="1:50" x14ac:dyDescent="0.25">
      <c r="A45" s="27" t="s">
        <v>44</v>
      </c>
      <c r="B45" s="27">
        <v>14088.698093999999</v>
      </c>
      <c r="C45" s="27">
        <v>916.35199999999998</v>
      </c>
      <c r="D45" s="27">
        <v>9.6798618293000001</v>
      </c>
      <c r="E45" s="27">
        <v>2.1193233799</v>
      </c>
      <c r="F45" s="27">
        <v>53.219597278000002</v>
      </c>
      <c r="G45" s="38"/>
      <c r="H45" s="27"/>
      <c r="I45" s="29" t="s">
        <v>44</v>
      </c>
      <c r="J45" s="27">
        <v>19.1035061828854</v>
      </c>
      <c r="K45" s="27">
        <v>9.7387049394527292</v>
      </c>
      <c r="L45" s="27">
        <v>9.7387049394527292</v>
      </c>
      <c r="M45" s="27">
        <v>47.459640147105603</v>
      </c>
      <c r="N45" s="27">
        <v>2.1318813637653702</v>
      </c>
      <c r="O45" s="27">
        <v>20041.048845921301</v>
      </c>
      <c r="P45" s="27">
        <v>0</v>
      </c>
      <c r="Q45" s="27">
        <v>0</v>
      </c>
      <c r="R45" s="27">
        <v>1569.9032190759201</v>
      </c>
      <c r="S45" s="27">
        <v>0</v>
      </c>
      <c r="T45" s="27">
        <v>496.45963252872298</v>
      </c>
      <c r="U45" s="27">
        <v>0</v>
      </c>
      <c r="V45" s="27">
        <v>0</v>
      </c>
      <c r="W45" s="27">
        <v>0.26628314786533003</v>
      </c>
      <c r="X45" s="27">
        <v>1.8386871799333899</v>
      </c>
      <c r="Y45" s="27">
        <v>2.7511915380474701</v>
      </c>
      <c r="Z45" s="27">
        <v>53.573019168444802</v>
      </c>
      <c r="AA45" s="27">
        <v>0</v>
      </c>
      <c r="AB45" s="27">
        <v>14172.4990776412</v>
      </c>
      <c r="AC45" s="27">
        <v>730.25965690074202</v>
      </c>
      <c r="AD45" s="27">
        <v>0</v>
      </c>
      <c r="AE45" s="27">
        <v>3.0879090089033601</v>
      </c>
      <c r="AF45" s="27">
        <v>128.873208809272</v>
      </c>
      <c r="AG45" s="27">
        <v>0</v>
      </c>
      <c r="AH45" s="27">
        <v>43.487758336483097</v>
      </c>
      <c r="AI45" s="27">
        <v>21.610868490218198</v>
      </c>
      <c r="AJ45" s="27">
        <v>75.431312569427803</v>
      </c>
      <c r="AK45" s="27">
        <v>55.135900897455301</v>
      </c>
      <c r="AL45" s="27">
        <v>921.79358783489499</v>
      </c>
      <c r="AM45" s="27">
        <v>4.8409068329293401</v>
      </c>
      <c r="AO45" s="36"/>
      <c r="AQ45" s="24">
        <f t="shared" si="6"/>
        <v>5.948099894119303E-3</v>
      </c>
      <c r="AR45" s="24">
        <f t="shared" si="7"/>
        <v>5.9383161000303563E-3</v>
      </c>
      <c r="AS45" s="24">
        <f t="shared" si="8"/>
        <v>6.0789204629571022E-3</v>
      </c>
      <c r="AT45" s="24">
        <f t="shared" si="9"/>
        <v>5.9254684700183703E-3</v>
      </c>
      <c r="AU45" s="24">
        <f t="shared" si="4"/>
        <v>6.6408223384076173E-3</v>
      </c>
      <c r="AV45" s="24" t="str">
        <f t="shared" si="5"/>
        <v/>
      </c>
      <c r="AW45" s="24"/>
      <c r="AX45" s="24"/>
    </row>
    <row r="46" spans="1:50" x14ac:dyDescent="0.25">
      <c r="A46" s="27" t="s">
        <v>45</v>
      </c>
      <c r="B46" s="27">
        <v>3412.4498407999999</v>
      </c>
      <c r="C46" s="27">
        <v>219.61699999999999</v>
      </c>
      <c r="D46" s="27">
        <v>2.6366756982999999</v>
      </c>
      <c r="E46" s="27">
        <v>2.1656269999999998E-2</v>
      </c>
      <c r="F46" s="27">
        <v>65.589220647999994</v>
      </c>
      <c r="G46" s="38"/>
      <c r="H46" s="27"/>
      <c r="I46" s="29" t="s">
        <v>45</v>
      </c>
      <c r="J46" s="27">
        <v>22.413195208752601</v>
      </c>
      <c r="K46" s="27">
        <v>2.64738974580523</v>
      </c>
      <c r="L46" s="27">
        <v>2.64738974580523</v>
      </c>
      <c r="M46" s="27">
        <v>1.5366274347393301</v>
      </c>
      <c r="N46" s="27">
        <v>2.1756354842677399E-2</v>
      </c>
      <c r="O46" s="27">
        <v>19607.171319640998</v>
      </c>
      <c r="P46" s="27">
        <v>0</v>
      </c>
      <c r="Q46" s="27">
        <v>0</v>
      </c>
      <c r="R46" s="27">
        <v>69.939333639581903</v>
      </c>
      <c r="S46" s="27">
        <v>0</v>
      </c>
      <c r="T46" s="27">
        <v>97.502126187665297</v>
      </c>
      <c r="U46" s="27">
        <v>0</v>
      </c>
      <c r="V46" s="27">
        <v>0</v>
      </c>
      <c r="W46" s="27">
        <v>3.8472495508397903E-2</v>
      </c>
      <c r="X46" s="27">
        <v>1.32561471965648</v>
      </c>
      <c r="Y46" s="27">
        <v>0.14549631088395401</v>
      </c>
      <c r="Z46" s="27">
        <v>65.855135883839907</v>
      </c>
      <c r="AA46" s="27">
        <v>0</v>
      </c>
      <c r="AB46" s="27">
        <v>3426.00972340812</v>
      </c>
      <c r="AC46" s="27">
        <v>404.68673643854299</v>
      </c>
      <c r="AD46" s="27">
        <v>0</v>
      </c>
      <c r="AE46" s="27">
        <v>0.29736634448607502</v>
      </c>
      <c r="AF46" s="27">
        <v>18.312603845764599</v>
      </c>
      <c r="AG46" s="27">
        <v>0</v>
      </c>
      <c r="AH46" s="27">
        <v>34.920084668591201</v>
      </c>
      <c r="AI46" s="27">
        <v>0.22430934890788501</v>
      </c>
      <c r="AJ46" s="27">
        <v>5.7656029387889998</v>
      </c>
      <c r="AK46" s="27">
        <v>7.9990025520064796</v>
      </c>
      <c r="AL46" s="27">
        <v>220.43226254843199</v>
      </c>
      <c r="AM46" s="27">
        <v>1.0513790931514999</v>
      </c>
      <c r="AO46" s="36"/>
      <c r="AQ46" s="24">
        <f t="shared" si="6"/>
        <v>3.9736503804378518E-3</v>
      </c>
      <c r="AR46" s="24">
        <f t="shared" si="7"/>
        <v>3.712201461781204E-3</v>
      </c>
      <c r="AS46" s="24">
        <f t="shared" si="8"/>
        <v>4.0634680678165993E-3</v>
      </c>
      <c r="AT46" s="24">
        <f t="shared" si="9"/>
        <v>4.6215180489253401E-3</v>
      </c>
      <c r="AU46" s="24">
        <f t="shared" si="4"/>
        <v>4.0542521044274844E-3</v>
      </c>
      <c r="AV46" s="24" t="str">
        <f t="shared" si="5"/>
        <v/>
      </c>
      <c r="AW46" s="24"/>
      <c r="AX46" s="24"/>
    </row>
    <row r="47" spans="1:50" x14ac:dyDescent="0.25">
      <c r="A47" s="27" t="s">
        <v>46</v>
      </c>
      <c r="B47" s="27">
        <v>21660.943265000002</v>
      </c>
      <c r="C47" s="27">
        <v>1362.154</v>
      </c>
      <c r="D47" s="27">
        <v>7.3440769056999997</v>
      </c>
      <c r="E47" s="27">
        <v>3.3158074283999999</v>
      </c>
      <c r="F47" s="27">
        <v>103.96171654</v>
      </c>
      <c r="G47" s="38"/>
      <c r="H47" s="27"/>
      <c r="I47" s="29" t="s">
        <v>46</v>
      </c>
      <c r="J47" s="27">
        <v>41.205714480257903</v>
      </c>
      <c r="K47" s="27">
        <v>7.3531305371620803</v>
      </c>
      <c r="L47" s="27">
        <v>7.3531305371620803</v>
      </c>
      <c r="M47" s="27">
        <v>146.692947765702</v>
      </c>
      <c r="N47" s="27">
        <v>3.32182500135823</v>
      </c>
      <c r="O47" s="27">
        <v>30785.557385521301</v>
      </c>
      <c r="P47" s="27">
        <v>0</v>
      </c>
      <c r="Q47" s="27">
        <v>0</v>
      </c>
      <c r="R47" s="27">
        <v>2327.1833966090699</v>
      </c>
      <c r="S47" s="27">
        <v>0</v>
      </c>
      <c r="T47" s="27">
        <v>605.13684881097697</v>
      </c>
      <c r="U47" s="27">
        <v>0</v>
      </c>
      <c r="V47" s="27">
        <v>0</v>
      </c>
      <c r="W47" s="27">
        <v>0.53016043714835304</v>
      </c>
      <c r="X47" s="27">
        <v>2.66965194334901</v>
      </c>
      <c r="Y47" s="27">
        <v>11.890650453391901</v>
      </c>
      <c r="Z47" s="27">
        <v>104.12366659220299</v>
      </c>
      <c r="AA47" s="27">
        <v>0</v>
      </c>
      <c r="AB47" s="27">
        <v>21694.513324828102</v>
      </c>
      <c r="AC47" s="27">
        <v>2764.0255056556198</v>
      </c>
      <c r="AD47" s="27">
        <v>0</v>
      </c>
      <c r="AE47" s="27">
        <v>8.5304763553405802</v>
      </c>
      <c r="AF47" s="27">
        <v>205.68601784331</v>
      </c>
      <c r="AG47" s="27">
        <v>0</v>
      </c>
      <c r="AH47" s="27">
        <v>91.753125303848606</v>
      </c>
      <c r="AI47" s="27">
        <v>14.5854977477399</v>
      </c>
      <c r="AJ47" s="27">
        <v>54.406442958027903</v>
      </c>
      <c r="AK47" s="27">
        <v>118.129776884208</v>
      </c>
      <c r="AL47" s="27">
        <v>1364.39496691523</v>
      </c>
      <c r="AM47" s="27">
        <v>5.0452461610952399</v>
      </c>
      <c r="AO47" s="36"/>
      <c r="AQ47" s="24">
        <f t="shared" si="6"/>
        <v>1.5497967663459487E-3</v>
      </c>
      <c r="AR47" s="24">
        <f t="shared" si="7"/>
        <v>1.6451641409341725E-3</v>
      </c>
      <c r="AS47" s="24">
        <f t="shared" si="8"/>
        <v>1.2327800455158302E-3</v>
      </c>
      <c r="AT47" s="24">
        <f t="shared" si="9"/>
        <v>1.8148137635163677E-3</v>
      </c>
      <c r="AU47" s="24">
        <f t="shared" si="4"/>
        <v>1.5577854771249879E-3</v>
      </c>
      <c r="AV47" s="24" t="str">
        <f t="shared" si="5"/>
        <v/>
      </c>
      <c r="AW47" s="24"/>
      <c r="AX47" s="24"/>
    </row>
    <row r="48" spans="1:50" x14ac:dyDescent="0.25">
      <c r="A48" s="27" t="s">
        <v>47</v>
      </c>
      <c r="B48" s="27">
        <v>27444.820996999999</v>
      </c>
      <c r="C48" s="27">
        <v>1189.4960000000001</v>
      </c>
      <c r="D48" s="27">
        <v>9.3226800549999993</v>
      </c>
      <c r="E48" s="27">
        <v>1.4960679019000001</v>
      </c>
      <c r="F48" s="27">
        <v>240.58511701</v>
      </c>
      <c r="G48" s="38"/>
      <c r="H48" s="27"/>
      <c r="I48" s="29" t="s">
        <v>47</v>
      </c>
      <c r="J48" s="27">
        <v>85.752369544303704</v>
      </c>
      <c r="K48" s="27">
        <v>9.3762423375589705</v>
      </c>
      <c r="L48" s="27">
        <v>9.3762423375589705</v>
      </c>
      <c r="M48" s="27">
        <v>82.152184403798003</v>
      </c>
      <c r="N48" s="27">
        <v>1.50668500055287</v>
      </c>
      <c r="O48" s="27">
        <v>70445.913818564601</v>
      </c>
      <c r="P48" s="27">
        <v>0</v>
      </c>
      <c r="Q48" s="27">
        <v>0</v>
      </c>
      <c r="R48" s="27">
        <v>1139.06544086759</v>
      </c>
      <c r="S48" s="27">
        <v>0</v>
      </c>
      <c r="T48" s="27">
        <v>492.44796305056701</v>
      </c>
      <c r="U48" s="27">
        <v>0</v>
      </c>
      <c r="V48" s="27">
        <v>0</v>
      </c>
      <c r="W48" s="27">
        <v>0.33205331312410402</v>
      </c>
      <c r="X48" s="27">
        <v>4.9822547360087999</v>
      </c>
      <c r="Y48" s="27">
        <v>7.0402818143490604</v>
      </c>
      <c r="Z48" s="27">
        <v>241.99398530617199</v>
      </c>
      <c r="AA48" s="27">
        <v>0</v>
      </c>
      <c r="AB48" s="27">
        <v>27555.7424296918</v>
      </c>
      <c r="AC48" s="27">
        <v>11002.4774349255</v>
      </c>
      <c r="AD48" s="27">
        <v>0</v>
      </c>
      <c r="AE48" s="27">
        <v>5.0834279462903904</v>
      </c>
      <c r="AF48" s="27">
        <v>141.502128888556</v>
      </c>
      <c r="AG48" s="27">
        <v>0</v>
      </c>
      <c r="AH48" s="27">
        <v>146.69351359905099</v>
      </c>
      <c r="AI48" s="27">
        <v>3.0656125493125299</v>
      </c>
      <c r="AJ48" s="27">
        <v>27.589542473581599</v>
      </c>
      <c r="AK48" s="27">
        <v>80.688661650047095</v>
      </c>
      <c r="AL48" s="27">
        <v>1196.68844018915</v>
      </c>
      <c r="AM48" s="27">
        <v>4.6787845325108401</v>
      </c>
      <c r="AO48" s="36"/>
      <c r="AQ48" s="24">
        <f t="shared" si="6"/>
        <v>4.0416161833930608E-3</v>
      </c>
      <c r="AR48" s="24">
        <f t="shared" si="7"/>
        <v>6.0466283107718892E-3</v>
      </c>
      <c r="AS48" s="24">
        <f t="shared" si="8"/>
        <v>5.745373888514425E-3</v>
      </c>
      <c r="AT48" s="24">
        <f t="shared" si="9"/>
        <v>7.0966689676225927E-3</v>
      </c>
      <c r="AU48" s="24">
        <f t="shared" si="4"/>
        <v>5.8560076935824266E-3</v>
      </c>
      <c r="AV48" s="24" t="str">
        <f t="shared" si="5"/>
        <v/>
      </c>
      <c r="AW48" s="24"/>
      <c r="AX48" s="24"/>
    </row>
    <row r="49" spans="1:50" x14ac:dyDescent="0.25">
      <c r="A49" s="27" t="s">
        <v>48</v>
      </c>
      <c r="B49" s="27">
        <v>4696.8408556000004</v>
      </c>
      <c r="C49" s="27">
        <v>257.31299999999999</v>
      </c>
      <c r="D49" s="27">
        <v>0.24490907540000001</v>
      </c>
      <c r="E49" s="27">
        <v>0.82494671980000001</v>
      </c>
      <c r="F49" s="27">
        <v>14.582328168</v>
      </c>
      <c r="G49" s="38"/>
      <c r="H49" s="27"/>
      <c r="I49" s="29" t="s">
        <v>48</v>
      </c>
      <c r="J49" s="27">
        <v>7.0057914866166797</v>
      </c>
      <c r="K49" s="27">
        <v>0.24550949873893499</v>
      </c>
      <c r="L49" s="27">
        <v>0.24550949873893499</v>
      </c>
      <c r="M49" s="27">
        <v>45.328825748566103</v>
      </c>
      <c r="N49" s="27">
        <v>0.82684881887883999</v>
      </c>
      <c r="O49" s="27">
        <v>3239.51747793403</v>
      </c>
      <c r="P49" s="27">
        <v>0</v>
      </c>
      <c r="Q49" s="27">
        <v>0</v>
      </c>
      <c r="R49" s="27">
        <v>498.36541440846298</v>
      </c>
      <c r="S49" s="27">
        <v>0</v>
      </c>
      <c r="T49" s="27">
        <v>86.081310734706904</v>
      </c>
      <c r="U49" s="27">
        <v>0</v>
      </c>
      <c r="V49" s="27">
        <v>0</v>
      </c>
      <c r="W49" s="27">
        <v>0.105199298741752</v>
      </c>
      <c r="X49" s="27">
        <v>0.34152190090783202</v>
      </c>
      <c r="Y49" s="27">
        <v>3.8723016235801002</v>
      </c>
      <c r="Z49" s="27">
        <v>14.6163022958493</v>
      </c>
      <c r="AA49" s="27">
        <v>0</v>
      </c>
      <c r="AB49" s="27">
        <v>4708.5730807222299</v>
      </c>
      <c r="AC49" s="27">
        <v>654.80992348197901</v>
      </c>
      <c r="AD49" s="27">
        <v>0</v>
      </c>
      <c r="AE49" s="27">
        <v>2.3206398493034799</v>
      </c>
      <c r="AF49" s="27">
        <v>45.764932241953197</v>
      </c>
      <c r="AG49" s="27">
        <v>0</v>
      </c>
      <c r="AH49" s="27">
        <v>18.5084260189549</v>
      </c>
      <c r="AI49" s="27">
        <v>0.98301999796509798</v>
      </c>
      <c r="AJ49" s="27">
        <v>3.7930309182870801</v>
      </c>
      <c r="AK49" s="27">
        <v>31.6111335089854</v>
      </c>
      <c r="AL49" s="27">
        <v>257.86054840633301</v>
      </c>
      <c r="AM49" s="27">
        <v>0.61847503696779604</v>
      </c>
      <c r="AO49" s="36"/>
      <c r="AQ49" s="24">
        <f t="shared" si="6"/>
        <v>2.4978970935839225E-3</v>
      </c>
      <c r="AR49" s="24">
        <f t="shared" si="7"/>
        <v>2.1279469219706018E-3</v>
      </c>
      <c r="AS49" s="24">
        <f t="shared" si="8"/>
        <v>2.451617352090089E-3</v>
      </c>
      <c r="AT49" s="24">
        <f t="shared" si="9"/>
        <v>2.3057235493961661E-3</v>
      </c>
      <c r="AU49" s="24">
        <f t="shared" si="4"/>
        <v>2.3298150650493412E-3</v>
      </c>
      <c r="AV49" s="24" t="str">
        <f t="shared" si="5"/>
        <v/>
      </c>
      <c r="AW49" s="24"/>
      <c r="AX49" s="24"/>
    </row>
    <row r="50" spans="1:50" x14ac:dyDescent="0.25">
      <c r="A50" s="27" t="s">
        <v>49</v>
      </c>
      <c r="B50" s="27">
        <v>41290.474281000003</v>
      </c>
      <c r="C50" s="27">
        <v>2144.9830000000002</v>
      </c>
      <c r="D50" s="27">
        <v>22.166127763999999</v>
      </c>
      <c r="E50" s="27">
        <v>1.2253720400000001</v>
      </c>
      <c r="F50" s="27">
        <v>498.07555035000001</v>
      </c>
      <c r="G50" s="38"/>
      <c r="H50" s="27"/>
      <c r="I50" s="29" t="s">
        <v>49</v>
      </c>
      <c r="J50" s="27">
        <v>171.22044051307</v>
      </c>
      <c r="K50" s="27">
        <v>22.22653116903</v>
      </c>
      <c r="L50" s="27">
        <v>22.22653116903</v>
      </c>
      <c r="M50" s="27">
        <v>51.896711593460502</v>
      </c>
      <c r="N50" s="27">
        <v>1.22941425984879</v>
      </c>
      <c r="O50" s="27">
        <v>150437.22349193101</v>
      </c>
      <c r="P50" s="27">
        <v>0</v>
      </c>
      <c r="Q50" s="27">
        <v>0</v>
      </c>
      <c r="R50" s="27">
        <v>1530.1373841713701</v>
      </c>
      <c r="S50" s="27">
        <v>0</v>
      </c>
      <c r="T50" s="27">
        <v>1021.53436833928</v>
      </c>
      <c r="U50" s="27">
        <v>0</v>
      </c>
      <c r="V50" s="27">
        <v>0</v>
      </c>
      <c r="W50" s="27">
        <v>0.599840227438871</v>
      </c>
      <c r="X50" s="27">
        <v>10.397757595427599</v>
      </c>
      <c r="Y50" s="27">
        <v>4.2393053340629301</v>
      </c>
      <c r="Z50" s="27">
        <v>499.39247774380198</v>
      </c>
      <c r="AA50" s="27">
        <v>0</v>
      </c>
      <c r="AB50" s="27">
        <v>41383.981889431503</v>
      </c>
      <c r="AC50" s="27">
        <v>11840.578171741099</v>
      </c>
      <c r="AD50" s="27">
        <v>0</v>
      </c>
      <c r="AE50" s="27">
        <v>5.5692475221140603</v>
      </c>
      <c r="AF50" s="27">
        <v>208.137488199659</v>
      </c>
      <c r="AG50" s="27">
        <v>0</v>
      </c>
      <c r="AH50" s="27">
        <v>275.43400717041902</v>
      </c>
      <c r="AI50" s="27">
        <v>9.3697641076283293</v>
      </c>
      <c r="AJ50" s="27">
        <v>68.332947208643802</v>
      </c>
      <c r="AK50" s="27">
        <v>93.218070043336695</v>
      </c>
      <c r="AL50" s="27">
        <v>2151.2368530707599</v>
      </c>
      <c r="AM50" s="27">
        <v>9.8838155107172199</v>
      </c>
      <c r="AO50" s="36"/>
      <c r="AQ50" s="24">
        <f t="shared" si="6"/>
        <v>2.2646290714691186E-3</v>
      </c>
      <c r="AR50" s="24">
        <f t="shared" si="7"/>
        <v>2.9155723242374229E-3</v>
      </c>
      <c r="AS50" s="24">
        <f t="shared" si="8"/>
        <v>2.7250318897873841E-3</v>
      </c>
      <c r="AT50" s="24">
        <f t="shared" si="9"/>
        <v>3.2987694486565407E-3</v>
      </c>
      <c r="AU50" s="24">
        <f t="shared" si="4"/>
        <v>2.644031398201639E-3</v>
      </c>
      <c r="AV50" s="24" t="str">
        <f t="shared" si="5"/>
        <v/>
      </c>
      <c r="AW50" s="24"/>
      <c r="AX50" s="24"/>
    </row>
    <row r="51" spans="1:50" x14ac:dyDescent="0.25">
      <c r="A51" s="27" t="s">
        <v>50</v>
      </c>
      <c r="B51" s="27">
        <v>8878.1851072000009</v>
      </c>
      <c r="C51" s="27">
        <v>381.077</v>
      </c>
      <c r="D51" s="27">
        <v>0.7552889156</v>
      </c>
      <c r="E51" s="27">
        <v>0.18747524039999999</v>
      </c>
      <c r="F51" s="27">
        <v>2.0240286427999998</v>
      </c>
      <c r="G51" s="38"/>
      <c r="H51" s="27"/>
      <c r="I51" s="29" t="s">
        <v>50</v>
      </c>
      <c r="J51" s="27">
        <v>0.69471667406332305</v>
      </c>
      <c r="K51" s="27">
        <v>0.75773033373753995</v>
      </c>
      <c r="L51" s="27">
        <v>0.75773033373753995</v>
      </c>
      <c r="M51" s="27">
        <v>11.058087137849499</v>
      </c>
      <c r="N51" s="27">
        <v>0.18802737382915699</v>
      </c>
      <c r="O51" s="27">
        <v>3225.0462813276699</v>
      </c>
      <c r="P51" s="27">
        <v>0</v>
      </c>
      <c r="Q51" s="27">
        <v>0</v>
      </c>
      <c r="R51" s="27">
        <v>752.30491872502103</v>
      </c>
      <c r="S51" s="27">
        <v>0</v>
      </c>
      <c r="T51" s="27">
        <v>297.249460588028</v>
      </c>
      <c r="U51" s="27">
        <v>0</v>
      </c>
      <c r="V51" s="27">
        <v>0</v>
      </c>
      <c r="W51" s="27">
        <v>0.41737900957483498</v>
      </c>
      <c r="X51" s="27">
        <v>0.29605099456980899</v>
      </c>
      <c r="Y51" s="27">
        <v>1.0445366842361301</v>
      </c>
      <c r="Z51" s="27">
        <v>2.03013353653242</v>
      </c>
      <c r="AA51" s="27">
        <v>0</v>
      </c>
      <c r="AB51" s="27">
        <v>8900.3335298533402</v>
      </c>
      <c r="AC51" s="27">
        <v>1553.6969916258499</v>
      </c>
      <c r="AD51" s="27">
        <v>0</v>
      </c>
      <c r="AE51" s="27">
        <v>3.00633166818124</v>
      </c>
      <c r="AF51" s="27">
        <v>38.598760895451299</v>
      </c>
      <c r="AG51" s="27">
        <v>0</v>
      </c>
      <c r="AH51" s="27">
        <v>3.5994391311956</v>
      </c>
      <c r="AI51" s="27">
        <v>3.2457988447908002</v>
      </c>
      <c r="AJ51" s="27">
        <v>9.9904456368873102</v>
      </c>
      <c r="AK51" s="27">
        <v>9.9153861314638192</v>
      </c>
      <c r="AL51" s="27">
        <v>381.83833414353199</v>
      </c>
      <c r="AM51" s="27">
        <v>1.4325981060955899</v>
      </c>
      <c r="AO51" s="36"/>
      <c r="AQ51" s="24">
        <f t="shared" si="6"/>
        <v>2.4947016069058431E-3</v>
      </c>
      <c r="AR51" s="24">
        <f t="shared" si="7"/>
        <v>1.9978485805545775E-3</v>
      </c>
      <c r="AS51" s="24">
        <f t="shared" si="8"/>
        <v>3.2324294546286236E-3</v>
      </c>
      <c r="AT51" s="24">
        <f t="shared" si="9"/>
        <v>2.945100526229265E-3</v>
      </c>
      <c r="AU51" s="24">
        <f t="shared" si="4"/>
        <v>3.0162091599527934E-3</v>
      </c>
      <c r="AV51" s="24" t="str">
        <f t="shared" si="5"/>
        <v/>
      </c>
      <c r="AW51" s="24"/>
      <c r="AX51" s="24"/>
    </row>
    <row r="52" spans="1:50" x14ac:dyDescent="0.25">
      <c r="A52" s="27"/>
      <c r="B52" s="27"/>
      <c r="C52" s="27"/>
      <c r="D52" s="27"/>
      <c r="E52" s="27"/>
      <c r="F52" s="27"/>
      <c r="G52" s="38"/>
      <c r="H52" s="27"/>
      <c r="J52" s="27"/>
      <c r="AO52" s="36"/>
      <c r="AQ52" s="24" t="str">
        <f t="shared" si="6"/>
        <v/>
      </c>
      <c r="AR52" s="24" t="str">
        <f t="shared" si="7"/>
        <v/>
      </c>
      <c r="AU52" s="24" t="str">
        <f t="shared" si="4"/>
        <v/>
      </c>
      <c r="AV52" s="24" t="str">
        <f t="shared" si="5"/>
        <v/>
      </c>
      <c r="AW52" s="24"/>
      <c r="AX52" s="24"/>
    </row>
    <row r="53" spans="1:50" x14ac:dyDescent="0.25">
      <c r="B53" s="27"/>
      <c r="C53" s="27"/>
      <c r="D53" s="27"/>
      <c r="E53" s="27"/>
      <c r="F53" s="27"/>
      <c r="G53" s="38"/>
      <c r="J53" s="27"/>
      <c r="AQ53" s="24" t="str">
        <f t="shared" si="6"/>
        <v/>
      </c>
      <c r="AR53" s="24" t="str">
        <f t="shared" si="7"/>
        <v/>
      </c>
      <c r="AU53" s="24" t="str">
        <f t="shared" si="4"/>
        <v/>
      </c>
      <c r="AV53" s="24" t="str">
        <f t="shared" si="5"/>
        <v/>
      </c>
      <c r="AW53" s="24"/>
      <c r="AX53" s="24"/>
    </row>
    <row r="54" spans="1:50" x14ac:dyDescent="0.25">
      <c r="A54" s="27" t="s">
        <v>231</v>
      </c>
      <c r="B54" s="27">
        <v>1169.9851619999999</v>
      </c>
      <c r="C54" s="27">
        <v>0.8404907197</v>
      </c>
      <c r="D54" s="27">
        <v>4.6383047999999996E-3</v>
      </c>
      <c r="E54" s="27">
        <v>9.2102429999999999E-4</v>
      </c>
      <c r="F54" s="27">
        <v>2.6941205100000001E-2</v>
      </c>
      <c r="G54" s="38"/>
      <c r="H54" s="27"/>
      <c r="I54" s="29" t="s">
        <v>51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O54" s="36"/>
      <c r="AQ54" s="24">
        <f t="shared" si="6"/>
        <v>-1</v>
      </c>
      <c r="AR54" s="24">
        <f t="shared" si="7"/>
        <v>-1</v>
      </c>
      <c r="AS54" s="24">
        <f>IF(D54=0,"",(L54-D54)/D54)</f>
        <v>-1</v>
      </c>
      <c r="AT54" s="24">
        <f>IF(E54=0,"",(N54-E54)/E54)</f>
        <v>-1</v>
      </c>
      <c r="AU54" s="24">
        <f t="shared" si="4"/>
        <v>-1</v>
      </c>
      <c r="AV54" s="24" t="str">
        <f t="shared" si="5"/>
        <v/>
      </c>
      <c r="AW54" s="24"/>
      <c r="AX54" s="24"/>
    </row>
    <row r="55" spans="1:50" x14ac:dyDescent="0.25">
      <c r="A55" s="27" t="s">
        <v>1</v>
      </c>
      <c r="B55" s="27"/>
      <c r="C55" s="27"/>
      <c r="D55" s="27"/>
      <c r="E55" s="27"/>
      <c r="F55" s="27"/>
      <c r="G55" s="38"/>
      <c r="H55" s="27"/>
      <c r="J55" s="27"/>
      <c r="AO55" s="36"/>
      <c r="AQ55" s="24" t="str">
        <f t="shared" si="6"/>
        <v/>
      </c>
      <c r="AR55" s="24" t="str">
        <f t="shared" si="7"/>
        <v/>
      </c>
      <c r="AS55" s="24" t="str">
        <f>IF(D55=0,"",(L55-D55)/D55)</f>
        <v/>
      </c>
      <c r="AT55" s="24" t="str">
        <f>IF(E55=0,"",(N55-E55)/E55)</f>
        <v/>
      </c>
      <c r="AU55" s="24" t="str">
        <f>IF(F55=0,"",(V55-F55)/F55)</f>
        <v/>
      </c>
      <c r="AV55" s="24" t="str">
        <f t="shared" si="5"/>
        <v/>
      </c>
      <c r="AW55" s="24"/>
      <c r="AX55" s="24"/>
    </row>
    <row r="56" spans="1:50" x14ac:dyDescent="0.25">
      <c r="A56" s="27" t="s">
        <v>11</v>
      </c>
      <c r="B56" s="27">
        <v>3804.1</v>
      </c>
      <c r="C56" s="27"/>
      <c r="D56" s="27"/>
      <c r="E56" s="27"/>
      <c r="F56" s="27"/>
      <c r="G56" s="38"/>
      <c r="H56" s="27"/>
      <c r="I56" s="29" t="s">
        <v>11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O56" s="36"/>
      <c r="AQ56" s="24">
        <f t="shared" si="6"/>
        <v>-1</v>
      </c>
      <c r="AR56" s="24" t="str">
        <f t="shared" si="7"/>
        <v/>
      </c>
      <c r="AS56" s="24" t="str">
        <f>IF(D56=0,"",(L56-D56)/D56)</f>
        <v/>
      </c>
      <c r="AT56" s="24" t="str">
        <f>IF(E56=0,"",(N56-E56)/E56)</f>
        <v/>
      </c>
      <c r="AU56" s="24" t="str">
        <f>IF(F56=0,"",(V56-F56)/F56)</f>
        <v/>
      </c>
      <c r="AV56" s="24" t="str">
        <f t="shared" si="5"/>
        <v/>
      </c>
      <c r="AW56" s="24"/>
      <c r="AX56" s="24"/>
    </row>
    <row r="57" spans="1:50" x14ac:dyDescent="0.25">
      <c r="A57" s="27" t="s">
        <v>58</v>
      </c>
      <c r="B57" s="27"/>
      <c r="C57" s="27"/>
      <c r="D57" s="27"/>
      <c r="E57" s="27"/>
      <c r="F57" s="27"/>
      <c r="H57" s="27"/>
      <c r="I57" s="29" t="s">
        <v>58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O57" s="36"/>
      <c r="AQ57" s="24" t="str">
        <f t="shared" si="6"/>
        <v/>
      </c>
      <c r="AR57" s="24" t="str">
        <f t="shared" si="7"/>
        <v/>
      </c>
      <c r="AS57" s="24" t="str">
        <f>IF(D57=0,"",(L57-D57)/D57)</f>
        <v/>
      </c>
      <c r="AT57" s="24" t="str">
        <f>IF(E57=0,"",(N57-E57)/E57)</f>
        <v/>
      </c>
      <c r="AU57" s="24" t="str">
        <f>IF(F57=0,"",(V57-F57)/F57)</f>
        <v/>
      </c>
      <c r="AV57" s="24" t="str">
        <f t="shared" si="5"/>
        <v/>
      </c>
      <c r="AW57" s="24"/>
      <c r="AX57" s="24"/>
    </row>
    <row r="58" spans="1:50" x14ac:dyDescent="0.25">
      <c r="A58" s="27" t="s">
        <v>176</v>
      </c>
      <c r="B58" s="27"/>
      <c r="C58" s="27"/>
      <c r="D58" s="27"/>
      <c r="E58" s="27"/>
      <c r="F58" s="27"/>
      <c r="H58" s="27"/>
      <c r="J58" s="27"/>
      <c r="AO58" s="36"/>
      <c r="AQ58" s="24" t="str">
        <f t="shared" si="6"/>
        <v/>
      </c>
      <c r="AR58" s="24" t="str">
        <f t="shared" si="7"/>
        <v/>
      </c>
      <c r="AV58" s="24"/>
      <c r="AW58" s="24"/>
      <c r="AX58" s="24"/>
    </row>
    <row r="59" spans="1:50" x14ac:dyDescent="0.25">
      <c r="A59" s="27"/>
      <c r="B59" s="27"/>
      <c r="C59" s="27"/>
      <c r="D59" s="27"/>
      <c r="E59" s="27"/>
      <c r="F59" s="27"/>
      <c r="H59" s="27"/>
      <c r="J59" s="27"/>
      <c r="AO59" s="36"/>
      <c r="AQ59" s="24"/>
      <c r="AR59" s="24"/>
      <c r="AV59" s="24"/>
      <c r="AW59" s="24"/>
      <c r="AX59" s="24"/>
    </row>
    <row r="60" spans="1:50" x14ac:dyDescent="0.25">
      <c r="A60" s="27"/>
      <c r="B60" s="27"/>
      <c r="C60" s="27"/>
      <c r="D60" s="27"/>
      <c r="E60" s="27"/>
      <c r="F60" s="27"/>
      <c r="H60" s="27"/>
      <c r="J60" s="27"/>
      <c r="AO60" s="36"/>
      <c r="AQ60" s="24" t="str">
        <f>IF(B60=0,"",(AB60-B60)/B60)</f>
        <v/>
      </c>
      <c r="AR60" s="24" t="str">
        <f>IF(C60=0,"",(AL60-C60)/C60)</f>
        <v/>
      </c>
    </row>
    <row r="61" spans="1:50" x14ac:dyDescent="0.25">
      <c r="A61" s="1" t="s">
        <v>55</v>
      </c>
      <c r="B61" s="82">
        <f>SUM(B3:B59)</f>
        <v>2828369.4196665999</v>
      </c>
      <c r="C61" s="82">
        <f t="shared" ref="C61:F61" si="10">SUM(C3:C59)</f>
        <v>179970.38643039973</v>
      </c>
      <c r="D61" s="82">
        <f t="shared" si="10"/>
        <v>1176.4250564007</v>
      </c>
      <c r="E61" s="82">
        <f t="shared" si="10"/>
        <v>362.39880521490005</v>
      </c>
      <c r="F61" s="82">
        <f t="shared" si="10"/>
        <v>8574.5740794335998</v>
      </c>
      <c r="G61" s="84">
        <f t="shared" ref="G61" si="11">SUM(G3:G54)</f>
        <v>69.627300345999998</v>
      </c>
      <c r="H61" s="1"/>
      <c r="I61" s="1"/>
      <c r="J61" s="82">
        <f>SUM(J3:J59)</f>
        <v>3200.3317766693726</v>
      </c>
      <c r="K61" s="82">
        <f t="shared" ref="K61:AM61" si="12">SUM(K3:K59)</f>
        <v>1179.8497533809095</v>
      </c>
      <c r="L61" s="82">
        <f t="shared" si="12"/>
        <v>1179.8497533809095</v>
      </c>
      <c r="M61" s="82">
        <f t="shared" si="12"/>
        <v>12692.162458622528</v>
      </c>
      <c r="N61" s="82">
        <f t="shared" si="12"/>
        <v>363.49982587906806</v>
      </c>
      <c r="O61" s="82">
        <f t="shared" si="12"/>
        <v>3060376.2150917184</v>
      </c>
      <c r="P61" s="82">
        <f t="shared" ref="P61" si="13">SUM(P3:P59)</f>
        <v>70.017118336911807</v>
      </c>
      <c r="Q61" s="82">
        <f t="shared" si="12"/>
        <v>0</v>
      </c>
      <c r="R61" s="82">
        <f t="shared" si="12"/>
        <v>326101.85121100023</v>
      </c>
      <c r="S61" s="82">
        <f t="shared" si="12"/>
        <v>0</v>
      </c>
      <c r="T61" s="82">
        <f t="shared" si="12"/>
        <v>100624.6016346636</v>
      </c>
      <c r="U61" s="82">
        <f t="shared" si="12"/>
        <v>0</v>
      </c>
      <c r="V61" s="82">
        <f t="shared" si="12"/>
        <v>0</v>
      </c>
      <c r="W61" s="82">
        <f t="shared" si="12"/>
        <v>93.086041060468105</v>
      </c>
      <c r="X61" s="82">
        <f t="shared" si="12"/>
        <v>284.48947998996869</v>
      </c>
      <c r="Y61" s="82">
        <f t="shared" si="12"/>
        <v>958.70896533709595</v>
      </c>
      <c r="Z61" s="82">
        <f t="shared" si="12"/>
        <v>8608.1635322614184</v>
      </c>
      <c r="AA61" s="82">
        <f t="shared" si="12"/>
        <v>0</v>
      </c>
      <c r="AB61" s="82">
        <f t="shared" si="12"/>
        <v>2831945.9723760523</v>
      </c>
      <c r="AC61" s="82">
        <f t="shared" si="12"/>
        <v>782846.08773163997</v>
      </c>
      <c r="AD61" s="82">
        <f t="shared" si="12"/>
        <v>0</v>
      </c>
      <c r="AE61" s="82">
        <f t="shared" si="12"/>
        <v>1012.9701150168526</v>
      </c>
      <c r="AF61" s="82">
        <f t="shared" si="12"/>
        <v>24739.964410830238</v>
      </c>
      <c r="AG61" s="82">
        <f t="shared" si="12"/>
        <v>0</v>
      </c>
      <c r="AH61" s="82">
        <f t="shared" si="12"/>
        <v>7800.2654490296391</v>
      </c>
      <c r="AI61" s="82">
        <f t="shared" si="12"/>
        <v>2809.7439413779093</v>
      </c>
      <c r="AJ61" s="82">
        <f t="shared" si="12"/>
        <v>9723.8476089257165</v>
      </c>
      <c r="AK61" s="82">
        <f t="shared" si="12"/>
        <v>11479.12393139487</v>
      </c>
      <c r="AL61" s="82">
        <f t="shared" si="12"/>
        <v>180705.01671122678</v>
      </c>
      <c r="AM61" s="82">
        <f t="shared" si="12"/>
        <v>775.05520624350447</v>
      </c>
      <c r="AQ61" s="24"/>
      <c r="AR61" s="24"/>
      <c r="AS61" s="24"/>
      <c r="AT61" s="24"/>
      <c r="AU61" s="24"/>
    </row>
    <row r="62" spans="1:50" x14ac:dyDescent="0.25">
      <c r="A62" s="27" t="s">
        <v>56</v>
      </c>
      <c r="B62" s="27">
        <f>SUM(B3:B51)</f>
        <v>2823395.3345045997</v>
      </c>
      <c r="C62" s="27">
        <f t="shared" ref="C62:F62" si="14">SUM(C3:C51)</f>
        <v>179969.54593968001</v>
      </c>
      <c r="D62" s="27">
        <f t="shared" si="14"/>
        <v>1176.4204180959</v>
      </c>
      <c r="E62" s="27">
        <f t="shared" si="14"/>
        <v>362.39788419060005</v>
      </c>
      <c r="F62" s="27">
        <f t="shared" si="14"/>
        <v>8574.5471382284995</v>
      </c>
      <c r="G62" s="84">
        <f t="shared" ref="G62" si="15">SUM(G2:G51)</f>
        <v>69.627300345999998</v>
      </c>
      <c r="J62" s="27">
        <f t="shared" ref="J62:AM62" si="16">SUM(J3:J51)</f>
        <v>3200.3317766693726</v>
      </c>
      <c r="K62" s="27">
        <f t="shared" si="16"/>
        <v>1179.8497533809095</v>
      </c>
      <c r="L62" s="27">
        <f t="shared" si="16"/>
        <v>1179.8497533809095</v>
      </c>
      <c r="M62" s="27">
        <f t="shared" si="16"/>
        <v>12692.162458622528</v>
      </c>
      <c r="N62" s="27">
        <f t="shared" si="16"/>
        <v>363.49982587906806</v>
      </c>
      <c r="O62" s="27">
        <f t="shared" si="16"/>
        <v>3060376.2150917184</v>
      </c>
      <c r="P62" s="27">
        <f t="shared" ref="P62" si="17">SUM(P3:P51)</f>
        <v>70.017118336911807</v>
      </c>
      <c r="Q62" s="27">
        <f t="shared" si="16"/>
        <v>0</v>
      </c>
      <c r="R62" s="27">
        <f t="shared" si="16"/>
        <v>326101.85121100023</v>
      </c>
      <c r="S62" s="27">
        <f t="shared" si="16"/>
        <v>0</v>
      </c>
      <c r="T62" s="27">
        <f t="shared" si="16"/>
        <v>100624.6016346636</v>
      </c>
      <c r="U62" s="27">
        <f t="shared" si="16"/>
        <v>0</v>
      </c>
      <c r="V62" s="27">
        <f t="shared" si="16"/>
        <v>0</v>
      </c>
      <c r="W62" s="27">
        <f t="shared" si="16"/>
        <v>93.086041060468105</v>
      </c>
      <c r="X62" s="27">
        <f t="shared" si="16"/>
        <v>284.48947998996869</v>
      </c>
      <c r="Y62" s="27">
        <f t="shared" si="16"/>
        <v>958.70896533709595</v>
      </c>
      <c r="Z62" s="27">
        <f t="shared" si="16"/>
        <v>8608.1635322614184</v>
      </c>
      <c r="AA62" s="27">
        <f t="shared" si="16"/>
        <v>0</v>
      </c>
      <c r="AB62" s="27">
        <f t="shared" si="16"/>
        <v>2831945.9723760523</v>
      </c>
      <c r="AC62" s="27">
        <f t="shared" si="16"/>
        <v>782846.08773163997</v>
      </c>
      <c r="AD62" s="27">
        <f t="shared" si="16"/>
        <v>0</v>
      </c>
      <c r="AE62" s="27">
        <f t="shared" si="16"/>
        <v>1012.9701150168526</v>
      </c>
      <c r="AF62" s="27">
        <f t="shared" si="16"/>
        <v>24739.964410830238</v>
      </c>
      <c r="AG62" s="27">
        <f t="shared" si="16"/>
        <v>0</v>
      </c>
      <c r="AH62" s="27">
        <f t="shared" si="16"/>
        <v>7800.2654490296391</v>
      </c>
      <c r="AI62" s="27">
        <f t="shared" si="16"/>
        <v>2809.7439413779093</v>
      </c>
      <c r="AJ62" s="27">
        <f t="shared" si="16"/>
        <v>9723.8476089257165</v>
      </c>
      <c r="AK62" s="27">
        <f t="shared" si="16"/>
        <v>11479.12393139487</v>
      </c>
      <c r="AL62" s="27">
        <f t="shared" si="16"/>
        <v>180705.01671122678</v>
      </c>
      <c r="AM62" s="27">
        <f t="shared" si="16"/>
        <v>775.05520624350447</v>
      </c>
    </row>
    <row r="63" spans="1:50" x14ac:dyDescent="0.25">
      <c r="A63" s="29" t="s">
        <v>240</v>
      </c>
      <c r="B63" s="27">
        <f>+B3+B5+B8+B9+B11+B12+B14+B15+B16+B17+B18+B19+B20+B21+B22+B23+B24+B25+B26+B28+B30+B31+B33+B34+B35+B36+B37+B39+B40+B41+B42+B43+B44+B46+B47+B49+B50+B10</f>
        <v>2191312.4726653998</v>
      </c>
      <c r="C63" s="27">
        <f t="shared" ref="C63:F63" si="18">+C3+C5+C8+C9+C11+C12+C14+C15+C16+C17+C18+C19+C20+C21+C22+C23+C24+C25+C26+C28+C30+C31+C33+C34+C35+C36+C37+C39+C40+C41+C42+C43+C44+C46+C47+C49+C50+C10</f>
        <v>122886.97445898</v>
      </c>
      <c r="D63" s="27">
        <f t="shared" si="18"/>
        <v>1011.5688321714001</v>
      </c>
      <c r="E63" s="27">
        <f t="shared" si="18"/>
        <v>319.15996755540004</v>
      </c>
      <c r="F63" s="27">
        <f t="shared" si="18"/>
        <v>4796.5382422781995</v>
      </c>
      <c r="G63" s="38">
        <f t="shared" ref="G63" si="19">+G3+G5+G8+G9+G11+G12+G14+G15+G16+G17+G18+G19+G20+G21+G22+G23+G24+G25+G26+G28+G30+G31+G33+G34+G35+G36+G37+G39+G40+G41+G42+G43+G44+G46+G47+G49+G50</f>
        <v>0</v>
      </c>
      <c r="J63" s="27">
        <f t="shared" ref="J63:AM63" si="20">+J3+J5+J8+J9+J11+J12+J14+J15+J16+J17+J18+J19+J20+J21+J22+J23+J24+J25+J26+J28+J30+J31+J33+J34+J35+J36+J37+J39+J40+J41+J42+J43+J44+J46+J47+J49+J50+J10</f>
        <v>1932.8507144179184</v>
      </c>
      <c r="K63" s="27">
        <f t="shared" si="20"/>
        <v>1014.1703762902621</v>
      </c>
      <c r="L63" s="27">
        <f t="shared" si="20"/>
        <v>1014.1703762902621</v>
      </c>
      <c r="M63" s="27">
        <f t="shared" si="20"/>
        <v>9781.9090670514252</v>
      </c>
      <c r="N63" s="27">
        <f t="shared" si="20"/>
        <v>319.97982088164099</v>
      </c>
      <c r="O63" s="27">
        <f t="shared" si="20"/>
        <v>1807299.2727235849</v>
      </c>
      <c r="P63" s="27">
        <f t="shared" ref="P63" si="21">+P3+P5+P8+P9+P11+P12+P14+P15+P16+P17+P18+P19+P20+P21+P22+P23+P24+P25+P26+P28+P30+P31+P33+P34+P35+P36+P37+P39+P40+P41+P42+P43+P44+P46+P47+P49+P50+P10</f>
        <v>0</v>
      </c>
      <c r="Q63" s="27">
        <f t="shared" si="20"/>
        <v>0</v>
      </c>
      <c r="R63" s="27">
        <f t="shared" si="20"/>
        <v>228972.25029748972</v>
      </c>
      <c r="S63" s="27">
        <f t="shared" si="20"/>
        <v>0</v>
      </c>
      <c r="T63" s="27">
        <f t="shared" si="20"/>
        <v>63027.565638202352</v>
      </c>
      <c r="U63" s="27">
        <f t="shared" si="20"/>
        <v>0</v>
      </c>
      <c r="V63" s="27">
        <f t="shared" si="20"/>
        <v>0</v>
      </c>
      <c r="W63" s="27">
        <f t="shared" si="20"/>
        <v>42.765016519276706</v>
      </c>
      <c r="X63" s="27">
        <f t="shared" si="20"/>
        <v>188.99147566780678</v>
      </c>
      <c r="Y63" s="27">
        <f t="shared" si="20"/>
        <v>690.52970903202436</v>
      </c>
      <c r="Z63" s="27">
        <f t="shared" si="20"/>
        <v>4810.6276644304962</v>
      </c>
      <c r="AA63" s="27">
        <f t="shared" si="20"/>
        <v>0</v>
      </c>
      <c r="AB63" s="27">
        <f t="shared" si="20"/>
        <v>2197322.6344098393</v>
      </c>
      <c r="AC63" s="27">
        <f t="shared" si="20"/>
        <v>599391.86279909965</v>
      </c>
      <c r="AD63" s="27">
        <f t="shared" si="20"/>
        <v>0</v>
      </c>
      <c r="AE63" s="27">
        <f t="shared" si="20"/>
        <v>590.59630635810083</v>
      </c>
      <c r="AF63" s="27">
        <f t="shared" si="20"/>
        <v>18532.681678233712</v>
      </c>
      <c r="AG63" s="27">
        <f t="shared" si="20"/>
        <v>0</v>
      </c>
      <c r="AH63" s="27">
        <f t="shared" si="20"/>
        <v>5312.0713237419004</v>
      </c>
      <c r="AI63" s="27">
        <f t="shared" si="20"/>
        <v>2534.3632766569076</v>
      </c>
      <c r="AJ63" s="27">
        <f t="shared" si="20"/>
        <v>8669.2205607882006</v>
      </c>
      <c r="AK63" s="27">
        <f t="shared" si="20"/>
        <v>9030.1444883446566</v>
      </c>
      <c r="AL63" s="27">
        <f t="shared" si="20"/>
        <v>123291.98359640899</v>
      </c>
      <c r="AM63" s="27">
        <f t="shared" si="20"/>
        <v>573.97068092211828</v>
      </c>
    </row>
    <row r="64" spans="1:50" x14ac:dyDescent="0.25">
      <c r="J64" s="27"/>
    </row>
    <row r="65" spans="2:10" x14ac:dyDescent="0.25">
      <c r="J65" s="27"/>
    </row>
    <row r="66" spans="2:10" x14ac:dyDescent="0.25">
      <c r="B66" s="27"/>
      <c r="C66" s="27"/>
      <c r="J66" s="27"/>
    </row>
    <row r="67" spans="2:10" x14ac:dyDescent="0.25">
      <c r="B67" s="27"/>
      <c r="C67" s="27"/>
    </row>
    <row r="68" spans="2:10" x14ac:dyDescent="0.25">
      <c r="B68" s="27"/>
      <c r="C68" s="2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8"/>
  <sheetViews>
    <sheetView zoomScale="85" zoomScaleNormal="85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RowHeight="15" x14ac:dyDescent="0.25"/>
  <cols>
    <col min="1" max="1" width="21.28515625" customWidth="1"/>
    <col min="2" max="11" width="9.140625" customWidth="1"/>
    <col min="12" max="14" width="9.140625" style="29" customWidth="1"/>
    <col min="16" max="16" width="16.5703125" bestFit="1" customWidth="1"/>
    <col min="17" max="17" width="5.42578125" style="29" bestFit="1" customWidth="1"/>
    <col min="18" max="18" width="9.85546875" style="29" bestFit="1" customWidth="1"/>
    <col min="19" max="19" width="5.7109375" style="27" bestFit="1" customWidth="1"/>
    <col min="20" max="20" width="14.5703125" style="27" bestFit="1" customWidth="1"/>
    <col min="21" max="21" width="5.5703125" style="27" bestFit="1" customWidth="1"/>
    <col min="22" max="22" width="9" style="27" bestFit="1" customWidth="1"/>
    <col min="23" max="23" width="13.42578125" style="27" bestFit="1" customWidth="1"/>
    <col min="24" max="24" width="4.5703125" style="27" bestFit="1" customWidth="1"/>
    <col min="25" max="25" width="7.7109375" style="27" bestFit="1" customWidth="1"/>
    <col min="26" max="26" width="6.7109375" style="27" bestFit="1" customWidth="1"/>
    <col min="27" max="27" width="5.7109375" style="27" bestFit="1" customWidth="1"/>
    <col min="28" max="28" width="5.7109375" style="27" customWidth="1"/>
    <col min="29" max="29" width="5.85546875" style="27" bestFit="1" customWidth="1"/>
    <col min="30" max="30" width="6.42578125" style="27" bestFit="1" customWidth="1"/>
    <col min="31" max="31" width="15.42578125" style="27" bestFit="1" customWidth="1"/>
    <col min="32" max="32" width="6.7109375" style="27" bestFit="1" customWidth="1"/>
    <col min="33" max="33" width="5" style="27" bestFit="1" customWidth="1"/>
    <col min="34" max="34" width="5.140625" style="27" bestFit="1" customWidth="1"/>
    <col min="35" max="35" width="5.140625" style="27" customWidth="1"/>
    <col min="36" max="36" width="6.5703125" style="27" bestFit="1" customWidth="1"/>
    <col min="37" max="37" width="6.140625" style="27" bestFit="1" customWidth="1"/>
    <col min="38" max="38" width="4.85546875" style="27" bestFit="1" customWidth="1"/>
    <col min="39" max="39" width="10" style="27" bestFit="1" customWidth="1"/>
    <col min="40" max="40" width="9.28515625" style="27" bestFit="1" customWidth="1"/>
    <col min="41" max="41" width="7.7109375" style="27" bestFit="1" customWidth="1"/>
    <col min="42" max="42" width="9.28515625" style="27" bestFit="1" customWidth="1"/>
    <col min="43" max="43" width="6" style="27" customWidth="1"/>
    <col min="44" max="44" width="5.7109375" style="27" bestFit="1" customWidth="1"/>
    <col min="45" max="45" width="4.28515625" style="27" customWidth="1"/>
    <col min="46" max="46" width="6.7109375" style="27" bestFit="1" customWidth="1"/>
    <col min="47" max="47" width="4.5703125" style="27" bestFit="1" customWidth="1"/>
    <col min="48" max="48" width="4.140625" style="27" bestFit="1" customWidth="1"/>
    <col min="49" max="49" width="6.7109375" style="27" bestFit="1" customWidth="1"/>
    <col min="50" max="50" width="4.140625" style="27" customWidth="1"/>
    <col min="51" max="51" width="5.85546875" style="27" customWidth="1"/>
    <col min="52" max="52" width="3.28515625" style="27" bestFit="1" customWidth="1"/>
    <col min="53" max="53" width="6.7109375" style="27" bestFit="1" customWidth="1"/>
    <col min="54" max="54" width="6.85546875" style="27" bestFit="1" customWidth="1"/>
    <col min="55" max="55" width="5.7109375" style="27" bestFit="1" customWidth="1"/>
    <col min="56" max="56" width="5.140625" style="27" customWidth="1"/>
    <col min="57" max="57" width="5.28515625" style="27" customWidth="1"/>
    <col min="58" max="58" width="8.7109375" style="27" bestFit="1" customWidth="1"/>
    <col min="59" max="59" width="4.85546875" style="27" customWidth="1"/>
    <col min="60" max="60" width="7.85546875" style="27" bestFit="1" customWidth="1"/>
    <col min="61" max="61" width="5.85546875" style="27" customWidth="1"/>
    <col min="62" max="62" width="6" style="27" bestFit="1" customWidth="1"/>
    <col min="63" max="63" width="5.7109375" style="27" bestFit="1" customWidth="1"/>
    <col min="64" max="64" width="5.7109375" style="27" customWidth="1"/>
    <col min="65" max="65" width="3.85546875" style="27" bestFit="1" customWidth="1"/>
    <col min="66" max="66" width="5.5703125" style="27" bestFit="1" customWidth="1"/>
    <col min="67" max="67" width="3.85546875" style="27" bestFit="1" customWidth="1"/>
    <col min="68" max="68" width="6.7109375" style="27" bestFit="1" customWidth="1"/>
    <col min="69" max="69" width="6.7109375" style="27" customWidth="1"/>
    <col min="70" max="71" width="5.28515625" style="27" bestFit="1" customWidth="1"/>
    <col min="72" max="73" width="5.7109375" style="27" bestFit="1" customWidth="1"/>
    <col min="74" max="74" width="9.140625" style="27" bestFit="1" customWidth="1"/>
    <col min="75" max="75" width="7.140625" style="27" bestFit="1" customWidth="1"/>
    <col min="77" max="77" width="9.140625" style="29"/>
    <col min="79" max="88" width="9.140625" style="29"/>
  </cols>
  <sheetData>
    <row r="1" spans="1:91" x14ac:dyDescent="0.25">
      <c r="B1" s="29" t="s">
        <v>473</v>
      </c>
      <c r="P1" s="29" t="s">
        <v>450</v>
      </c>
    </row>
    <row r="2" spans="1:91" x14ac:dyDescent="0.25">
      <c r="A2" s="7" t="s">
        <v>52</v>
      </c>
      <c r="B2" t="s">
        <v>59</v>
      </c>
      <c r="C2" t="s">
        <v>57</v>
      </c>
      <c r="D2" t="s">
        <v>60</v>
      </c>
      <c r="E2" t="s">
        <v>54</v>
      </c>
      <c r="F2" t="s">
        <v>53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s="29" t="s">
        <v>318</v>
      </c>
      <c r="M2" s="29" t="s">
        <v>321</v>
      </c>
      <c r="N2" s="29" t="s">
        <v>328</v>
      </c>
      <c r="P2" s="29" t="s">
        <v>227</v>
      </c>
      <c r="Q2" s="29" t="s">
        <v>392</v>
      </c>
      <c r="R2" s="29" t="s">
        <v>178</v>
      </c>
      <c r="S2" s="27" t="s">
        <v>131</v>
      </c>
      <c r="T2" s="27" t="s">
        <v>132</v>
      </c>
      <c r="U2" s="27" t="s">
        <v>133</v>
      </c>
      <c r="V2" s="27" t="s">
        <v>393</v>
      </c>
      <c r="W2" s="27" t="s">
        <v>179</v>
      </c>
      <c r="X2" s="27" t="s">
        <v>134</v>
      </c>
      <c r="Y2" s="27" t="s">
        <v>59</v>
      </c>
      <c r="Z2" s="27" t="s">
        <v>136</v>
      </c>
      <c r="AA2" s="27" t="s">
        <v>137</v>
      </c>
      <c r="AB2" s="27" t="s">
        <v>394</v>
      </c>
      <c r="AC2" s="27" t="s">
        <v>138</v>
      </c>
      <c r="AD2" s="27" t="s">
        <v>139</v>
      </c>
      <c r="AE2" s="27" t="s">
        <v>140</v>
      </c>
      <c r="AF2" s="27" t="s">
        <v>141</v>
      </c>
      <c r="AG2" s="27" t="s">
        <v>142</v>
      </c>
      <c r="AH2" s="27" t="s">
        <v>143</v>
      </c>
      <c r="AI2" s="27" t="s">
        <v>395</v>
      </c>
      <c r="AJ2" s="27" t="s">
        <v>144</v>
      </c>
      <c r="AK2" s="27" t="s">
        <v>402</v>
      </c>
      <c r="AL2" s="27" t="s">
        <v>57</v>
      </c>
      <c r="AM2" s="27" t="s">
        <v>128</v>
      </c>
      <c r="AN2" s="27" t="s">
        <v>145</v>
      </c>
      <c r="AO2" s="27" t="s">
        <v>146</v>
      </c>
      <c r="AP2" s="27" t="s">
        <v>60</v>
      </c>
      <c r="AQ2" s="27" t="s">
        <v>147</v>
      </c>
      <c r="AR2" s="27" t="s">
        <v>148</v>
      </c>
      <c r="AS2" s="27" t="s">
        <v>149</v>
      </c>
      <c r="AT2" s="27" t="s">
        <v>150</v>
      </c>
      <c r="AU2" s="27" t="s">
        <v>151</v>
      </c>
      <c r="AV2" s="27" t="s">
        <v>152</v>
      </c>
      <c r="AW2" s="27" t="s">
        <v>153</v>
      </c>
      <c r="AX2" s="27" t="s">
        <v>154</v>
      </c>
      <c r="AY2" s="27" t="s">
        <v>155</v>
      </c>
      <c r="AZ2" s="27" t="s">
        <v>156</v>
      </c>
      <c r="BA2" s="27" t="s">
        <v>54</v>
      </c>
      <c r="BB2" s="27" t="s">
        <v>53</v>
      </c>
      <c r="BC2" s="27" t="s">
        <v>157</v>
      </c>
      <c r="BD2" s="27" t="s">
        <v>158</v>
      </c>
      <c r="BE2" s="27" t="s">
        <v>159</v>
      </c>
      <c r="BF2" s="27" t="s">
        <v>160</v>
      </c>
      <c r="BG2" s="27" t="s">
        <v>161</v>
      </c>
      <c r="BH2" s="27" t="s">
        <v>162</v>
      </c>
      <c r="BI2" s="27" t="s">
        <v>163</v>
      </c>
      <c r="BJ2" s="27" t="s">
        <v>164</v>
      </c>
      <c r="BK2" s="27" t="s">
        <v>165</v>
      </c>
      <c r="BL2" s="27" t="s">
        <v>396</v>
      </c>
      <c r="BM2" s="27" t="s">
        <v>166</v>
      </c>
      <c r="BN2" s="27" t="s">
        <v>167</v>
      </c>
      <c r="BO2" s="27" t="s">
        <v>168</v>
      </c>
      <c r="BP2" s="27" t="s">
        <v>61</v>
      </c>
      <c r="BQ2" s="27" t="s">
        <v>403</v>
      </c>
      <c r="BR2" s="27" t="s">
        <v>169</v>
      </c>
      <c r="BS2" s="27" t="s">
        <v>170</v>
      </c>
      <c r="BT2" s="27" t="s">
        <v>171</v>
      </c>
      <c r="BU2" s="27" t="s">
        <v>173</v>
      </c>
      <c r="BV2" s="27" t="s">
        <v>174</v>
      </c>
      <c r="BW2" s="27" t="s">
        <v>404</v>
      </c>
      <c r="BY2" s="29" t="s">
        <v>141</v>
      </c>
      <c r="CA2" s="29" t="s">
        <v>59</v>
      </c>
      <c r="CB2" s="29" t="s">
        <v>57</v>
      </c>
      <c r="CC2" s="29" t="s">
        <v>60</v>
      </c>
      <c r="CD2" s="29" t="s">
        <v>54</v>
      </c>
      <c r="CE2" s="29" t="s">
        <v>53</v>
      </c>
      <c r="CF2" s="29" t="s">
        <v>61</v>
      </c>
      <c r="CG2" s="29" t="s">
        <v>62</v>
      </c>
      <c r="CH2" s="29" t="s">
        <v>63</v>
      </c>
      <c r="CI2" s="29" t="s">
        <v>64</v>
      </c>
      <c r="CJ2" s="29" t="s">
        <v>65</v>
      </c>
      <c r="CK2" s="29" t="s">
        <v>318</v>
      </c>
      <c r="CL2" s="29" t="s">
        <v>321</v>
      </c>
      <c r="CM2" s="29" t="s">
        <v>328</v>
      </c>
    </row>
    <row r="3" spans="1:91" x14ac:dyDescent="0.25">
      <c r="A3" s="27" t="s">
        <v>0</v>
      </c>
      <c r="B3" s="27">
        <v>2065.3148200000001</v>
      </c>
      <c r="C3" s="27">
        <v>6.4618611980000003</v>
      </c>
      <c r="D3" s="27">
        <v>12122.12753</v>
      </c>
      <c r="E3" s="27">
        <v>383.32868480000002</v>
      </c>
      <c r="F3" s="27">
        <v>352.66242080000001</v>
      </c>
      <c r="G3" s="27">
        <v>7.2831908040000002</v>
      </c>
      <c r="H3" s="27">
        <v>600.72076730000003</v>
      </c>
      <c r="I3" s="27">
        <v>10.590365724</v>
      </c>
      <c r="J3" s="27">
        <v>1.457422862</v>
      </c>
      <c r="K3" s="27">
        <v>24.401990820000002</v>
      </c>
      <c r="L3" s="27">
        <v>1.761111512</v>
      </c>
      <c r="M3" s="27">
        <v>1.8298271960000001</v>
      </c>
      <c r="N3" s="27">
        <v>0.98728663670000005</v>
      </c>
      <c r="O3" s="27"/>
      <c r="P3" s="29" t="s">
        <v>0</v>
      </c>
      <c r="Q3" s="29">
        <v>0</v>
      </c>
      <c r="R3" s="27">
        <v>1.7611111574623</v>
      </c>
      <c r="S3" s="27">
        <v>10.5903674458052</v>
      </c>
      <c r="T3" s="27">
        <v>10.5903674458052</v>
      </c>
      <c r="U3" s="27">
        <v>14.3091306362555</v>
      </c>
      <c r="V3" s="27">
        <v>1.4574234981474901</v>
      </c>
      <c r="W3" s="27">
        <v>1.8298250019807001</v>
      </c>
      <c r="X3" s="27">
        <v>0</v>
      </c>
      <c r="Y3" s="27">
        <v>2065.3147046478898</v>
      </c>
      <c r="Z3" s="27">
        <v>143.13117627011701</v>
      </c>
      <c r="AA3" s="27">
        <v>12.9072325989414</v>
      </c>
      <c r="AB3" s="27">
        <v>46.788171806579797</v>
      </c>
      <c r="AC3" s="27">
        <v>0</v>
      </c>
      <c r="AD3" s="27">
        <v>24.4020098325399</v>
      </c>
      <c r="AE3" s="27">
        <v>24.4020098325399</v>
      </c>
      <c r="AF3" s="27">
        <v>96.976948319251306</v>
      </c>
      <c r="AG3" s="27">
        <v>17.159288216008498</v>
      </c>
      <c r="AH3" s="27">
        <v>1.0703738790935</v>
      </c>
      <c r="AI3" s="27">
        <v>8.3787238000235895</v>
      </c>
      <c r="AJ3" s="27">
        <v>0</v>
      </c>
      <c r="AK3" s="27">
        <v>0.98728576139759106</v>
      </c>
      <c r="AL3" s="27">
        <v>6.4618604562685604</v>
      </c>
      <c r="AM3" s="27">
        <v>0</v>
      </c>
      <c r="AN3" s="27">
        <v>10909.910710690699</v>
      </c>
      <c r="AO3" s="27">
        <v>1115.23690383703</v>
      </c>
      <c r="AP3" s="27">
        <v>12122.124562847001</v>
      </c>
      <c r="AQ3" s="27">
        <v>0</v>
      </c>
      <c r="AR3" s="27">
        <v>55.298700126771202</v>
      </c>
      <c r="AS3" s="27">
        <v>0</v>
      </c>
      <c r="AT3" s="27">
        <v>225.52664827039101</v>
      </c>
      <c r="AU3" s="27">
        <v>0.20560199238303101</v>
      </c>
      <c r="AV3" s="27">
        <v>7.2295791101043297E-2</v>
      </c>
      <c r="AW3" s="27">
        <v>271.97323368441897</v>
      </c>
      <c r="AX3" s="27">
        <v>9.2397489641032504E-2</v>
      </c>
      <c r="AY3" s="27">
        <v>0</v>
      </c>
      <c r="AZ3" s="27">
        <v>1.34011595760511E-2</v>
      </c>
      <c r="BA3" s="27">
        <v>383.319453942309</v>
      </c>
      <c r="BB3" s="27">
        <v>352.653168047701</v>
      </c>
      <c r="BC3" s="27">
        <v>30.666285894607999</v>
      </c>
      <c r="BD3" s="27">
        <v>0</v>
      </c>
      <c r="BE3" s="27">
        <v>0</v>
      </c>
      <c r="BF3" s="27">
        <v>1.4427440017196</v>
      </c>
      <c r="BG3" s="27">
        <v>0</v>
      </c>
      <c r="BH3" s="27">
        <v>15.4818747863997</v>
      </c>
      <c r="BI3" s="27">
        <v>0</v>
      </c>
      <c r="BJ3" s="27">
        <v>0.40238776543924298</v>
      </c>
      <c r="BK3" s="27">
        <v>61.927468139354097</v>
      </c>
      <c r="BL3" s="27">
        <v>15.5579850218306</v>
      </c>
      <c r="BM3" s="27">
        <v>0</v>
      </c>
      <c r="BN3" s="27">
        <v>1.0403526052569201</v>
      </c>
      <c r="BO3" s="27">
        <v>1.4106324106990299E-3</v>
      </c>
      <c r="BP3" s="27">
        <v>7.2831872258910799</v>
      </c>
      <c r="BQ3" s="27">
        <v>122.543404952611</v>
      </c>
      <c r="BR3" s="27">
        <v>0</v>
      </c>
      <c r="BS3" s="27">
        <v>0.83130999531525696</v>
      </c>
      <c r="BT3" s="27">
        <v>18.964590977047699</v>
      </c>
      <c r="BU3" s="27">
        <v>1.7057442519241299</v>
      </c>
      <c r="BV3" s="27">
        <v>600.72057400640404</v>
      </c>
      <c r="BW3" s="27">
        <v>16.748297438502501</v>
      </c>
      <c r="BX3" s="18"/>
      <c r="BY3" s="36">
        <f t="shared" ref="BY3:BY34" si="0">AF3/(AF3+AN3+AO3)</f>
        <v>7.9999960251584366E-3</v>
      </c>
      <c r="CA3" s="24">
        <f t="shared" ref="CA3:CA34" si="1">IF(B3=0,"",(Y3-B3)/B3)</f>
        <v>-5.5852071134793768E-8</v>
      </c>
      <c r="CB3" s="24">
        <f t="shared" ref="CB3:CB34" si="2">IF(C3=0,"",(AL3-C3)/C3)</f>
        <v>-1.1478603719521162E-7</v>
      </c>
      <c r="CC3" s="24">
        <f t="shared" ref="CC3:CC34" si="3">IF(D3=0,"",(AP3-D3)/D3)</f>
        <v>-2.447716369793173E-7</v>
      </c>
      <c r="CD3" s="24">
        <f t="shared" ref="CD3:CD34" si="4">IF(E3=0,"",(BA3-E3)/E3)</f>
        <v>-2.4080790342728664E-5</v>
      </c>
      <c r="CE3" s="24">
        <f t="shared" ref="CE3:CE34" si="5">IF(F3=0,"",(BB3-F3)/F3)</f>
        <v>-2.6236853583707241E-5</v>
      </c>
      <c r="CF3" s="24">
        <f t="shared" ref="CF3:CF34" si="6">IF(G3=0,"",(BP3-G3)/G3)</f>
        <v>-4.9128315000351829E-7</v>
      </c>
      <c r="CG3" s="24">
        <f t="shared" ref="CG3:CG34" si="7">IF(H3=0,"",(BV3-H3)/H3)</f>
        <v>-3.2176945849115406E-7</v>
      </c>
      <c r="CH3" s="24">
        <f t="shared" ref="CH3:CH34" si="8">IF(I3=0,"",(T3-I3)/I3)</f>
        <v>1.6258222280731243E-7</v>
      </c>
      <c r="CI3" s="24">
        <f t="shared" ref="CI3:CI34" si="9">IF(J3=0,"",(V3-J3)/J3)</f>
        <v>4.364879312689837E-7</v>
      </c>
      <c r="CJ3" s="24">
        <f t="shared" ref="CJ3:CJ34" si="10">IF(K3=0,"",(AE3-K3)/K3)</f>
        <v>7.7913888412814804E-7</v>
      </c>
      <c r="CK3" s="24">
        <f t="shared" ref="CK3:CK34" si="11">IF(L3=0,"",(R3-L3)/L3)</f>
        <v>-2.0131473655761637E-7</v>
      </c>
      <c r="CL3" s="24">
        <f t="shared" ref="CL3:CL34" si="12">IF(M3=0,"",(W3-M3)/M3)</f>
        <v>-1.1990308728677061E-6</v>
      </c>
      <c r="CM3" s="24">
        <f t="shared" ref="CM3:CM34" si="13">IF(N3=0,"",(AK3-N3)/N3)</f>
        <v>-8.8657374308611906E-7</v>
      </c>
    </row>
    <row r="4" spans="1:91" x14ac:dyDescent="0.25">
      <c r="A4" s="27" t="s">
        <v>2</v>
      </c>
      <c r="B4" s="27">
        <v>3264.7155192999999</v>
      </c>
      <c r="C4" s="27">
        <v>10.214486215000001</v>
      </c>
      <c r="D4" s="27">
        <v>18718.778562</v>
      </c>
      <c r="E4" s="27">
        <v>599.28444279999997</v>
      </c>
      <c r="F4" s="27">
        <v>551.34189900000001</v>
      </c>
      <c r="G4" s="27">
        <v>11.512798241</v>
      </c>
      <c r="H4" s="27">
        <v>938.82873549999999</v>
      </c>
      <c r="I4" s="27">
        <v>16.556665973000001</v>
      </c>
      <c r="J4" s="27">
        <v>2.2784938298999999</v>
      </c>
      <c r="K4" s="27">
        <v>38.149380319999999</v>
      </c>
      <c r="L4" s="27">
        <v>2.7532697827999999</v>
      </c>
      <c r="M4" s="27">
        <v>2.8606987406000002</v>
      </c>
      <c r="N4" s="27">
        <v>1.5434948718999999</v>
      </c>
      <c r="O4" s="27"/>
      <c r="P4" s="29" t="s">
        <v>2</v>
      </c>
      <c r="Q4" s="29">
        <v>0</v>
      </c>
      <c r="R4" s="27">
        <v>2.7532713543548102</v>
      </c>
      <c r="S4" s="27">
        <v>16.5566572622796</v>
      </c>
      <c r="T4" s="27">
        <v>16.5566572622796</v>
      </c>
      <c r="U4" s="27">
        <v>22.362246746292001</v>
      </c>
      <c r="V4" s="27">
        <v>2.2784916638905299</v>
      </c>
      <c r="W4" s="27">
        <v>2.8606941774061001</v>
      </c>
      <c r="X4" s="27">
        <v>0</v>
      </c>
      <c r="Y4" s="27">
        <v>3264.7145933409402</v>
      </c>
      <c r="Z4" s="27">
        <v>223.68505500193399</v>
      </c>
      <c r="AA4" s="27">
        <v>20.171470870237201</v>
      </c>
      <c r="AB4" s="27">
        <v>73.120638515028205</v>
      </c>
      <c r="AC4" s="27">
        <v>0</v>
      </c>
      <c r="AD4" s="27">
        <v>38.149298385802197</v>
      </c>
      <c r="AE4" s="27">
        <v>38.149298385802197</v>
      </c>
      <c r="AF4" s="27">
        <v>149.75050223273001</v>
      </c>
      <c r="AG4" s="27">
        <v>26.816511128938401</v>
      </c>
      <c r="AH4" s="27">
        <v>1.67279195344549</v>
      </c>
      <c r="AI4" s="27">
        <v>13.094264462068899</v>
      </c>
      <c r="AJ4" s="27">
        <v>0</v>
      </c>
      <c r="AK4" s="27">
        <v>1.5434958469306499</v>
      </c>
      <c r="AL4" s="27">
        <v>10.214448726665401</v>
      </c>
      <c r="AM4" s="27">
        <v>0</v>
      </c>
      <c r="AN4" s="27">
        <v>16846.888915491301</v>
      </c>
      <c r="AO4" s="27">
        <v>1722.1279111757699</v>
      </c>
      <c r="AP4" s="27">
        <v>18718.767328899801</v>
      </c>
      <c r="AQ4" s="27">
        <v>0</v>
      </c>
      <c r="AR4" s="27">
        <v>86.420936074615398</v>
      </c>
      <c r="AS4" s="27">
        <v>0</v>
      </c>
      <c r="AT4" s="27">
        <v>352.45324443291003</v>
      </c>
      <c r="AU4" s="27">
        <v>0.32143289428286398</v>
      </c>
      <c r="AV4" s="27">
        <v>0.11302507206358101</v>
      </c>
      <c r="AW4" s="27">
        <v>425.194567921648</v>
      </c>
      <c r="AX4" s="27">
        <v>0.14445146315249899</v>
      </c>
      <c r="AY4" s="27">
        <v>0</v>
      </c>
      <c r="AZ4" s="27">
        <v>2.0950981718172099E-2</v>
      </c>
      <c r="BA4" s="27">
        <v>599.26974052896901</v>
      </c>
      <c r="BB4" s="27">
        <v>551.32720446410895</v>
      </c>
      <c r="BC4" s="27">
        <v>47.942536064860001</v>
      </c>
      <c r="BD4" s="27">
        <v>0</v>
      </c>
      <c r="BE4" s="27">
        <v>0</v>
      </c>
      <c r="BF4" s="27">
        <v>2.2555420554793102</v>
      </c>
      <c r="BG4" s="27">
        <v>0</v>
      </c>
      <c r="BH4" s="27">
        <v>24.203900780987301</v>
      </c>
      <c r="BI4" s="27">
        <v>0</v>
      </c>
      <c r="BJ4" s="27">
        <v>0.62907951983332999</v>
      </c>
      <c r="BK4" s="27">
        <v>96.815590403280495</v>
      </c>
      <c r="BL4" s="27">
        <v>24.3140006458413</v>
      </c>
      <c r="BM4" s="27">
        <v>0</v>
      </c>
      <c r="BN4" s="27">
        <v>1.62645801628113</v>
      </c>
      <c r="BO4" s="27">
        <v>2.2053553817578501E-3</v>
      </c>
      <c r="BP4" s="27">
        <v>11.5127924099274</v>
      </c>
      <c r="BQ4" s="27">
        <v>191.51114894130399</v>
      </c>
      <c r="BR4" s="27">
        <v>0</v>
      </c>
      <c r="BS4" s="27">
        <v>1.2991684900996801</v>
      </c>
      <c r="BT4" s="27">
        <v>29.637865310670001</v>
      </c>
      <c r="BU4" s="27">
        <v>2.6657456533805099</v>
      </c>
      <c r="BV4" s="27">
        <v>938.82851678544102</v>
      </c>
      <c r="BW4" s="27">
        <v>26.174219507915598</v>
      </c>
      <c r="BY4" s="36">
        <f t="shared" si="0"/>
        <v>8.0000194244377962E-3</v>
      </c>
      <c r="CA4" s="24">
        <f t="shared" si="1"/>
        <v>-2.836262621474813E-7</v>
      </c>
      <c r="CB4" s="24">
        <f t="shared" si="2"/>
        <v>-3.6701145619153711E-6</v>
      </c>
      <c r="CC4" s="24">
        <f t="shared" si="3"/>
        <v>-6.000979263198465E-7</v>
      </c>
      <c r="CD4" s="24">
        <f t="shared" si="4"/>
        <v>-2.4533043044239814E-5</v>
      </c>
      <c r="CE4" s="24">
        <f t="shared" si="5"/>
        <v>-2.6652311238669458E-5</v>
      </c>
      <c r="CF4" s="24">
        <f t="shared" si="6"/>
        <v>-5.0648612776036455E-7</v>
      </c>
      <c r="CG4" s="24">
        <f t="shared" si="7"/>
        <v>-2.3296534362279688E-7</v>
      </c>
      <c r="CH4" s="24">
        <f t="shared" si="8"/>
        <v>-5.261156089752064E-7</v>
      </c>
      <c r="CI4" s="24">
        <f t="shared" si="9"/>
        <v>-9.5063214197997897E-7</v>
      </c>
      <c r="CJ4" s="24">
        <f t="shared" si="10"/>
        <v>-2.1477202804944183E-6</v>
      </c>
      <c r="CK4" s="24">
        <f t="shared" si="11"/>
        <v>5.7079579346146915E-7</v>
      </c>
      <c r="CL4" s="24">
        <f t="shared" si="12"/>
        <v>-1.5951326280230983E-6</v>
      </c>
      <c r="CM4" s="24">
        <f t="shared" si="13"/>
        <v>6.3170320015153333E-7</v>
      </c>
    </row>
    <row r="5" spans="1:91" x14ac:dyDescent="0.25">
      <c r="A5" s="27" t="s">
        <v>3</v>
      </c>
      <c r="B5" s="27">
        <v>2493.1932631</v>
      </c>
      <c r="C5" s="27">
        <v>7.8005907800000003</v>
      </c>
      <c r="D5" s="27">
        <v>14442.698157999999</v>
      </c>
      <c r="E5" s="27">
        <v>459.87783940000003</v>
      </c>
      <c r="F5" s="27">
        <v>423.08761429999998</v>
      </c>
      <c r="G5" s="27">
        <v>8.7920768450000004</v>
      </c>
      <c r="H5" s="27">
        <v>720.5443831</v>
      </c>
      <c r="I5" s="27">
        <v>12.705222924999999</v>
      </c>
      <c r="J5" s="27">
        <v>1.7484646689000001</v>
      </c>
      <c r="K5" s="27">
        <v>29.274978625999999</v>
      </c>
      <c r="L5" s="27">
        <v>2.1127985225999999</v>
      </c>
      <c r="M5" s="27">
        <v>2.1952358855999998</v>
      </c>
      <c r="N5" s="27">
        <v>1.1844430785</v>
      </c>
      <c r="O5" s="27"/>
      <c r="P5" s="29" t="s">
        <v>3</v>
      </c>
      <c r="Q5" s="29">
        <v>0</v>
      </c>
      <c r="R5" s="27">
        <v>2.1127968431291899</v>
      </c>
      <c r="S5" s="27">
        <v>12.7052292173476</v>
      </c>
      <c r="T5" s="27">
        <v>12.7052292173476</v>
      </c>
      <c r="U5" s="27">
        <v>17.163089436300201</v>
      </c>
      <c r="V5" s="27">
        <v>1.7484644219085801</v>
      </c>
      <c r="W5" s="27">
        <v>2.1952318447922501</v>
      </c>
      <c r="X5" s="27">
        <v>0</v>
      </c>
      <c r="Y5" s="27">
        <v>2493.19146072785</v>
      </c>
      <c r="Z5" s="27">
        <v>171.678631162318</v>
      </c>
      <c r="AA5" s="27">
        <v>15.481623067133601</v>
      </c>
      <c r="AB5" s="27">
        <v>56.120110313341101</v>
      </c>
      <c r="AC5" s="27">
        <v>0</v>
      </c>
      <c r="AD5" s="27">
        <v>29.274949414034801</v>
      </c>
      <c r="AE5" s="27">
        <v>29.274949414034801</v>
      </c>
      <c r="AF5" s="27">
        <v>115.541310152394</v>
      </c>
      <c r="AG5" s="27">
        <v>20.581719521837801</v>
      </c>
      <c r="AH5" s="27">
        <v>1.28386590455202</v>
      </c>
      <c r="AI5" s="27">
        <v>10.0498782264726</v>
      </c>
      <c r="AJ5" s="27">
        <v>0</v>
      </c>
      <c r="AK5" s="27">
        <v>1.1844407371764301</v>
      </c>
      <c r="AL5" s="27">
        <v>7.8005863309358103</v>
      </c>
      <c r="AM5" s="27">
        <v>0</v>
      </c>
      <c r="AN5" s="27">
        <v>12998.418037584301</v>
      </c>
      <c r="AO5" s="27">
        <v>1328.7270320402099</v>
      </c>
      <c r="AP5" s="27">
        <v>14442.686379777</v>
      </c>
      <c r="AQ5" s="27">
        <v>0</v>
      </c>
      <c r="AR5" s="27">
        <v>66.328081305229802</v>
      </c>
      <c r="AS5" s="27">
        <v>0</v>
      </c>
      <c r="AT5" s="27">
        <v>270.50770723084298</v>
      </c>
      <c r="AU5" s="27">
        <v>0.24665992352166199</v>
      </c>
      <c r="AV5" s="27">
        <v>8.6732978940348496E-2</v>
      </c>
      <c r="AW5" s="27">
        <v>326.28500746264501</v>
      </c>
      <c r="AX5" s="27">
        <v>0.110848904252164</v>
      </c>
      <c r="AY5" s="27">
        <v>0</v>
      </c>
      <c r="AZ5" s="27">
        <v>1.6077349163511199E-2</v>
      </c>
      <c r="BA5" s="27">
        <v>459.86670668496498</v>
      </c>
      <c r="BB5" s="27">
        <v>423.07646302143399</v>
      </c>
      <c r="BC5" s="27">
        <v>36.790243663530603</v>
      </c>
      <c r="BD5" s="27">
        <v>0</v>
      </c>
      <c r="BE5" s="27">
        <v>0</v>
      </c>
      <c r="BF5" s="27">
        <v>1.73085374537718</v>
      </c>
      <c r="BG5" s="27">
        <v>0</v>
      </c>
      <c r="BH5" s="27">
        <v>18.573567749797402</v>
      </c>
      <c r="BI5" s="27">
        <v>0</v>
      </c>
      <c r="BJ5" s="27">
        <v>0.48274285120455002</v>
      </c>
      <c r="BK5" s="27">
        <v>74.294171716904501</v>
      </c>
      <c r="BL5" s="27">
        <v>18.661061863071101</v>
      </c>
      <c r="BM5" s="27">
        <v>0</v>
      </c>
      <c r="BN5" s="27">
        <v>1.24810799035477</v>
      </c>
      <c r="BO5" s="27">
        <v>1.69234927286055E-3</v>
      </c>
      <c r="BP5" s="27">
        <v>8.7920722837348499</v>
      </c>
      <c r="BQ5" s="27">
        <v>146.984538576185</v>
      </c>
      <c r="BR5" s="27">
        <v>0</v>
      </c>
      <c r="BS5" s="27">
        <v>0.99710762802053998</v>
      </c>
      <c r="BT5" s="27">
        <v>22.747054816963502</v>
      </c>
      <c r="BU5" s="27">
        <v>2.0459610447041099</v>
      </c>
      <c r="BV5" s="27">
        <v>720.54423944068697</v>
      </c>
      <c r="BW5" s="27">
        <v>20.0887254710001</v>
      </c>
      <c r="BY5" s="36">
        <f t="shared" si="0"/>
        <v>7.9999874756110836E-3</v>
      </c>
      <c r="CA5" s="24">
        <f t="shared" si="1"/>
        <v>-7.2291714271469953E-7</v>
      </c>
      <c r="CB5" s="24">
        <f t="shared" si="2"/>
        <v>-5.7034964599804511E-7</v>
      </c>
      <c r="CC5" s="24">
        <f t="shared" si="3"/>
        <v>-8.15514031395247E-7</v>
      </c>
      <c r="CD5" s="24">
        <f t="shared" si="4"/>
        <v>-2.4207983253924549E-5</v>
      </c>
      <c r="CE5" s="24">
        <f t="shared" si="5"/>
        <v>-2.6356901476398863E-5</v>
      </c>
      <c r="CF5" s="24">
        <f t="shared" si="6"/>
        <v>-5.1879268469600956E-7</v>
      </c>
      <c r="CG5" s="24">
        <f t="shared" si="7"/>
        <v>-1.9937607787769232E-7</v>
      </c>
      <c r="CH5" s="24">
        <f t="shared" si="8"/>
        <v>4.9525676474416589E-7</v>
      </c>
      <c r="CI5" s="24">
        <f t="shared" si="9"/>
        <v>-1.4126188785877907E-7</v>
      </c>
      <c r="CJ5" s="24">
        <f t="shared" si="10"/>
        <v>-9.9784753293856147E-7</v>
      </c>
      <c r="CK5" s="24">
        <f t="shared" si="11"/>
        <v>-7.9490343826633223E-7</v>
      </c>
      <c r="CL5" s="24">
        <f t="shared" si="12"/>
        <v>-1.8407168797873797E-6</v>
      </c>
      <c r="CM5" s="24">
        <f t="shared" si="13"/>
        <v>-1.9767294962582734E-6</v>
      </c>
    </row>
    <row r="6" spans="1:91" x14ac:dyDescent="0.25">
      <c r="A6" s="27" t="s">
        <v>4</v>
      </c>
      <c r="B6" s="27">
        <v>8500.0005395999997</v>
      </c>
      <c r="C6" s="27">
        <v>18.952532896000001</v>
      </c>
      <c r="D6" s="27">
        <v>43962.762308999998</v>
      </c>
      <c r="E6" s="27">
        <v>1040.3185662000001</v>
      </c>
      <c r="F6" s="27">
        <v>943.85930440000004</v>
      </c>
      <c r="G6" s="27">
        <v>32.958163792000001</v>
      </c>
      <c r="H6" s="27">
        <v>3430.6287189</v>
      </c>
      <c r="I6" s="27">
        <v>0.44727790639999998</v>
      </c>
      <c r="J6" s="27">
        <v>5.1512808600000001E-2</v>
      </c>
      <c r="K6" s="27">
        <v>0.9411720858</v>
      </c>
      <c r="L6" s="27">
        <v>8.5111560099999997E-2</v>
      </c>
      <c r="M6" s="27">
        <v>6.1205461900000001E-2</v>
      </c>
      <c r="N6" s="27">
        <v>1.8428056493</v>
      </c>
      <c r="O6" s="27"/>
      <c r="P6" s="29" t="s">
        <v>4</v>
      </c>
      <c r="Q6" s="29">
        <v>0</v>
      </c>
      <c r="R6" s="27">
        <v>8.5112606552282394E-2</v>
      </c>
      <c r="S6" s="27">
        <v>11.1554622024255</v>
      </c>
      <c r="T6" s="27">
        <v>11.1554622024255</v>
      </c>
      <c r="U6" s="27">
        <v>86.197255704492207</v>
      </c>
      <c r="V6" s="27">
        <v>6.2034456273457002</v>
      </c>
      <c r="W6" s="27">
        <v>6.1204957328854198E-2</v>
      </c>
      <c r="X6" s="27">
        <v>0</v>
      </c>
      <c r="Y6" s="27">
        <v>8499.9729512635404</v>
      </c>
      <c r="Z6" s="27">
        <v>862.25836217175197</v>
      </c>
      <c r="AA6" s="27">
        <v>77.767646489166097</v>
      </c>
      <c r="AB6" s="27">
        <v>281.87387212276298</v>
      </c>
      <c r="AC6" s="27">
        <v>0</v>
      </c>
      <c r="AD6" s="27">
        <v>18.0319956562833</v>
      </c>
      <c r="AE6" s="27">
        <v>18.0319956562833</v>
      </c>
      <c r="AF6" s="27">
        <v>351.70156226172099</v>
      </c>
      <c r="AG6" s="27">
        <v>103.36806977453899</v>
      </c>
      <c r="AH6" s="27">
        <v>6.4483561122928501</v>
      </c>
      <c r="AI6" s="27">
        <v>50.476140925266598</v>
      </c>
      <c r="AJ6" s="27">
        <v>0</v>
      </c>
      <c r="AK6" s="27">
        <v>1.84280354006474</v>
      </c>
      <c r="AL6" s="27">
        <v>18.9525195452416</v>
      </c>
      <c r="AM6" s="27">
        <v>0</v>
      </c>
      <c r="AN6" s="27">
        <v>39566.409486973404</v>
      </c>
      <c r="AO6" s="27">
        <v>4044.5658189476299</v>
      </c>
      <c r="AP6" s="27">
        <v>43962.676868182803</v>
      </c>
      <c r="AQ6" s="27">
        <v>0</v>
      </c>
      <c r="AR6" s="27">
        <v>333.146308733544</v>
      </c>
      <c r="AS6" s="27">
        <v>0</v>
      </c>
      <c r="AT6" s="27">
        <v>1358.6527893385401</v>
      </c>
      <c r="AU6" s="27">
        <v>0.55026852990294095</v>
      </c>
      <c r="AV6" s="27">
        <v>0.193490903718646</v>
      </c>
      <c r="AW6" s="27">
        <v>727.90291047581195</v>
      </c>
      <c r="AX6" s="27">
        <v>0.247291578939246</v>
      </c>
      <c r="AY6" s="27">
        <v>0</v>
      </c>
      <c r="AZ6" s="27">
        <v>3.5866525736205898E-2</v>
      </c>
      <c r="BA6" s="27">
        <v>1040.2919649738501</v>
      </c>
      <c r="BB6" s="27">
        <v>943.83295145357295</v>
      </c>
      <c r="BC6" s="27">
        <v>96.459013520285396</v>
      </c>
      <c r="BD6" s="27">
        <v>0</v>
      </c>
      <c r="BE6" s="27">
        <v>0</v>
      </c>
      <c r="BF6" s="27">
        <v>3.8613273926486902</v>
      </c>
      <c r="BG6" s="27">
        <v>0</v>
      </c>
      <c r="BH6" s="27">
        <v>41.435341433114502</v>
      </c>
      <c r="BI6" s="27">
        <v>0</v>
      </c>
      <c r="BJ6" s="27">
        <v>1.07694300941924</v>
      </c>
      <c r="BK6" s="27">
        <v>165.74135663398201</v>
      </c>
      <c r="BL6" s="27">
        <v>93.739117644444406</v>
      </c>
      <c r="BM6" s="27">
        <v>0</v>
      </c>
      <c r="BN6" s="27">
        <v>2.7843795179594002</v>
      </c>
      <c r="BO6" s="27">
        <v>3.7754523388283498E-3</v>
      </c>
      <c r="BP6" s="27">
        <v>32.958010700794198</v>
      </c>
      <c r="BQ6" s="27">
        <v>738.24771070965301</v>
      </c>
      <c r="BR6" s="27">
        <v>0</v>
      </c>
      <c r="BS6" s="27">
        <v>5.0080651921370096</v>
      </c>
      <c r="BT6" s="27">
        <v>114.264586904339</v>
      </c>
      <c r="BU6" s="27">
        <v>10.275931569788501</v>
      </c>
      <c r="BV6" s="27">
        <v>3430.6234220032202</v>
      </c>
      <c r="BW6" s="27">
        <v>100.90423037803301</v>
      </c>
      <c r="BY6" s="36">
        <f t="shared" si="0"/>
        <v>8.0000033509392398E-3</v>
      </c>
      <c r="CA6" s="24">
        <f t="shared" si="1"/>
        <v>-3.2456864362271069E-6</v>
      </c>
      <c r="CB6" s="24">
        <f t="shared" si="2"/>
        <v>-7.0443135354480513E-7</v>
      </c>
      <c r="CC6" s="24">
        <f t="shared" si="3"/>
        <v>-1.9434815445383336E-6</v>
      </c>
      <c r="CD6" s="24">
        <f t="shared" si="4"/>
        <v>-2.5570269544592668E-5</v>
      </c>
      <c r="CE6" s="24">
        <f t="shared" si="5"/>
        <v>-2.7920418121902404E-5</v>
      </c>
      <c r="CF6" s="24">
        <f t="shared" si="6"/>
        <v>-4.6450162323709301E-6</v>
      </c>
      <c r="CG6" s="24">
        <f t="shared" si="7"/>
        <v>-1.5440017599691762E-6</v>
      </c>
      <c r="CH6" s="24">
        <f t="shared" si="8"/>
        <v>23.940785231741778</v>
      </c>
      <c r="CI6" s="24">
        <f t="shared" si="9"/>
        <v>119.42530384075583</v>
      </c>
      <c r="CJ6" s="24">
        <f t="shared" si="10"/>
        <v>18.159084643863007</v>
      </c>
      <c r="CK6" s="24">
        <f t="shared" si="11"/>
        <v>1.2295066394824986E-5</v>
      </c>
      <c r="CL6" s="24">
        <f t="shared" si="12"/>
        <v>-8.2438908250875722E-6</v>
      </c>
      <c r="CM6" s="24">
        <f t="shared" si="13"/>
        <v>-1.144578247200004E-6</v>
      </c>
    </row>
    <row r="7" spans="1:91" x14ac:dyDescent="0.25">
      <c r="A7" s="27" t="s">
        <v>5</v>
      </c>
      <c r="B7" s="27">
        <v>1729.0133741</v>
      </c>
      <c r="C7" s="27">
        <v>5.4096520049999999</v>
      </c>
      <c r="D7" s="27">
        <v>9973.1302510000005</v>
      </c>
      <c r="E7" s="27">
        <v>318.27945740000001</v>
      </c>
      <c r="F7" s="27">
        <v>292.81707499999999</v>
      </c>
      <c r="G7" s="27">
        <v>6.097244066</v>
      </c>
      <c r="H7" s="27">
        <v>498.65442960000001</v>
      </c>
      <c r="I7" s="27">
        <v>8.7932310220000005</v>
      </c>
      <c r="J7" s="27">
        <v>1.210104157</v>
      </c>
      <c r="K7" s="27">
        <v>20.261097698</v>
      </c>
      <c r="L7" s="27">
        <v>1.4622584161000001</v>
      </c>
      <c r="M7" s="27">
        <v>1.5193127302</v>
      </c>
      <c r="N7" s="27">
        <v>0.8197479808</v>
      </c>
      <c r="O7" s="27"/>
      <c r="P7" s="29" t="s">
        <v>5</v>
      </c>
      <c r="Q7" s="29">
        <v>0</v>
      </c>
      <c r="R7" s="27">
        <v>1.46225658910432</v>
      </c>
      <c r="S7" s="27">
        <v>8.7932317025297699</v>
      </c>
      <c r="T7" s="27">
        <v>8.7932317025297699</v>
      </c>
      <c r="U7" s="27">
        <v>11.877708084217099</v>
      </c>
      <c r="V7" s="27">
        <v>1.2101044957631899</v>
      </c>
      <c r="W7" s="27">
        <v>1.5193133042911899</v>
      </c>
      <c r="X7" s="27">
        <v>0</v>
      </c>
      <c r="Y7" s="27">
        <v>1729.0118199639501</v>
      </c>
      <c r="Z7" s="27">
        <v>118.810257549147</v>
      </c>
      <c r="AA7" s="27">
        <v>10.714036489554699</v>
      </c>
      <c r="AB7" s="27">
        <v>38.837918690361001</v>
      </c>
      <c r="AC7" s="27">
        <v>0</v>
      </c>
      <c r="AD7" s="27">
        <v>20.261146874451299</v>
      </c>
      <c r="AE7" s="27">
        <v>20.261146874451299</v>
      </c>
      <c r="AF7" s="27">
        <v>79.784974802823996</v>
      </c>
      <c r="AG7" s="27">
        <v>14.2435656674364</v>
      </c>
      <c r="AH7" s="27">
        <v>0.88849874728636202</v>
      </c>
      <c r="AI7" s="27">
        <v>6.9550086029736899</v>
      </c>
      <c r="AJ7" s="27">
        <v>0</v>
      </c>
      <c r="AK7" s="27">
        <v>0.81975100009309998</v>
      </c>
      <c r="AL7" s="27">
        <v>5.4096514214333302</v>
      </c>
      <c r="AM7" s="27">
        <v>0</v>
      </c>
      <c r="AN7" s="27">
        <v>8975.8146965608903</v>
      </c>
      <c r="AO7" s="27">
        <v>917.52855779692095</v>
      </c>
      <c r="AP7" s="27">
        <v>9973.1282291606294</v>
      </c>
      <c r="AQ7" s="27">
        <v>0</v>
      </c>
      <c r="AR7" s="27">
        <v>45.902302267097099</v>
      </c>
      <c r="AS7" s="27">
        <v>0</v>
      </c>
      <c r="AT7" s="27">
        <v>187.20500227773601</v>
      </c>
      <c r="AU7" s="27">
        <v>0.17071223156798199</v>
      </c>
      <c r="AV7" s="27">
        <v>6.0027507249348203E-2</v>
      </c>
      <c r="AW7" s="27">
        <v>225.82043062208899</v>
      </c>
      <c r="AX7" s="27">
        <v>7.6717893154097494E-2</v>
      </c>
      <c r="AY7" s="27">
        <v>0</v>
      </c>
      <c r="AZ7" s="27">
        <v>1.1127058439899201E-2</v>
      </c>
      <c r="BA7" s="27">
        <v>318.27175726698903</v>
      </c>
      <c r="BB7" s="27">
        <v>292.80933424445197</v>
      </c>
      <c r="BC7" s="27">
        <v>25.462423022536701</v>
      </c>
      <c r="BD7" s="27">
        <v>0</v>
      </c>
      <c r="BE7" s="27">
        <v>0</v>
      </c>
      <c r="BF7" s="27">
        <v>1.1979129269553599</v>
      </c>
      <c r="BG7" s="27">
        <v>0</v>
      </c>
      <c r="BH7" s="27">
        <v>12.8546619377524</v>
      </c>
      <c r="BI7" s="27">
        <v>0</v>
      </c>
      <c r="BJ7" s="27">
        <v>0.33410434031977998</v>
      </c>
      <c r="BK7" s="27">
        <v>51.418658769159499</v>
      </c>
      <c r="BL7" s="27">
        <v>12.914356017506501</v>
      </c>
      <c r="BM7" s="27">
        <v>0</v>
      </c>
      <c r="BN7" s="27">
        <v>0.86380969666606</v>
      </c>
      <c r="BO7" s="27">
        <v>1.1712610988497301E-3</v>
      </c>
      <c r="BP7" s="27">
        <v>6.0972311069869898</v>
      </c>
      <c r="BQ7" s="27">
        <v>101.720497121707</v>
      </c>
      <c r="BR7" s="27">
        <v>0</v>
      </c>
      <c r="BS7" s="27">
        <v>0.69005180991807502</v>
      </c>
      <c r="BT7" s="27">
        <v>15.742093714659701</v>
      </c>
      <c r="BU7" s="27">
        <v>1.4159048426441501</v>
      </c>
      <c r="BV7" s="27">
        <v>498.65418983228199</v>
      </c>
      <c r="BW7" s="27">
        <v>13.902393917563799</v>
      </c>
      <c r="BY7" s="36">
        <f t="shared" si="0"/>
        <v>7.9999948832041555E-3</v>
      </c>
      <c r="CA7" s="24">
        <f t="shared" si="1"/>
        <v>-8.9885715933171844E-7</v>
      </c>
      <c r="CB7" s="24">
        <f t="shared" si="2"/>
        <v>-1.0787508496197433E-7</v>
      </c>
      <c r="CC7" s="24">
        <f t="shared" si="3"/>
        <v>-2.0272866393971893E-7</v>
      </c>
      <c r="CD7" s="24">
        <f t="shared" si="4"/>
        <v>-2.4192994024455549E-5</v>
      </c>
      <c r="CE7" s="24">
        <f t="shared" si="5"/>
        <v>-2.6435465035683342E-5</v>
      </c>
      <c r="CF7" s="24">
        <f t="shared" si="6"/>
        <v>-2.1253885968747455E-6</v>
      </c>
      <c r="CG7" s="24">
        <f t="shared" si="7"/>
        <v>-4.80829415715193E-7</v>
      </c>
      <c r="CH7" s="24">
        <f t="shared" si="8"/>
        <v>7.7392458781424147E-8</v>
      </c>
      <c r="CI7" s="24">
        <f t="shared" si="9"/>
        <v>2.7994548071311373E-7</v>
      </c>
      <c r="CJ7" s="24">
        <f t="shared" si="10"/>
        <v>2.4271365762923841E-6</v>
      </c>
      <c r="CK7" s="24">
        <f t="shared" si="11"/>
        <v>-1.2494342039413843E-6</v>
      </c>
      <c r="CL7" s="24">
        <f t="shared" si="12"/>
        <v>3.7786242325787624E-7</v>
      </c>
      <c r="CM7" s="24">
        <f t="shared" si="13"/>
        <v>3.6831967515615789E-6</v>
      </c>
    </row>
    <row r="8" spans="1:91" x14ac:dyDescent="0.25">
      <c r="A8" s="27" t="s">
        <v>6</v>
      </c>
      <c r="B8" s="27">
        <v>61.721179999999997</v>
      </c>
      <c r="C8" s="27">
        <v>0.19311022999999999</v>
      </c>
      <c r="D8" s="27">
        <v>626.85559999999998</v>
      </c>
      <c r="E8" s="27">
        <v>15.430277999999999</v>
      </c>
      <c r="F8" s="27">
        <v>14.195855</v>
      </c>
      <c r="G8" s="27">
        <v>0.21765541999999999</v>
      </c>
      <c r="H8" s="27">
        <v>24.372146999999998</v>
      </c>
      <c r="I8" s="27">
        <v>0.42629840000000002</v>
      </c>
      <c r="J8" s="27">
        <v>5.8666290000000003E-2</v>
      </c>
      <c r="K8" s="27">
        <v>0.98226309999999994</v>
      </c>
      <c r="L8" s="27">
        <v>7.0890670000000003E-2</v>
      </c>
      <c r="M8" s="27">
        <v>7.3656830000000006E-2</v>
      </c>
      <c r="N8" s="27">
        <v>3.9741650000000003E-2</v>
      </c>
      <c r="O8" s="27"/>
      <c r="P8" s="29" t="s">
        <v>6</v>
      </c>
      <c r="Q8" s="29">
        <v>0</v>
      </c>
      <c r="R8" s="27">
        <v>7.0891361050414298E-2</v>
      </c>
      <c r="S8" s="27">
        <v>0.426298552212173</v>
      </c>
      <c r="T8" s="27">
        <v>0.426298552212173</v>
      </c>
      <c r="U8" s="27">
        <v>0.58084559430546001</v>
      </c>
      <c r="V8" s="27">
        <v>5.8665734424676298E-2</v>
      </c>
      <c r="W8" s="27">
        <v>7.3656518600285506E-2</v>
      </c>
      <c r="X8" s="27">
        <v>0</v>
      </c>
      <c r="Y8" s="27">
        <v>61.721393056543</v>
      </c>
      <c r="Z8" s="27">
        <v>5.8100632202648601</v>
      </c>
      <c r="AA8" s="27">
        <v>0.52393915550819203</v>
      </c>
      <c r="AB8" s="27">
        <v>1.8992542263850201</v>
      </c>
      <c r="AC8" s="27">
        <v>0</v>
      </c>
      <c r="AD8" s="27">
        <v>0.98226348798073104</v>
      </c>
      <c r="AE8" s="27">
        <v>0.98226348798073104</v>
      </c>
      <c r="AF8" s="27">
        <v>5.0148380028329296</v>
      </c>
      <c r="AG8" s="27">
        <v>0.69654087533964804</v>
      </c>
      <c r="AH8" s="27">
        <v>4.3449321805860898E-2</v>
      </c>
      <c r="AI8" s="27">
        <v>0.34011443683261899</v>
      </c>
      <c r="AJ8" s="27">
        <v>0</v>
      </c>
      <c r="AK8" s="27">
        <v>3.97412161724068E-2</v>
      </c>
      <c r="AL8" s="27">
        <v>0.193110302419021</v>
      </c>
      <c r="AM8" s="27">
        <v>0</v>
      </c>
      <c r="AN8" s="27">
        <v>564.169226894183</v>
      </c>
      <c r="AO8" s="27">
        <v>57.6707664654949</v>
      </c>
      <c r="AP8" s="27">
        <v>626.85483136251105</v>
      </c>
      <c r="AQ8" s="27">
        <v>0</v>
      </c>
      <c r="AR8" s="27">
        <v>2.24472398385665</v>
      </c>
      <c r="AS8" s="27">
        <v>0</v>
      </c>
      <c r="AT8" s="27">
        <v>9.1547030009094001</v>
      </c>
      <c r="AU8" s="27">
        <v>8.2761834686419893E-3</v>
      </c>
      <c r="AV8" s="27">
        <v>2.9101604413653299E-3</v>
      </c>
      <c r="AW8" s="27">
        <v>10.9478252837072</v>
      </c>
      <c r="AX8" s="27">
        <v>3.7193099533171302E-3</v>
      </c>
      <c r="AY8" s="27">
        <v>0</v>
      </c>
      <c r="AZ8" s="27">
        <v>5.3944902087225803E-4</v>
      </c>
      <c r="BA8" s="27">
        <v>15.4298925883375</v>
      </c>
      <c r="BB8" s="27">
        <v>14.195470098988601</v>
      </c>
      <c r="BC8" s="27">
        <v>1.23442248934892</v>
      </c>
      <c r="BD8" s="27">
        <v>0</v>
      </c>
      <c r="BE8" s="27">
        <v>0</v>
      </c>
      <c r="BF8" s="27">
        <v>5.8075157437567901E-2</v>
      </c>
      <c r="BG8" s="27">
        <v>0</v>
      </c>
      <c r="BH8" s="27">
        <v>0.62319753302799197</v>
      </c>
      <c r="BI8" s="27">
        <v>0</v>
      </c>
      <c r="BJ8" s="27">
        <v>1.61974692041865E-2</v>
      </c>
      <c r="BK8" s="27">
        <v>2.49279496464337</v>
      </c>
      <c r="BL8" s="27">
        <v>0.63153931650280704</v>
      </c>
      <c r="BM8" s="27">
        <v>0</v>
      </c>
      <c r="BN8" s="27">
        <v>4.1877805298808898E-2</v>
      </c>
      <c r="BO8" s="27">
        <v>5.67827852091909E-5</v>
      </c>
      <c r="BP8" s="27">
        <v>0.21765581750139201</v>
      </c>
      <c r="BQ8" s="27">
        <v>4.9743530049821603</v>
      </c>
      <c r="BR8" s="27">
        <v>0</v>
      </c>
      <c r="BS8" s="27">
        <v>3.3745659696048702E-2</v>
      </c>
      <c r="BT8" s="27">
        <v>0.76982332167220602</v>
      </c>
      <c r="BU8" s="27">
        <v>6.9240732194646104E-2</v>
      </c>
      <c r="BV8" s="27">
        <v>24.372114618297299</v>
      </c>
      <c r="BW8" s="27">
        <v>0.679857823381117</v>
      </c>
      <c r="BY8" s="36">
        <f t="shared" si="0"/>
        <v>7.9999989661607047E-3</v>
      </c>
      <c r="CA8" s="24">
        <f t="shared" si="1"/>
        <v>3.4519194708142541E-6</v>
      </c>
      <c r="CB8" s="24">
        <f t="shared" si="2"/>
        <v>3.7501390269272746E-7</v>
      </c>
      <c r="CC8" s="24">
        <f t="shared" si="3"/>
        <v>-1.2261795043894397E-6</v>
      </c>
      <c r="CD8" s="24">
        <f t="shared" si="4"/>
        <v>-2.4977622729757678E-5</v>
      </c>
      <c r="CE8" s="24">
        <f t="shared" si="5"/>
        <v>-2.7113619531842778E-5</v>
      </c>
      <c r="CF8" s="24">
        <f t="shared" si="6"/>
        <v>1.8262875880799303E-6</v>
      </c>
      <c r="CG8" s="24">
        <f t="shared" si="7"/>
        <v>-1.3286356224100323E-6</v>
      </c>
      <c r="CH8" s="24">
        <f t="shared" si="8"/>
        <v>3.5705546391188772E-7</v>
      </c>
      <c r="CI8" s="24">
        <f t="shared" si="9"/>
        <v>-9.4700947290965381E-6</v>
      </c>
      <c r="CJ8" s="24">
        <f t="shared" si="10"/>
        <v>3.9498656836241274E-7</v>
      </c>
      <c r="CK8" s="24">
        <f t="shared" si="11"/>
        <v>9.7481151510466337E-6</v>
      </c>
      <c r="CL8" s="24">
        <f t="shared" si="12"/>
        <v>-4.2277099693327656E-6</v>
      </c>
      <c r="CM8" s="24">
        <f t="shared" si="13"/>
        <v>-1.0916194803269946E-5</v>
      </c>
    </row>
    <row r="9" spans="1:91" x14ac:dyDescent="0.25">
      <c r="A9" s="27" t="s">
        <v>7</v>
      </c>
      <c r="B9" s="27">
        <v>52.747799000000001</v>
      </c>
      <c r="C9" s="27">
        <v>0.157773569</v>
      </c>
      <c r="D9" s="27">
        <v>247.75516099999999</v>
      </c>
      <c r="E9" s="27">
        <v>9.9157902999999994</v>
      </c>
      <c r="F9" s="27">
        <v>9.6206437000000005</v>
      </c>
      <c r="G9" s="27">
        <v>3.6568968399999999</v>
      </c>
      <c r="H9" s="27">
        <v>20.522285199999999</v>
      </c>
      <c r="I9" s="27">
        <v>0.27394685499999999</v>
      </c>
      <c r="J9" s="27">
        <v>3.7700075899999998E-2</v>
      </c>
      <c r="K9" s="27">
        <v>0.63122158799999994</v>
      </c>
      <c r="L9" s="27">
        <v>4.5555657999999999E-2</v>
      </c>
      <c r="M9" s="27">
        <v>4.7333170100000002E-2</v>
      </c>
      <c r="N9" s="27">
        <v>2.55386947E-2</v>
      </c>
      <c r="O9" s="27"/>
      <c r="P9" s="29" t="s">
        <v>7</v>
      </c>
      <c r="Q9" s="29">
        <v>0</v>
      </c>
      <c r="R9" s="27">
        <v>4.5554822635159399E-2</v>
      </c>
      <c r="S9" s="27">
        <v>0.27395019208869098</v>
      </c>
      <c r="T9" s="27">
        <v>0.27395019208869098</v>
      </c>
      <c r="U9" s="27">
        <v>0.49672718436151297</v>
      </c>
      <c r="V9" s="27">
        <v>3.7699397110188097E-2</v>
      </c>
      <c r="W9" s="27">
        <v>4.7333178609999103E-2</v>
      </c>
      <c r="X9" s="27">
        <v>0</v>
      </c>
      <c r="Y9" s="27">
        <v>52.747790362495003</v>
      </c>
      <c r="Z9" s="27">
        <v>4.9686550482713097</v>
      </c>
      <c r="AA9" s="27">
        <v>0.44806156358504701</v>
      </c>
      <c r="AB9" s="27">
        <v>1.6242003324926</v>
      </c>
      <c r="AC9" s="27">
        <v>0</v>
      </c>
      <c r="AD9" s="27">
        <v>0.63122098716755903</v>
      </c>
      <c r="AE9" s="27">
        <v>0.63122098716755903</v>
      </c>
      <c r="AF9" s="27">
        <v>1.9820454606282001</v>
      </c>
      <c r="AG9" s="27">
        <v>0.59567201953846005</v>
      </c>
      <c r="AH9" s="27">
        <v>3.7157133646290301E-2</v>
      </c>
      <c r="AI9" s="27">
        <v>0.29086016302297801</v>
      </c>
      <c r="AJ9" s="27">
        <v>0</v>
      </c>
      <c r="AK9" s="27">
        <v>2.5538599248251401E-2</v>
      </c>
      <c r="AL9" s="27">
        <v>0.157771993143625</v>
      </c>
      <c r="AM9" s="27">
        <v>0</v>
      </c>
      <c r="AN9" s="27">
        <v>222.979365135005</v>
      </c>
      <c r="AO9" s="27">
        <v>22.7934274795109</v>
      </c>
      <c r="AP9" s="27">
        <v>247.75483807514399</v>
      </c>
      <c r="AQ9" s="27">
        <v>0</v>
      </c>
      <c r="AR9" s="27">
        <v>1.9196611036999001</v>
      </c>
      <c r="AS9" s="27">
        <v>0</v>
      </c>
      <c r="AT9" s="27">
        <v>7.8289504551001396</v>
      </c>
      <c r="AU9" s="27">
        <v>5.6089345613078E-3</v>
      </c>
      <c r="AV9" s="27">
        <v>1.9722262824010402E-3</v>
      </c>
      <c r="AW9" s="27">
        <v>7.4194337207956398</v>
      </c>
      <c r="AX9" s="27">
        <v>2.5206082552070501E-3</v>
      </c>
      <c r="AY9" s="27">
        <v>0</v>
      </c>
      <c r="AZ9" s="27">
        <v>3.6559271813356599E-4</v>
      </c>
      <c r="BA9" s="27">
        <v>9.9155341315806496</v>
      </c>
      <c r="BB9" s="27">
        <v>9.6203876476771502</v>
      </c>
      <c r="BC9" s="27">
        <v>0.29514648390350401</v>
      </c>
      <c r="BD9" s="27">
        <v>0</v>
      </c>
      <c r="BE9" s="27">
        <v>0</v>
      </c>
      <c r="BF9" s="27">
        <v>3.9358051555085198E-2</v>
      </c>
      <c r="BG9" s="27">
        <v>0</v>
      </c>
      <c r="BH9" s="27">
        <v>0.42234573763895999</v>
      </c>
      <c r="BI9" s="27">
        <v>0</v>
      </c>
      <c r="BJ9" s="27">
        <v>1.09770746870814E-2</v>
      </c>
      <c r="BK9" s="27">
        <v>1.68938628835353</v>
      </c>
      <c r="BL9" s="27">
        <v>0.54008096017460405</v>
      </c>
      <c r="BM9" s="27">
        <v>0</v>
      </c>
      <c r="BN9" s="27">
        <v>2.8380929909555298E-2</v>
      </c>
      <c r="BO9" s="27">
        <v>3.8482920242287803E-5</v>
      </c>
      <c r="BP9" s="27">
        <v>3.6568630107420201</v>
      </c>
      <c r="BQ9" s="27">
        <v>4.2539853272921198</v>
      </c>
      <c r="BR9" s="27">
        <v>0</v>
      </c>
      <c r="BS9" s="27">
        <v>2.8858565572093799E-2</v>
      </c>
      <c r="BT9" s="27">
        <v>0.65834052106086305</v>
      </c>
      <c r="BU9" s="27">
        <v>5.9213456525405599E-2</v>
      </c>
      <c r="BV9" s="27">
        <v>20.522292035251802</v>
      </c>
      <c r="BW9" s="27">
        <v>0.581407572498994</v>
      </c>
      <c r="BY9" s="36">
        <f t="shared" si="0"/>
        <v>8.0000272690014841E-3</v>
      </c>
      <c r="CA9" s="24">
        <f t="shared" si="1"/>
        <v>-1.6375100309808745E-7</v>
      </c>
      <c r="CB9" s="24">
        <f t="shared" si="2"/>
        <v>-9.988088530863804E-6</v>
      </c>
      <c r="CC9" s="24">
        <f t="shared" si="3"/>
        <v>-1.3034031448219901E-6</v>
      </c>
      <c r="CD9" s="24">
        <f t="shared" si="4"/>
        <v>-2.5834392579866653E-5</v>
      </c>
      <c r="CE9" s="24">
        <f t="shared" si="5"/>
        <v>-2.6614884703640841E-5</v>
      </c>
      <c r="CF9" s="24">
        <f t="shared" si="6"/>
        <v>-9.2508100337305158E-6</v>
      </c>
      <c r="CG9" s="24">
        <f t="shared" si="7"/>
        <v>3.3306484809906352E-7</v>
      </c>
      <c r="CH9" s="24">
        <f t="shared" si="8"/>
        <v>1.2181518532093173E-5</v>
      </c>
      <c r="CI9" s="24">
        <f t="shared" si="9"/>
        <v>-1.8004998549628735E-5</v>
      </c>
      <c r="CJ9" s="24">
        <f t="shared" si="10"/>
        <v>-9.5185660999802121E-7</v>
      </c>
      <c r="CK9" s="24">
        <f t="shared" si="11"/>
        <v>-1.8337235752358513E-5</v>
      </c>
      <c r="CL9" s="24">
        <f t="shared" si="12"/>
        <v>1.7978933342637165E-7</v>
      </c>
      <c r="CM9" s="24">
        <f t="shared" si="13"/>
        <v>-3.7375343462209715E-6</v>
      </c>
    </row>
    <row r="10" spans="1:91" x14ac:dyDescent="0.25">
      <c r="A10" s="27" t="s">
        <v>8</v>
      </c>
      <c r="B10" s="27">
        <v>19.688600000000001</v>
      </c>
      <c r="C10" s="27">
        <v>6.1601000000000003E-2</v>
      </c>
      <c r="D10" s="27">
        <v>111.081</v>
      </c>
      <c r="E10" s="27">
        <v>3.58697</v>
      </c>
      <c r="F10" s="27">
        <v>3.3000099999999999</v>
      </c>
      <c r="G10" s="27">
        <v>6.9430000000000006E-2</v>
      </c>
      <c r="H10" s="27">
        <v>5.6179600000000001</v>
      </c>
      <c r="I10" s="27">
        <v>9.9098599999999995E-2</v>
      </c>
      <c r="J10" s="27">
        <v>1.3637700000000001E-2</v>
      </c>
      <c r="K10" s="27">
        <v>0.22833999999999999</v>
      </c>
      <c r="L10" s="27">
        <v>1.6479500000000001E-2</v>
      </c>
      <c r="M10" s="27">
        <v>1.7122499999999999E-2</v>
      </c>
      <c r="N10" s="27">
        <v>9.2384600000000004E-3</v>
      </c>
      <c r="O10" s="27"/>
      <c r="P10" s="29" t="s">
        <v>8</v>
      </c>
      <c r="Q10" s="29">
        <v>0</v>
      </c>
      <c r="R10" s="27">
        <v>1.6479805134674799E-2</v>
      </c>
      <c r="S10" s="27">
        <v>9.9098646915788999E-2</v>
      </c>
      <c r="T10" s="27">
        <v>9.9098646915788999E-2</v>
      </c>
      <c r="U10" s="27">
        <v>0.13381431878833999</v>
      </c>
      <c r="V10" s="27">
        <v>1.3637898286766099E-2</v>
      </c>
      <c r="W10" s="27">
        <v>1.7122464480519399E-2</v>
      </c>
      <c r="X10" s="27">
        <v>0</v>
      </c>
      <c r="Y10" s="27">
        <v>19.688507636259398</v>
      </c>
      <c r="Z10" s="27">
        <v>1.33852006613865</v>
      </c>
      <c r="AA10" s="27">
        <v>0.120704646118156</v>
      </c>
      <c r="AB10" s="27">
        <v>0.43754725241488801</v>
      </c>
      <c r="AC10" s="27">
        <v>0</v>
      </c>
      <c r="AD10" s="27">
        <v>0.22834051712054301</v>
      </c>
      <c r="AE10" s="27">
        <v>0.22834051712054301</v>
      </c>
      <c r="AF10" s="27">
        <v>0.88864930526849495</v>
      </c>
      <c r="AG10" s="27">
        <v>0.16046830978686799</v>
      </c>
      <c r="AH10" s="27">
        <v>1.00094375609164E-2</v>
      </c>
      <c r="AI10" s="27">
        <v>7.8354997068955198E-2</v>
      </c>
      <c r="AJ10" s="27">
        <v>0</v>
      </c>
      <c r="AK10" s="27">
        <v>9.2382054220473304E-3</v>
      </c>
      <c r="AL10" s="27">
        <v>6.1600973891764201E-2</v>
      </c>
      <c r="AM10" s="27">
        <v>0</v>
      </c>
      <c r="AN10" s="27">
        <v>99.972887117842305</v>
      </c>
      <c r="AO10" s="27">
        <v>10.219473602407399</v>
      </c>
      <c r="AP10" s="27">
        <v>111.081010025518</v>
      </c>
      <c r="AQ10" s="27">
        <v>0</v>
      </c>
      <c r="AR10" s="27">
        <v>0.517136759646599</v>
      </c>
      <c r="AS10" s="27">
        <v>0</v>
      </c>
      <c r="AT10" s="27">
        <v>2.1090520626994498</v>
      </c>
      <c r="AU10" s="27">
        <v>1.9239051571620001E-3</v>
      </c>
      <c r="AV10" s="27">
        <v>6.7650357975495797E-4</v>
      </c>
      <c r="AW10" s="27">
        <v>2.5449617222506902</v>
      </c>
      <c r="AX10" s="27">
        <v>8.6460325071512404E-4</v>
      </c>
      <c r="AY10" s="27">
        <v>0</v>
      </c>
      <c r="AZ10" s="27">
        <v>1.2540518196398699E-4</v>
      </c>
      <c r="BA10" s="27">
        <v>3.5868720870494899</v>
      </c>
      <c r="BB10" s="27">
        <v>3.2999117647337499</v>
      </c>
      <c r="BC10" s="27">
        <v>0.28696032231573498</v>
      </c>
      <c r="BD10" s="27">
        <v>0</v>
      </c>
      <c r="BE10" s="27">
        <v>0</v>
      </c>
      <c r="BF10" s="27">
        <v>1.3500327937521E-2</v>
      </c>
      <c r="BG10" s="27">
        <v>0</v>
      </c>
      <c r="BH10" s="27">
        <v>0.144869701328835</v>
      </c>
      <c r="BI10" s="27">
        <v>0</v>
      </c>
      <c r="BJ10" s="27">
        <v>3.76530343865915E-3</v>
      </c>
      <c r="BK10" s="27">
        <v>0.57947607158407399</v>
      </c>
      <c r="BL10" s="27">
        <v>0.14549306009424701</v>
      </c>
      <c r="BM10" s="27">
        <v>0</v>
      </c>
      <c r="BN10" s="27">
        <v>9.7350198691556807E-3</v>
      </c>
      <c r="BO10" s="27">
        <v>1.32011552219228E-5</v>
      </c>
      <c r="BP10" s="27">
        <v>6.9430361392659706E-2</v>
      </c>
      <c r="BQ10" s="27">
        <v>1.14598563824468</v>
      </c>
      <c r="BR10" s="27">
        <v>0</v>
      </c>
      <c r="BS10" s="27">
        <v>7.7744617142038296E-3</v>
      </c>
      <c r="BT10" s="27">
        <v>0.177350057274755</v>
      </c>
      <c r="BU10" s="27">
        <v>1.5951642573455199E-2</v>
      </c>
      <c r="BV10" s="27">
        <v>5.6179594018860399</v>
      </c>
      <c r="BW10" s="27">
        <v>0.15662421449979899</v>
      </c>
      <c r="BY10" s="36">
        <f t="shared" si="0"/>
        <v>8.0000110285668898E-3</v>
      </c>
      <c r="CA10" s="24">
        <f t="shared" si="1"/>
        <v>-4.6912294730203243E-6</v>
      </c>
      <c r="CB10" s="24">
        <f t="shared" si="2"/>
        <v>-4.238281164665801E-7</v>
      </c>
      <c r="CC10" s="24">
        <f t="shared" si="3"/>
        <v>9.0254120816788902E-8</v>
      </c>
      <c r="CD10" s="24">
        <f t="shared" si="4"/>
        <v>-2.7296841208622556E-5</v>
      </c>
      <c r="CE10" s="24">
        <f t="shared" si="5"/>
        <v>-2.9768172293407775E-5</v>
      </c>
      <c r="CF10" s="24">
        <f t="shared" si="6"/>
        <v>5.2051369681794446E-6</v>
      </c>
      <c r="CG10" s="24">
        <f t="shared" si="7"/>
        <v>-1.0646461707406696E-7</v>
      </c>
      <c r="CH10" s="24">
        <f t="shared" si="8"/>
        <v>4.7342534610712916E-7</v>
      </c>
      <c r="CI10" s="24">
        <f t="shared" si="9"/>
        <v>1.4539604632641817E-5</v>
      </c>
      <c r="CJ10" s="24">
        <f t="shared" si="10"/>
        <v>2.2646953798083561E-6</v>
      </c>
      <c r="CK10" s="24">
        <f t="shared" si="11"/>
        <v>1.851601534015877E-5</v>
      </c>
      <c r="CL10" s="24">
        <f t="shared" si="12"/>
        <v>-2.0744330909517639E-6</v>
      </c>
      <c r="CM10" s="24">
        <f t="shared" si="13"/>
        <v>-2.7556319199301236E-5</v>
      </c>
    </row>
    <row r="11" spans="1:91" x14ac:dyDescent="0.25">
      <c r="A11" s="27" t="s">
        <v>9</v>
      </c>
      <c r="B11" s="27">
        <v>859.02363100000002</v>
      </c>
      <c r="C11" s="27">
        <v>2.6876749640000002</v>
      </c>
      <c r="D11" s="27">
        <v>5390.24269</v>
      </c>
      <c r="E11" s="27">
        <v>164.66946419999999</v>
      </c>
      <c r="F11" s="27">
        <v>151.49594310000001</v>
      </c>
      <c r="G11" s="27">
        <v>3.0292873239999998</v>
      </c>
      <c r="H11" s="27">
        <v>258.30769400000003</v>
      </c>
      <c r="I11" s="27">
        <v>4.5493888159999996</v>
      </c>
      <c r="J11" s="27">
        <v>0.626076772</v>
      </c>
      <c r="K11" s="27">
        <v>10.48256183</v>
      </c>
      <c r="L11" s="27">
        <v>0.75653443799999998</v>
      </c>
      <c r="M11" s="27">
        <v>0.78605349099999999</v>
      </c>
      <c r="N11" s="27">
        <v>0.4241162443</v>
      </c>
      <c r="O11" s="27"/>
      <c r="P11" s="29" t="s">
        <v>9</v>
      </c>
      <c r="Q11" s="29">
        <v>0</v>
      </c>
      <c r="R11" s="27">
        <v>0.75653314031267305</v>
      </c>
      <c r="S11" s="27">
        <v>4.5493876021149804</v>
      </c>
      <c r="T11" s="27">
        <v>4.5493876021149804</v>
      </c>
      <c r="U11" s="27">
        <v>6.15326598919955</v>
      </c>
      <c r="V11" s="27">
        <v>0.62607854280583697</v>
      </c>
      <c r="W11" s="27">
        <v>0.78605226469067602</v>
      </c>
      <c r="X11" s="27">
        <v>0</v>
      </c>
      <c r="Y11" s="27">
        <v>859.02269940530198</v>
      </c>
      <c r="Z11" s="27">
        <v>61.549814364801001</v>
      </c>
      <c r="AA11" s="27">
        <v>5.5504267531250404</v>
      </c>
      <c r="AB11" s="27">
        <v>20.1200875381471</v>
      </c>
      <c r="AC11" s="27">
        <v>0</v>
      </c>
      <c r="AD11" s="27">
        <v>10.482543427289199</v>
      </c>
      <c r="AE11" s="27">
        <v>10.482543427289199</v>
      </c>
      <c r="AF11" s="27">
        <v>43.121988628559698</v>
      </c>
      <c r="AG11" s="27">
        <v>7.3789054126432898</v>
      </c>
      <c r="AH11" s="27">
        <v>0.46028751427262898</v>
      </c>
      <c r="AI11" s="27">
        <v>3.60305736901844</v>
      </c>
      <c r="AJ11" s="27">
        <v>0</v>
      </c>
      <c r="AK11" s="27">
        <v>0.424112838476916</v>
      </c>
      <c r="AL11" s="27">
        <v>2.6876735558678702</v>
      </c>
      <c r="AM11" s="27">
        <v>0</v>
      </c>
      <c r="AN11" s="27">
        <v>4851.2153911120704</v>
      </c>
      <c r="AO11" s="27">
        <v>495.90184583320797</v>
      </c>
      <c r="AP11" s="27">
        <v>5390.2392255738296</v>
      </c>
      <c r="AQ11" s="27">
        <v>0</v>
      </c>
      <c r="AR11" s="27">
        <v>23.779806916659702</v>
      </c>
      <c r="AS11" s="27">
        <v>0</v>
      </c>
      <c r="AT11" s="27">
        <v>96.981758274515101</v>
      </c>
      <c r="AU11" s="27">
        <v>8.8322169678731494E-2</v>
      </c>
      <c r="AV11" s="27">
        <v>3.1056645656619E-2</v>
      </c>
      <c r="AW11" s="27">
        <v>116.833668655235</v>
      </c>
      <c r="AX11" s="27">
        <v>3.9691813709441803E-2</v>
      </c>
      <c r="AY11" s="27">
        <v>0</v>
      </c>
      <c r="AZ11" s="27">
        <v>5.7568229567287804E-3</v>
      </c>
      <c r="BA11" s="27">
        <v>164.66549714227301</v>
      </c>
      <c r="BB11" s="27">
        <v>151.4919863943</v>
      </c>
      <c r="BC11" s="27">
        <v>13.173510747973101</v>
      </c>
      <c r="BD11" s="27">
        <v>0</v>
      </c>
      <c r="BE11" s="27">
        <v>0</v>
      </c>
      <c r="BF11" s="27">
        <v>0.61976900775475796</v>
      </c>
      <c r="BG11" s="27">
        <v>0</v>
      </c>
      <c r="BH11" s="27">
        <v>6.6506695251795396</v>
      </c>
      <c r="BI11" s="27">
        <v>0</v>
      </c>
      <c r="BJ11" s="27">
        <v>0.17285675262487801</v>
      </c>
      <c r="BK11" s="27">
        <v>26.602676233623701</v>
      </c>
      <c r="BL11" s="27">
        <v>6.6903024647047697</v>
      </c>
      <c r="BM11" s="27">
        <v>0</v>
      </c>
      <c r="BN11" s="27">
        <v>0.446912781185755</v>
      </c>
      <c r="BO11" s="27">
        <v>6.0598669422444104E-4</v>
      </c>
      <c r="BP11" s="27">
        <v>3.0292895357837701</v>
      </c>
      <c r="BQ11" s="27">
        <v>52.696675643759697</v>
      </c>
      <c r="BR11" s="27">
        <v>0</v>
      </c>
      <c r="BS11" s="27">
        <v>0.35748255525618</v>
      </c>
      <c r="BT11" s="27">
        <v>8.1552308776660603</v>
      </c>
      <c r="BU11" s="27">
        <v>0.73351172965227596</v>
      </c>
      <c r="BV11" s="27">
        <v>258.307560762138</v>
      </c>
      <c r="BW11" s="27">
        <v>7.2021518122773198</v>
      </c>
      <c r="BY11" s="36">
        <f t="shared" si="0"/>
        <v>8.0000138813818584E-3</v>
      </c>
      <c r="CA11" s="24">
        <f t="shared" si="1"/>
        <v>-1.0844808738969909E-6</v>
      </c>
      <c r="CB11" s="24">
        <f t="shared" si="2"/>
        <v>-5.2392203256378434E-7</v>
      </c>
      <c r="CC11" s="24">
        <f t="shared" si="3"/>
        <v>-6.4272174180473677E-7</v>
      </c>
      <c r="CD11" s="24">
        <f t="shared" si="4"/>
        <v>-2.4091034401882103E-5</v>
      </c>
      <c r="CE11" s="24">
        <f t="shared" si="5"/>
        <v>-2.6117568688911074E-5</v>
      </c>
      <c r="CF11" s="24">
        <f t="shared" si="6"/>
        <v>7.3013337257015348E-7</v>
      </c>
      <c r="CG11" s="24">
        <f t="shared" si="7"/>
        <v>-5.1581065963313999E-7</v>
      </c>
      <c r="CH11" s="24">
        <f t="shared" si="8"/>
        <v>-2.6682375771000046E-7</v>
      </c>
      <c r="CI11" s="24">
        <f t="shared" si="9"/>
        <v>2.8284164437340946E-6</v>
      </c>
      <c r="CJ11" s="24">
        <f t="shared" si="10"/>
        <v>-1.7555547106711411E-6</v>
      </c>
      <c r="CK11" s="24">
        <f t="shared" si="11"/>
        <v>-1.7153050300782332E-6</v>
      </c>
      <c r="CL11" s="24">
        <f t="shared" si="12"/>
        <v>-1.5600838085663565E-6</v>
      </c>
      <c r="CM11" s="24">
        <f t="shared" si="13"/>
        <v>-8.0303999900381186E-6</v>
      </c>
    </row>
    <row r="12" spans="1:91" x14ac:dyDescent="0.25">
      <c r="A12" s="27" t="s">
        <v>10</v>
      </c>
      <c r="B12" s="27">
        <v>2512.1400085</v>
      </c>
      <c r="C12" s="27">
        <v>7.8598696743999996</v>
      </c>
      <c r="D12" s="27">
        <v>14732.142733000001</v>
      </c>
      <c r="E12" s="27">
        <v>466.07190221000002</v>
      </c>
      <c r="F12" s="27">
        <v>428.78619706000001</v>
      </c>
      <c r="G12" s="27">
        <v>8.8588841452999993</v>
      </c>
      <c r="H12" s="27">
        <v>730.37983989999998</v>
      </c>
      <c r="I12" s="27">
        <v>12.876354578999999</v>
      </c>
      <c r="J12" s="27">
        <v>1.7720147945</v>
      </c>
      <c r="K12" s="27">
        <v>29.669286188000001</v>
      </c>
      <c r="L12" s="27">
        <v>2.1412556228000001</v>
      </c>
      <c r="M12" s="27">
        <v>2.2248036103</v>
      </c>
      <c r="N12" s="27">
        <v>1.2003964811000001</v>
      </c>
      <c r="O12" s="27"/>
      <c r="P12" s="29" t="s">
        <v>10</v>
      </c>
      <c r="Q12" s="29">
        <v>0</v>
      </c>
      <c r="R12" s="27">
        <v>2.1412533419333002</v>
      </c>
      <c r="S12" s="27">
        <v>12.876332766331601</v>
      </c>
      <c r="T12" s="27">
        <v>12.876332766331601</v>
      </c>
      <c r="U12" s="27">
        <v>17.397607430936301</v>
      </c>
      <c r="V12" s="27">
        <v>1.7720142133382299</v>
      </c>
      <c r="W12" s="27">
        <v>2.2248004756411599</v>
      </c>
      <c r="X12" s="27">
        <v>0</v>
      </c>
      <c r="Y12" s="27">
        <v>2512.13917019571</v>
      </c>
      <c r="Z12" s="27">
        <v>174.024450664504</v>
      </c>
      <c r="AA12" s="27">
        <v>15.693116695906999</v>
      </c>
      <c r="AB12" s="27">
        <v>56.8868910847265</v>
      </c>
      <c r="AC12" s="27">
        <v>0</v>
      </c>
      <c r="AD12" s="27">
        <v>29.669290953517098</v>
      </c>
      <c r="AE12" s="27">
        <v>29.669290953517098</v>
      </c>
      <c r="AF12" s="27">
        <v>117.857120332897</v>
      </c>
      <c r="AG12" s="27">
        <v>20.862909224143198</v>
      </c>
      <c r="AH12" s="27">
        <v>1.3014097710028101</v>
      </c>
      <c r="AI12" s="27">
        <v>10.1871752282795</v>
      </c>
      <c r="AJ12" s="27">
        <v>0</v>
      </c>
      <c r="AK12" s="27">
        <v>1.2003999225909601</v>
      </c>
      <c r="AL12" s="27">
        <v>7.8598664087258898</v>
      </c>
      <c r="AM12" s="27">
        <v>0</v>
      </c>
      <c r="AN12" s="27">
        <v>13258.9227563727</v>
      </c>
      <c r="AO12" s="27">
        <v>1355.3570721312601</v>
      </c>
      <c r="AP12" s="27">
        <v>14732.1369488368</v>
      </c>
      <c r="AQ12" s="27">
        <v>0</v>
      </c>
      <c r="AR12" s="27">
        <v>67.234330915750306</v>
      </c>
      <c r="AS12" s="27">
        <v>0</v>
      </c>
      <c r="AT12" s="27">
        <v>274.20386381725501</v>
      </c>
      <c r="AU12" s="27">
        <v>0.24998232776115101</v>
      </c>
      <c r="AV12" s="27">
        <v>8.7901073236440197E-2</v>
      </c>
      <c r="AW12" s="27">
        <v>330.67977418497799</v>
      </c>
      <c r="AX12" s="27">
        <v>0.1123419157647</v>
      </c>
      <c r="AY12" s="27">
        <v>0</v>
      </c>
      <c r="AZ12" s="27">
        <v>1.62938795791376E-2</v>
      </c>
      <c r="BA12" s="27">
        <v>466.060569586035</v>
      </c>
      <c r="BB12" s="27">
        <v>428.774863916409</v>
      </c>
      <c r="BC12" s="27">
        <v>37.285705669626303</v>
      </c>
      <c r="BD12" s="27">
        <v>0</v>
      </c>
      <c r="BE12" s="27">
        <v>0</v>
      </c>
      <c r="BF12" s="27">
        <v>1.75416383974602</v>
      </c>
      <c r="BG12" s="27">
        <v>0</v>
      </c>
      <c r="BH12" s="27">
        <v>18.823712753627898</v>
      </c>
      <c r="BI12" s="27">
        <v>0</v>
      </c>
      <c r="BJ12" s="27">
        <v>0.48924501937311599</v>
      </c>
      <c r="BK12" s="27">
        <v>75.294813987885505</v>
      </c>
      <c r="BL12" s="27">
        <v>18.915979417544701</v>
      </c>
      <c r="BM12" s="27">
        <v>0</v>
      </c>
      <c r="BN12" s="27">
        <v>1.26491980135253</v>
      </c>
      <c r="BO12" s="27">
        <v>1.7151331039313899E-3</v>
      </c>
      <c r="BP12" s="27">
        <v>8.8588811418883697</v>
      </c>
      <c r="BQ12" s="27">
        <v>148.992760663041</v>
      </c>
      <c r="BR12" s="27">
        <v>0</v>
      </c>
      <c r="BS12" s="27">
        <v>1.01073083728678</v>
      </c>
      <c r="BT12" s="27">
        <v>23.057875429440202</v>
      </c>
      <c r="BU12" s="27">
        <v>2.0739156586721301</v>
      </c>
      <c r="BV12" s="27">
        <v>730.37965457982602</v>
      </c>
      <c r="BW12" s="27">
        <v>20.363222528604702</v>
      </c>
      <c r="BY12" s="36">
        <f t="shared" si="0"/>
        <v>8.0000016794713642E-3</v>
      </c>
      <c r="CA12" s="24">
        <f t="shared" si="1"/>
        <v>-3.3370126155042128E-7</v>
      </c>
      <c r="CB12" s="24">
        <f t="shared" si="2"/>
        <v>-4.1548705577581323E-7</v>
      </c>
      <c r="CC12" s="24">
        <f t="shared" si="3"/>
        <v>-3.9262199025746429E-7</v>
      </c>
      <c r="CD12" s="24">
        <f t="shared" si="4"/>
        <v>-2.4315183797352335E-5</v>
      </c>
      <c r="CE12" s="24">
        <f t="shared" si="5"/>
        <v>-2.6430756560516884E-5</v>
      </c>
      <c r="CF12" s="24">
        <f t="shared" si="6"/>
        <v>-3.3902820946294157E-7</v>
      </c>
      <c r="CG12" s="24">
        <f t="shared" si="7"/>
        <v>-2.5373122837067765E-7</v>
      </c>
      <c r="CH12" s="24">
        <f t="shared" si="8"/>
        <v>-1.6940096100023816E-6</v>
      </c>
      <c r="CI12" s="24">
        <f t="shared" si="9"/>
        <v>-3.2796665797888473E-7</v>
      </c>
      <c r="CJ12" s="24">
        <f t="shared" si="10"/>
        <v>1.6062122516820284E-7</v>
      </c>
      <c r="CK12" s="24">
        <f t="shared" si="11"/>
        <v>-1.0652005653452229E-6</v>
      </c>
      <c r="CL12" s="24">
        <f t="shared" si="12"/>
        <v>-1.4089597956159055E-6</v>
      </c>
      <c r="CM12" s="24">
        <f t="shared" si="13"/>
        <v>2.8669618864878252E-6</v>
      </c>
    </row>
    <row r="13" spans="1:91" x14ac:dyDescent="0.25">
      <c r="A13" s="27" t="s">
        <v>12</v>
      </c>
      <c r="B13" s="27">
        <v>1289.690771</v>
      </c>
      <c r="C13" s="27">
        <v>4.035127159</v>
      </c>
      <c r="D13" s="27">
        <v>7506.6943689999998</v>
      </c>
      <c r="E13" s="27">
        <v>238.42430060000001</v>
      </c>
      <c r="F13" s="27">
        <v>219.35035120000001</v>
      </c>
      <c r="G13" s="27">
        <v>4.5480051369999996</v>
      </c>
      <c r="H13" s="27">
        <v>373.59305239999998</v>
      </c>
      <c r="I13" s="27">
        <v>6.5870423740000001</v>
      </c>
      <c r="J13" s="27">
        <v>0.90649384290000001</v>
      </c>
      <c r="K13" s="27">
        <v>15.177655217</v>
      </c>
      <c r="L13" s="27">
        <v>1.0953829717000001</v>
      </c>
      <c r="M13" s="27">
        <v>1.1381230727</v>
      </c>
      <c r="N13" s="27">
        <v>0.61407648209999999</v>
      </c>
      <c r="O13" s="27"/>
      <c r="P13" s="29" t="s">
        <v>12</v>
      </c>
      <c r="Q13" s="29">
        <v>0</v>
      </c>
      <c r="R13" s="27">
        <v>1.0953813757859301</v>
      </c>
      <c r="S13" s="27">
        <v>6.5870445940453903</v>
      </c>
      <c r="T13" s="27">
        <v>6.5870445940453903</v>
      </c>
      <c r="U13" s="27">
        <v>8.8988797481061201</v>
      </c>
      <c r="V13" s="27">
        <v>0.90649377673392495</v>
      </c>
      <c r="W13" s="27">
        <v>1.13812191484625</v>
      </c>
      <c r="X13" s="27">
        <v>0</v>
      </c>
      <c r="Y13" s="27">
        <v>1289.69032152868</v>
      </c>
      <c r="Z13" s="27">
        <v>89.013767057899003</v>
      </c>
      <c r="AA13" s="27">
        <v>8.0270650082095205</v>
      </c>
      <c r="AB13" s="27">
        <v>29.097749602717698</v>
      </c>
      <c r="AC13" s="27">
        <v>0</v>
      </c>
      <c r="AD13" s="27">
        <v>15.1776602697885</v>
      </c>
      <c r="AE13" s="27">
        <v>15.1776602697885</v>
      </c>
      <c r="AF13" s="27">
        <v>60.053508924993203</v>
      </c>
      <c r="AG13" s="27">
        <v>10.671405618141</v>
      </c>
      <c r="AH13" s="27">
        <v>0.66567112180715704</v>
      </c>
      <c r="AI13" s="27">
        <v>5.2107492438039102</v>
      </c>
      <c r="AJ13" s="27">
        <v>0</v>
      </c>
      <c r="AK13" s="27">
        <v>0.61408144170090095</v>
      </c>
      <c r="AL13" s="27">
        <v>4.0351313771645199</v>
      </c>
      <c r="AM13" s="27">
        <v>0</v>
      </c>
      <c r="AN13" s="27">
        <v>6756.0241441553799</v>
      </c>
      <c r="AO13" s="27">
        <v>690.61540512706802</v>
      </c>
      <c r="AP13" s="27">
        <v>7506.6930582074401</v>
      </c>
      <c r="AQ13" s="27">
        <v>0</v>
      </c>
      <c r="AR13" s="27">
        <v>34.390486563161801</v>
      </c>
      <c r="AS13" s="27">
        <v>0</v>
      </c>
      <c r="AT13" s="27">
        <v>140.255725676585</v>
      </c>
      <c r="AU13" s="27">
        <v>0.127881095349901</v>
      </c>
      <c r="AV13" s="27">
        <v>4.49668602490121E-2</v>
      </c>
      <c r="AW13" s="27">
        <v>169.16298290282501</v>
      </c>
      <c r="AX13" s="27">
        <v>5.7469909103435302E-2</v>
      </c>
      <c r="AY13" s="27">
        <v>0</v>
      </c>
      <c r="AZ13" s="27">
        <v>8.3353066381168101E-3</v>
      </c>
      <c r="BA13" s="27">
        <v>238.41856058573401</v>
      </c>
      <c r="BB13" s="27">
        <v>219.344623121159</v>
      </c>
      <c r="BC13" s="27">
        <v>19.073937464574399</v>
      </c>
      <c r="BD13" s="27">
        <v>0</v>
      </c>
      <c r="BE13" s="27">
        <v>0</v>
      </c>
      <c r="BF13" s="27">
        <v>0.89736339034485701</v>
      </c>
      <c r="BG13" s="27">
        <v>0</v>
      </c>
      <c r="BH13" s="27">
        <v>9.6294649575334699</v>
      </c>
      <c r="BI13" s="27">
        <v>0</v>
      </c>
      <c r="BJ13" s="27">
        <v>0.25027883512624199</v>
      </c>
      <c r="BK13" s="27">
        <v>38.517918908712097</v>
      </c>
      <c r="BL13" s="27">
        <v>9.6755579598007699</v>
      </c>
      <c r="BM13" s="27">
        <v>0</v>
      </c>
      <c r="BN13" s="27">
        <v>0.64708356511626497</v>
      </c>
      <c r="BO13" s="27">
        <v>8.7739016028704202E-4</v>
      </c>
      <c r="BP13" s="27">
        <v>4.5480085208110701</v>
      </c>
      <c r="BQ13" s="27">
        <v>76.210317277871397</v>
      </c>
      <c r="BR13" s="27">
        <v>0</v>
      </c>
      <c r="BS13" s="27">
        <v>0.51699211896625796</v>
      </c>
      <c r="BT13" s="27">
        <v>11.7941580463966</v>
      </c>
      <c r="BU13" s="27">
        <v>1.0608083303649101</v>
      </c>
      <c r="BV13" s="27">
        <v>373.59290889620002</v>
      </c>
      <c r="BW13" s="27">
        <v>10.4157897101865</v>
      </c>
      <c r="BY13" s="36">
        <f t="shared" si="0"/>
        <v>7.9999952654696213E-3</v>
      </c>
      <c r="CA13" s="24">
        <f t="shared" si="1"/>
        <v>-3.4851092227666076E-7</v>
      </c>
      <c r="CB13" s="24">
        <f t="shared" si="2"/>
        <v>1.0453609895514032E-6</v>
      </c>
      <c r="CC13" s="24">
        <f t="shared" si="3"/>
        <v>-1.746164816726798E-7</v>
      </c>
      <c r="CD13" s="24">
        <f t="shared" si="4"/>
        <v>-2.4074787056314829E-5</v>
      </c>
      <c r="CE13" s="24">
        <f t="shared" si="5"/>
        <v>-2.6113834829376698E-5</v>
      </c>
      <c r="CF13" s="24">
        <f t="shared" si="6"/>
        <v>7.4402094292456128E-7</v>
      </c>
      <c r="CG13" s="24">
        <f t="shared" si="7"/>
        <v>-3.8411795679664171E-7</v>
      </c>
      <c r="CH13" s="24">
        <f t="shared" si="8"/>
        <v>3.3703220112135101E-7</v>
      </c>
      <c r="CI13" s="24">
        <f t="shared" si="9"/>
        <v>-7.2991201850532248E-8</v>
      </c>
      <c r="CJ13" s="24">
        <f t="shared" si="10"/>
        <v>3.3290969047926762E-7</v>
      </c>
      <c r="CK13" s="24">
        <f t="shared" si="11"/>
        <v>-1.4569462108128678E-6</v>
      </c>
      <c r="CL13" s="24">
        <f t="shared" si="12"/>
        <v>-1.0173361543775703E-6</v>
      </c>
      <c r="CM13" s="24">
        <f t="shared" si="13"/>
        <v>8.0765198562986932E-6</v>
      </c>
    </row>
    <row r="14" spans="1:91" x14ac:dyDescent="0.25">
      <c r="A14" s="27" t="s">
        <v>13</v>
      </c>
      <c r="B14" s="27">
        <v>5872.0865672</v>
      </c>
      <c r="C14" s="27">
        <v>18.372314211999999</v>
      </c>
      <c r="D14" s="27">
        <v>33942.419966000001</v>
      </c>
      <c r="E14" s="27">
        <v>1082.0188063999999</v>
      </c>
      <c r="F14" s="27">
        <v>995.45731669999998</v>
      </c>
      <c r="G14" s="27">
        <v>20.707509042000002</v>
      </c>
      <c r="H14" s="27">
        <v>1695.2708319000001</v>
      </c>
      <c r="I14" s="27">
        <v>29.893353339000001</v>
      </c>
      <c r="J14" s="27">
        <v>4.1138570747000003</v>
      </c>
      <c r="K14" s="27">
        <v>68.879347625999998</v>
      </c>
      <c r="L14" s="27">
        <v>4.9710786498999999</v>
      </c>
      <c r="M14" s="27">
        <v>5.1650399127000002</v>
      </c>
      <c r="N14" s="27">
        <v>2.7868058297</v>
      </c>
      <c r="O14" s="27"/>
      <c r="P14" s="29" t="s">
        <v>13</v>
      </c>
      <c r="Q14" s="29">
        <v>0</v>
      </c>
      <c r="R14" s="27">
        <v>4.9710746171728504</v>
      </c>
      <c r="S14" s="27">
        <v>29.893355286749401</v>
      </c>
      <c r="T14" s="27">
        <v>29.893355286749401</v>
      </c>
      <c r="U14" s="27">
        <v>40.380621837265799</v>
      </c>
      <c r="V14" s="27">
        <v>4.11384931012803</v>
      </c>
      <c r="W14" s="27">
        <v>5.1650335164356997</v>
      </c>
      <c r="X14" s="27">
        <v>0</v>
      </c>
      <c r="Y14" s="27">
        <v>5872.0854079024602</v>
      </c>
      <c r="Z14" s="27">
        <v>403.91849084028797</v>
      </c>
      <c r="AA14" s="27">
        <v>36.4244914862808</v>
      </c>
      <c r="AB14" s="27">
        <v>132.03742626349799</v>
      </c>
      <c r="AC14" s="27">
        <v>0</v>
      </c>
      <c r="AD14" s="27">
        <v>68.879343966721194</v>
      </c>
      <c r="AE14" s="27">
        <v>68.879343966721194</v>
      </c>
      <c r="AF14" s="27">
        <v>271.53902078892298</v>
      </c>
      <c r="AG14" s="27">
        <v>48.423825950249302</v>
      </c>
      <c r="AH14" s="27">
        <v>3.02062895035789</v>
      </c>
      <c r="AI14" s="27">
        <v>23.644929749823898</v>
      </c>
      <c r="AJ14" s="27">
        <v>0</v>
      </c>
      <c r="AK14" s="27">
        <v>2.7868041540461999</v>
      </c>
      <c r="AL14" s="27">
        <v>18.372305062804099</v>
      </c>
      <c r="AM14" s="27">
        <v>0</v>
      </c>
      <c r="AN14" s="27">
        <v>30548.1666598544</v>
      </c>
      <c r="AO14" s="27">
        <v>3122.7041380975102</v>
      </c>
      <c r="AP14" s="27">
        <v>33942.409818740802</v>
      </c>
      <c r="AQ14" s="27">
        <v>0</v>
      </c>
      <c r="AR14" s="27">
        <v>156.05426525233</v>
      </c>
      <c r="AS14" s="27">
        <v>0</v>
      </c>
      <c r="AT14" s="27">
        <v>636.44067732856001</v>
      </c>
      <c r="AU14" s="27">
        <v>0.58035068381862598</v>
      </c>
      <c r="AV14" s="27">
        <v>0.204068739992394</v>
      </c>
      <c r="AW14" s="27">
        <v>767.69645430645301</v>
      </c>
      <c r="AX14" s="27">
        <v>0.26080992377519402</v>
      </c>
      <c r="AY14" s="27">
        <v>0</v>
      </c>
      <c r="AZ14" s="27">
        <v>3.7827369896988997E-2</v>
      </c>
      <c r="BA14" s="27">
        <v>1081.9925952121901</v>
      </c>
      <c r="BB14" s="27">
        <v>995.43110448868697</v>
      </c>
      <c r="BC14" s="27">
        <v>86.561490723501805</v>
      </c>
      <c r="BD14" s="27">
        <v>0</v>
      </c>
      <c r="BE14" s="27">
        <v>0</v>
      </c>
      <c r="BF14" s="27">
        <v>4.0724171328891003</v>
      </c>
      <c r="BG14" s="27">
        <v>0</v>
      </c>
      <c r="BH14" s="27">
        <v>43.700585477052599</v>
      </c>
      <c r="BI14" s="27">
        <v>0</v>
      </c>
      <c r="BJ14" s="27">
        <v>1.1358162302066199</v>
      </c>
      <c r="BK14" s="27">
        <v>174.80219548823999</v>
      </c>
      <c r="BL14" s="27">
        <v>43.9049348660606</v>
      </c>
      <c r="BM14" s="27">
        <v>0</v>
      </c>
      <c r="BN14" s="27">
        <v>2.9365973092588602</v>
      </c>
      <c r="BO14" s="27">
        <v>3.9818271025204299E-3</v>
      </c>
      <c r="BP14" s="27">
        <v>20.7075302932918</v>
      </c>
      <c r="BQ14" s="27">
        <v>345.81965206989599</v>
      </c>
      <c r="BR14" s="27">
        <v>0</v>
      </c>
      <c r="BS14" s="27">
        <v>2.3459660624688201</v>
      </c>
      <c r="BT14" s="27">
        <v>53.518379395407003</v>
      </c>
      <c r="BU14" s="27">
        <v>4.8136522902071697</v>
      </c>
      <c r="BV14" s="27">
        <v>1695.27043758439</v>
      </c>
      <c r="BW14" s="27">
        <v>47.263922146890003</v>
      </c>
      <c r="BY14" s="36">
        <f t="shared" si="0"/>
        <v>7.9999924059309564E-3</v>
      </c>
      <c r="CA14" s="24">
        <f t="shared" si="1"/>
        <v>-1.9742514461877401E-7</v>
      </c>
      <c r="CB14" s="24">
        <f t="shared" si="2"/>
        <v>-4.9798821176663443E-7</v>
      </c>
      <c r="CC14" s="24">
        <f t="shared" si="3"/>
        <v>-2.9895508952363566E-7</v>
      </c>
      <c r="CD14" s="24">
        <f t="shared" si="4"/>
        <v>-2.4224336633350255E-5</v>
      </c>
      <c r="CE14" s="24">
        <f t="shared" si="5"/>
        <v>-2.6331828470460216E-5</v>
      </c>
      <c r="CF14" s="24">
        <f t="shared" si="6"/>
        <v>1.0262601723464043E-6</v>
      </c>
      <c r="CG14" s="24">
        <f t="shared" si="7"/>
        <v>-2.3259741311996169E-7</v>
      </c>
      <c r="CH14" s="24">
        <f t="shared" si="8"/>
        <v>6.5156604476605983E-8</v>
      </c>
      <c r="CI14" s="24">
        <f t="shared" si="9"/>
        <v>-1.8874189912969607E-6</v>
      </c>
      <c r="CJ14" s="24">
        <f t="shared" si="10"/>
        <v>-5.3125921334129166E-8</v>
      </c>
      <c r="CK14" s="24">
        <f t="shared" si="11"/>
        <v>-8.1123784867718106E-7</v>
      </c>
      <c r="CL14" s="24">
        <f t="shared" si="12"/>
        <v>-1.238376548592996E-6</v>
      </c>
      <c r="CM14" s="24">
        <f t="shared" si="13"/>
        <v>-6.0128114499452665E-7</v>
      </c>
    </row>
    <row r="15" spans="1:91" x14ac:dyDescent="0.25">
      <c r="A15" s="27" t="s">
        <v>14</v>
      </c>
      <c r="B15" s="27">
        <v>3087.5398965999998</v>
      </c>
      <c r="C15" s="27">
        <v>9.6601534139999998</v>
      </c>
      <c r="D15" s="27">
        <v>18260.294718000001</v>
      </c>
      <c r="E15" s="27">
        <v>575.13481149999996</v>
      </c>
      <c r="F15" s="27">
        <v>529.12395590000006</v>
      </c>
      <c r="G15" s="27">
        <v>10.887997505</v>
      </c>
      <c r="H15" s="27">
        <v>901.40297520000001</v>
      </c>
      <c r="I15" s="27">
        <v>15.889484177</v>
      </c>
      <c r="J15" s="27">
        <v>2.1866755552999999</v>
      </c>
      <c r="K15" s="27">
        <v>36.612035677000001</v>
      </c>
      <c r="L15" s="27">
        <v>2.6423186983</v>
      </c>
      <c r="M15" s="27">
        <v>2.7454173935999999</v>
      </c>
      <c r="N15" s="27">
        <v>1.4812951182</v>
      </c>
      <c r="O15" s="27"/>
      <c r="P15" s="29" t="s">
        <v>14</v>
      </c>
      <c r="Q15" s="29">
        <v>0</v>
      </c>
      <c r="R15" s="27">
        <v>2.6423207934298198</v>
      </c>
      <c r="S15" s="27">
        <v>15.889476374946</v>
      </c>
      <c r="T15" s="27">
        <v>15.889476374946</v>
      </c>
      <c r="U15" s="27">
        <v>21.471498347291899</v>
      </c>
      <c r="V15" s="27">
        <v>2.1866746661211098</v>
      </c>
      <c r="W15" s="27">
        <v>2.7454170468877699</v>
      </c>
      <c r="X15" s="27">
        <v>0</v>
      </c>
      <c r="Y15" s="27">
        <v>3087.5381218141802</v>
      </c>
      <c r="Z15" s="27">
        <v>214.77446632159001</v>
      </c>
      <c r="AA15" s="27">
        <v>19.367884655451</v>
      </c>
      <c r="AB15" s="27">
        <v>70.207872510006396</v>
      </c>
      <c r="AC15" s="27">
        <v>0</v>
      </c>
      <c r="AD15" s="27">
        <v>36.612026016155397</v>
      </c>
      <c r="AE15" s="27">
        <v>36.612026016155397</v>
      </c>
      <c r="AF15" s="27">
        <v>146.08212792504199</v>
      </c>
      <c r="AG15" s="27">
        <v>25.748302957805901</v>
      </c>
      <c r="AH15" s="27">
        <v>1.6061519609103201</v>
      </c>
      <c r="AI15" s="27">
        <v>12.5726679806949</v>
      </c>
      <c r="AJ15" s="27">
        <v>0</v>
      </c>
      <c r="AK15" s="27">
        <v>1.48129503378573</v>
      </c>
      <c r="AL15" s="27">
        <v>9.6601437642840207</v>
      </c>
      <c r="AM15" s="27">
        <v>0</v>
      </c>
      <c r="AN15" s="27">
        <v>16434.260899878998</v>
      </c>
      <c r="AO15" s="27">
        <v>1679.94687912366</v>
      </c>
      <c r="AP15" s="27">
        <v>18260.289906927799</v>
      </c>
      <c r="AQ15" s="27">
        <v>0</v>
      </c>
      <c r="AR15" s="27">
        <v>82.978348425190006</v>
      </c>
      <c r="AS15" s="27">
        <v>0</v>
      </c>
      <c r="AT15" s="27">
        <v>338.41321657431803</v>
      </c>
      <c r="AU15" s="27">
        <v>0.30847927228845201</v>
      </c>
      <c r="AV15" s="27">
        <v>0.10847050737170399</v>
      </c>
      <c r="AW15" s="27">
        <v>408.06029291136798</v>
      </c>
      <c r="AX15" s="27">
        <v>0.13863049619206599</v>
      </c>
      <c r="AY15" s="27">
        <v>0</v>
      </c>
      <c r="AZ15" s="27">
        <v>2.0106647166785101E-2</v>
      </c>
      <c r="BA15" s="27">
        <v>575.12088502259905</v>
      </c>
      <c r="BB15" s="27">
        <v>529.11008811711702</v>
      </c>
      <c r="BC15" s="27">
        <v>46.010796905482302</v>
      </c>
      <c r="BD15" s="27">
        <v>0</v>
      </c>
      <c r="BE15" s="27">
        <v>0</v>
      </c>
      <c r="BF15" s="27">
        <v>2.1646446709215801</v>
      </c>
      <c r="BG15" s="27">
        <v>0</v>
      </c>
      <c r="BH15" s="27">
        <v>23.2285199263656</v>
      </c>
      <c r="BI15" s="27">
        <v>0</v>
      </c>
      <c r="BJ15" s="27">
        <v>0.60373107440048102</v>
      </c>
      <c r="BK15" s="27">
        <v>92.914179938270394</v>
      </c>
      <c r="BL15" s="27">
        <v>23.345484433945501</v>
      </c>
      <c r="BM15" s="27">
        <v>0</v>
      </c>
      <c r="BN15" s="27">
        <v>1.56091621135711</v>
      </c>
      <c r="BO15" s="27">
        <v>2.1164614143090901E-3</v>
      </c>
      <c r="BP15" s="27">
        <v>10.8879946272127</v>
      </c>
      <c r="BQ15" s="27">
        <v>183.88179937506499</v>
      </c>
      <c r="BR15" s="27">
        <v>0</v>
      </c>
      <c r="BS15" s="27">
        <v>1.24741191553395</v>
      </c>
      <c r="BT15" s="27">
        <v>28.4572352936854</v>
      </c>
      <c r="BU15" s="27">
        <v>2.5595501609798399</v>
      </c>
      <c r="BV15" s="27">
        <v>901.40266011232495</v>
      </c>
      <c r="BW15" s="27">
        <v>25.131595661981599</v>
      </c>
      <c r="BY15" s="36">
        <f t="shared" si="0"/>
        <v>7.9999895220513699E-3</v>
      </c>
      <c r="CA15" s="24">
        <f t="shared" si="1"/>
        <v>-5.7482198743044967E-7</v>
      </c>
      <c r="CB15" s="24">
        <f t="shared" si="2"/>
        <v>-9.9891953736267104E-7</v>
      </c>
      <c r="CC15" s="24">
        <f t="shared" si="3"/>
        <v>-2.6347177174002059E-7</v>
      </c>
      <c r="CD15" s="24">
        <f t="shared" si="4"/>
        <v>-2.4214283542634588E-5</v>
      </c>
      <c r="CE15" s="24">
        <f t="shared" si="5"/>
        <v>-2.6208949204447804E-5</v>
      </c>
      <c r="CF15" s="24">
        <f t="shared" si="6"/>
        <v>-2.6430822543865209E-7</v>
      </c>
      <c r="CG15" s="24">
        <f t="shared" si="7"/>
        <v>-3.4955251283974964E-7</v>
      </c>
      <c r="CH15" s="24">
        <f t="shared" si="8"/>
        <v>-4.9101996724902255E-7</v>
      </c>
      <c r="CI15" s="24">
        <f t="shared" si="9"/>
        <v>-4.0663503459311701E-7</v>
      </c>
      <c r="CJ15" s="24">
        <f t="shared" si="10"/>
        <v>-2.6387073063972957E-7</v>
      </c>
      <c r="CK15" s="24">
        <f t="shared" si="11"/>
        <v>7.92913368551937E-7</v>
      </c>
      <c r="CL15" s="24">
        <f t="shared" si="12"/>
        <v>-1.262876205437352E-7</v>
      </c>
      <c r="CM15" s="24">
        <f t="shared" si="13"/>
        <v>-5.6986800929352223E-8</v>
      </c>
    </row>
    <row r="16" spans="1:91" x14ac:dyDescent="0.25">
      <c r="A16" s="27" t="s">
        <v>15</v>
      </c>
      <c r="B16" s="27">
        <v>3523.5591800000002</v>
      </c>
      <c r="C16" s="27">
        <v>11.024353882</v>
      </c>
      <c r="D16" s="27">
        <v>20172.793884999999</v>
      </c>
      <c r="E16" s="27">
        <v>646.34746987000005</v>
      </c>
      <c r="F16" s="27">
        <v>594.63959123999996</v>
      </c>
      <c r="G16" s="27">
        <v>12.425599332999999</v>
      </c>
      <c r="H16" s="27">
        <v>1012.5342375</v>
      </c>
      <c r="I16" s="27">
        <v>17.856889615</v>
      </c>
      <c r="J16" s="27">
        <v>2.4574260578999998</v>
      </c>
      <c r="K16" s="27">
        <v>41.145295378999997</v>
      </c>
      <c r="L16" s="27">
        <v>2.9694896540000002</v>
      </c>
      <c r="M16" s="27">
        <v>3.0853524650000002</v>
      </c>
      <c r="N16" s="27">
        <v>1.6647070081999999</v>
      </c>
      <c r="O16" s="27"/>
      <c r="P16" s="29" t="s">
        <v>15</v>
      </c>
      <c r="Q16" s="29">
        <v>0</v>
      </c>
      <c r="R16" s="27">
        <v>2.96948798409464</v>
      </c>
      <c r="S16" s="27">
        <v>17.8569000556672</v>
      </c>
      <c r="T16" s="27">
        <v>17.8569000556672</v>
      </c>
      <c r="U16" s="27">
        <v>24.117917153649699</v>
      </c>
      <c r="V16" s="27">
        <v>2.4574258367992301</v>
      </c>
      <c r="W16" s="27">
        <v>3.08535060584193</v>
      </c>
      <c r="X16" s="27">
        <v>0</v>
      </c>
      <c r="Y16" s="27">
        <v>3523.5583104266502</v>
      </c>
      <c r="Z16" s="27">
        <v>241.246293187004</v>
      </c>
      <c r="AA16" s="27">
        <v>21.755047621089901</v>
      </c>
      <c r="AB16" s="27">
        <v>78.861110177345495</v>
      </c>
      <c r="AC16" s="27">
        <v>0</v>
      </c>
      <c r="AD16" s="27">
        <v>41.145303189837598</v>
      </c>
      <c r="AE16" s="27">
        <v>41.145303189837598</v>
      </c>
      <c r="AF16" s="27">
        <v>161.382387934544</v>
      </c>
      <c r="AG16" s="27">
        <v>28.9218244916514</v>
      </c>
      <c r="AH16" s="27">
        <v>1.80411457841569</v>
      </c>
      <c r="AI16" s="27">
        <v>14.1222598572297</v>
      </c>
      <c r="AJ16" s="27">
        <v>0</v>
      </c>
      <c r="AK16" s="27">
        <v>1.66470757241585</v>
      </c>
      <c r="AL16" s="27">
        <v>11.0243539003863</v>
      </c>
      <c r="AM16" s="27">
        <v>0</v>
      </c>
      <c r="AN16" s="27">
        <v>18155.507170233101</v>
      </c>
      <c r="AO16" s="27">
        <v>1855.8967920254399</v>
      </c>
      <c r="AP16" s="27">
        <v>20172.786350193099</v>
      </c>
      <c r="AQ16" s="27">
        <v>0</v>
      </c>
      <c r="AR16" s="27">
        <v>93.205531237452703</v>
      </c>
      <c r="AS16" s="27">
        <v>0</v>
      </c>
      <c r="AT16" s="27">
        <v>380.123491620859</v>
      </c>
      <c r="AU16" s="27">
        <v>0.34667438602379802</v>
      </c>
      <c r="AV16" s="27">
        <v>0.121901243060676</v>
      </c>
      <c r="AW16" s="27">
        <v>458.58587560409302</v>
      </c>
      <c r="AX16" s="27">
        <v>0.15579594935850999</v>
      </c>
      <c r="AY16" s="27">
        <v>0</v>
      </c>
      <c r="AZ16" s="27">
        <v>2.25963357951906E-2</v>
      </c>
      <c r="BA16" s="27">
        <v>646.331792349887</v>
      </c>
      <c r="BB16" s="27">
        <v>594.62392960821899</v>
      </c>
      <c r="BC16" s="27">
        <v>51.707862741667903</v>
      </c>
      <c r="BD16" s="27">
        <v>0</v>
      </c>
      <c r="BE16" s="27">
        <v>0</v>
      </c>
      <c r="BF16" s="27">
        <v>2.4326679836604401</v>
      </c>
      <c r="BG16" s="27">
        <v>0</v>
      </c>
      <c r="BH16" s="27">
        <v>26.104682864575501</v>
      </c>
      <c r="BI16" s="27">
        <v>0</v>
      </c>
      <c r="BJ16" s="27">
        <v>0.67848352334749795</v>
      </c>
      <c r="BK16" s="27">
        <v>104.41869044252201</v>
      </c>
      <c r="BL16" s="27">
        <v>26.2228365492915</v>
      </c>
      <c r="BM16" s="27">
        <v>0</v>
      </c>
      <c r="BN16" s="27">
        <v>1.7541827128149099</v>
      </c>
      <c r="BO16" s="27">
        <v>2.3785629663464398E-3</v>
      </c>
      <c r="BP16" s="27">
        <v>12.4256106956195</v>
      </c>
      <c r="BQ16" s="27">
        <v>206.54602724978599</v>
      </c>
      <c r="BR16" s="27">
        <v>0</v>
      </c>
      <c r="BS16" s="27">
        <v>1.40116167708857</v>
      </c>
      <c r="BT16" s="27">
        <v>31.964639581346098</v>
      </c>
      <c r="BU16" s="27">
        <v>2.8750231404312601</v>
      </c>
      <c r="BV16" s="27">
        <v>1012.53387661458</v>
      </c>
      <c r="BW16" s="27">
        <v>28.229127361788802</v>
      </c>
      <c r="BY16" s="36">
        <f t="shared" si="0"/>
        <v>8.0000048150512103E-3</v>
      </c>
      <c r="CA16" s="24">
        <f t="shared" si="1"/>
        <v>-2.4678834824437572E-7</v>
      </c>
      <c r="CB16" s="24">
        <f t="shared" si="2"/>
        <v>1.6677893941830679E-9</v>
      </c>
      <c r="CC16" s="24">
        <f t="shared" si="3"/>
        <v>-3.7351330427112406E-7</v>
      </c>
      <c r="CD16" s="24">
        <f t="shared" si="4"/>
        <v>-2.4255560428219491E-5</v>
      </c>
      <c r="CE16" s="24">
        <f t="shared" si="5"/>
        <v>-2.6338023925236766E-5</v>
      </c>
      <c r="CF16" s="24">
        <f t="shared" si="6"/>
        <v>9.1445242976098743E-7</v>
      </c>
      <c r="CG16" s="24">
        <f t="shared" si="7"/>
        <v>-3.5641799227212657E-7</v>
      </c>
      <c r="CH16" s="24">
        <f t="shared" si="8"/>
        <v>5.8468565496191691E-7</v>
      </c>
      <c r="CI16" s="24">
        <f t="shared" si="9"/>
        <v>-8.9972501505002099E-8</v>
      </c>
      <c r="CJ16" s="24">
        <f t="shared" si="10"/>
        <v>1.8983549709993632E-7</v>
      </c>
      <c r="CK16" s="24">
        <f t="shared" si="11"/>
        <v>-5.6235432844958617E-7</v>
      </c>
      <c r="CL16" s="24">
        <f t="shared" si="12"/>
        <v>-6.0257558617732043E-7</v>
      </c>
      <c r="CM16" s="24">
        <f t="shared" si="13"/>
        <v>3.3892801992274276E-7</v>
      </c>
    </row>
    <row r="17" spans="1:91" x14ac:dyDescent="0.25">
      <c r="A17" s="27" t="s">
        <v>16</v>
      </c>
      <c r="B17" s="27">
        <v>4825.0456649999996</v>
      </c>
      <c r="C17" s="27">
        <v>15.096390905</v>
      </c>
      <c r="D17" s="27">
        <v>28001.20765</v>
      </c>
      <c r="E17" s="27">
        <v>890.75351690000002</v>
      </c>
      <c r="F17" s="27">
        <v>819.4934528</v>
      </c>
      <c r="G17" s="27">
        <v>17.015198530999999</v>
      </c>
      <c r="H17" s="27">
        <v>1395.6836483</v>
      </c>
      <c r="I17" s="27">
        <v>24.609185109999999</v>
      </c>
      <c r="J17" s="27">
        <v>3.3866625739999998</v>
      </c>
      <c r="K17" s="27">
        <v>56.703723549999999</v>
      </c>
      <c r="L17" s="27">
        <v>4.0923546369999997</v>
      </c>
      <c r="M17" s="27">
        <v>4.2520321550000002</v>
      </c>
      <c r="N17" s="27">
        <v>2.2941900830000002</v>
      </c>
      <c r="O17" s="27"/>
      <c r="P17" s="29" t="s">
        <v>16</v>
      </c>
      <c r="Q17" s="29">
        <v>0</v>
      </c>
      <c r="R17" s="27">
        <v>4.0923588572120702</v>
      </c>
      <c r="S17" s="27">
        <v>24.609162459680601</v>
      </c>
      <c r="T17" s="27">
        <v>24.609162459680601</v>
      </c>
      <c r="U17" s="27">
        <v>33.2447032613468</v>
      </c>
      <c r="V17" s="27">
        <v>3.3866568783361899</v>
      </c>
      <c r="W17" s="27">
        <v>4.2520317002368797</v>
      </c>
      <c r="X17" s="27">
        <v>0</v>
      </c>
      <c r="Y17" s="27">
        <v>4825.0448819590201</v>
      </c>
      <c r="Z17" s="27">
        <v>332.53993808639399</v>
      </c>
      <c r="AA17" s="27">
        <v>29.987667233839101</v>
      </c>
      <c r="AB17" s="27">
        <v>108.704163010047</v>
      </c>
      <c r="AC17" s="27">
        <v>0</v>
      </c>
      <c r="AD17" s="27">
        <v>56.703732218886302</v>
      </c>
      <c r="AE17" s="27">
        <v>56.703732218886302</v>
      </c>
      <c r="AF17" s="27">
        <v>224.009517130463</v>
      </c>
      <c r="AG17" s="27">
        <v>39.866541845015099</v>
      </c>
      <c r="AH17" s="27">
        <v>2.4868360621566201</v>
      </c>
      <c r="AI17" s="27">
        <v>19.466482563604998</v>
      </c>
      <c r="AJ17" s="27">
        <v>0</v>
      </c>
      <c r="AK17" s="27">
        <v>2.29419109696902</v>
      </c>
      <c r="AL17" s="27">
        <v>15.0963859805883</v>
      </c>
      <c r="AM17" s="27">
        <v>0</v>
      </c>
      <c r="AN17" s="27">
        <v>25201.079448734199</v>
      </c>
      <c r="AO17" s="27">
        <v>2576.1103286562202</v>
      </c>
      <c r="AP17" s="27">
        <v>28001.199294520899</v>
      </c>
      <c r="AQ17" s="27">
        <v>0</v>
      </c>
      <c r="AR17" s="27">
        <v>128.47686613302599</v>
      </c>
      <c r="AS17" s="27">
        <v>0</v>
      </c>
      <c r="AT17" s="27">
        <v>523.97074361662703</v>
      </c>
      <c r="AU17" s="27">
        <v>0.47776480783963599</v>
      </c>
      <c r="AV17" s="27">
        <v>0.16799611095862399</v>
      </c>
      <c r="AW17" s="27">
        <v>631.99320949971604</v>
      </c>
      <c r="AX17" s="27">
        <v>0.21470732496679201</v>
      </c>
      <c r="AY17" s="27">
        <v>0</v>
      </c>
      <c r="AZ17" s="27">
        <v>3.11407047184422E-2</v>
      </c>
      <c r="BA17" s="27">
        <v>890.73201896776197</v>
      </c>
      <c r="BB17" s="27">
        <v>819.47197674153495</v>
      </c>
      <c r="BC17" s="27">
        <v>71.260042226227299</v>
      </c>
      <c r="BD17" s="27">
        <v>0</v>
      </c>
      <c r="BE17" s="27">
        <v>0</v>
      </c>
      <c r="BF17" s="27">
        <v>3.3525463803964999</v>
      </c>
      <c r="BG17" s="27">
        <v>0</v>
      </c>
      <c r="BH17" s="27">
        <v>35.975757229231</v>
      </c>
      <c r="BI17" s="27">
        <v>0</v>
      </c>
      <c r="BJ17" s="27">
        <v>0.93504160507503997</v>
      </c>
      <c r="BK17" s="27">
        <v>143.90302881771601</v>
      </c>
      <c r="BL17" s="27">
        <v>36.146177999750897</v>
      </c>
      <c r="BM17" s="27">
        <v>0</v>
      </c>
      <c r="BN17" s="27">
        <v>2.4175062836135899</v>
      </c>
      <c r="BO17" s="27">
        <v>3.27797730231429E-3</v>
      </c>
      <c r="BP17" s="27">
        <v>17.015180263342</v>
      </c>
      <c r="BQ17" s="27">
        <v>284.707339215709</v>
      </c>
      <c r="BR17" s="27">
        <v>0</v>
      </c>
      <c r="BS17" s="27">
        <v>1.9313897585906299</v>
      </c>
      <c r="BT17" s="27">
        <v>44.060814901483603</v>
      </c>
      <c r="BU17" s="27">
        <v>3.9630022681287702</v>
      </c>
      <c r="BV17" s="27">
        <v>1395.6831182945</v>
      </c>
      <c r="BW17" s="27">
        <v>38.911659228550903</v>
      </c>
      <c r="BY17" s="36">
        <f t="shared" si="0"/>
        <v>7.9999972420572683E-3</v>
      </c>
      <c r="CA17" s="24">
        <f t="shared" si="1"/>
        <v>-1.622867499873323E-7</v>
      </c>
      <c r="CB17" s="24">
        <f t="shared" si="2"/>
        <v>-3.2619794563720002E-7</v>
      </c>
      <c r="CC17" s="24">
        <f t="shared" si="3"/>
        <v>-2.9839709794579977E-7</v>
      </c>
      <c r="CD17" s="24">
        <f t="shared" si="4"/>
        <v>-2.4134546572283797E-5</v>
      </c>
      <c r="CE17" s="24">
        <f t="shared" si="5"/>
        <v>-2.620650401986329E-5</v>
      </c>
      <c r="CF17" s="24">
        <f t="shared" si="6"/>
        <v>-1.07360827828918E-6</v>
      </c>
      <c r="CG17" s="24">
        <f t="shared" si="7"/>
        <v>-3.7974615566609556E-7</v>
      </c>
      <c r="CH17" s="24">
        <f t="shared" si="8"/>
        <v>-9.2040103305372904E-7</v>
      </c>
      <c r="CI17" s="24">
        <f t="shared" si="9"/>
        <v>-1.6817925274428894E-6</v>
      </c>
      <c r="CJ17" s="24">
        <f t="shared" si="10"/>
        <v>1.5288037115390194E-7</v>
      </c>
      <c r="CK17" s="24">
        <f t="shared" si="11"/>
        <v>1.0312429994007675E-6</v>
      </c>
      <c r="CL17" s="24">
        <f t="shared" si="12"/>
        <v>-1.0695194766096633E-7</v>
      </c>
      <c r="CM17" s="24">
        <f t="shared" si="13"/>
        <v>4.4197254071144334E-7</v>
      </c>
    </row>
    <row r="18" spans="1:91" x14ac:dyDescent="0.25">
      <c r="A18" s="27" t="s">
        <v>17</v>
      </c>
      <c r="B18" s="27">
        <v>1728.0792220000001</v>
      </c>
      <c r="C18" s="27">
        <v>5.4067337430000002</v>
      </c>
      <c r="D18" s="27">
        <v>10015.718430999999</v>
      </c>
      <c r="E18" s="27">
        <v>318.82828699999999</v>
      </c>
      <c r="F18" s="27">
        <v>293.32203190000001</v>
      </c>
      <c r="G18" s="27">
        <v>6.0939552499999996</v>
      </c>
      <c r="H18" s="27">
        <v>499.54944319999998</v>
      </c>
      <c r="I18" s="27">
        <v>8.8083941320000001</v>
      </c>
      <c r="J18" s="27">
        <v>1.2121917186</v>
      </c>
      <c r="K18" s="27">
        <v>20.296025700000001</v>
      </c>
      <c r="L18" s="27">
        <v>1.4647801901999999</v>
      </c>
      <c r="M18" s="27">
        <v>1.5219337924</v>
      </c>
      <c r="N18" s="27">
        <v>0.82116179440000003</v>
      </c>
      <c r="O18" s="27"/>
      <c r="P18" s="29" t="s">
        <v>17</v>
      </c>
      <c r="Q18" s="29">
        <v>0</v>
      </c>
      <c r="R18" s="27">
        <v>1.46477983130225</v>
      </c>
      <c r="S18" s="27">
        <v>8.8083917269875496</v>
      </c>
      <c r="T18" s="27">
        <v>8.8083917269875496</v>
      </c>
      <c r="U18" s="27">
        <v>11.899097808910501</v>
      </c>
      <c r="V18" s="27">
        <v>1.21219108784663</v>
      </c>
      <c r="W18" s="27">
        <v>1.52193357538899</v>
      </c>
      <c r="X18" s="27">
        <v>0</v>
      </c>
      <c r="Y18" s="27">
        <v>1728.0772239399801</v>
      </c>
      <c r="Z18" s="27">
        <v>119.02388684096</v>
      </c>
      <c r="AA18" s="27">
        <v>10.733317143622701</v>
      </c>
      <c r="AB18" s="27">
        <v>38.907826141247</v>
      </c>
      <c r="AC18" s="27">
        <v>0</v>
      </c>
      <c r="AD18" s="27">
        <v>20.296033908382299</v>
      </c>
      <c r="AE18" s="27">
        <v>20.296033908382299</v>
      </c>
      <c r="AF18" s="27">
        <v>80.125609058350804</v>
      </c>
      <c r="AG18" s="27">
        <v>14.269196396286899</v>
      </c>
      <c r="AH18" s="27">
        <v>0.89010049317914897</v>
      </c>
      <c r="AI18" s="27">
        <v>6.96751687487117</v>
      </c>
      <c r="AJ18" s="27">
        <v>0</v>
      </c>
      <c r="AK18" s="27">
        <v>0.82116195281106297</v>
      </c>
      <c r="AL18" s="27">
        <v>5.4067344841019196</v>
      </c>
      <c r="AM18" s="27">
        <v>0</v>
      </c>
      <c r="AN18" s="27">
        <v>9014.1427938799698</v>
      </c>
      <c r="AO18" s="27">
        <v>921.44624878233196</v>
      </c>
      <c r="AP18" s="27">
        <v>10015.7146517206</v>
      </c>
      <c r="AQ18" s="27">
        <v>0</v>
      </c>
      <c r="AR18" s="27">
        <v>45.984977819546103</v>
      </c>
      <c r="AS18" s="27">
        <v>0</v>
      </c>
      <c r="AT18" s="27">
        <v>187.54195075397399</v>
      </c>
      <c r="AU18" s="27">
        <v>0.171006663304618</v>
      </c>
      <c r="AV18" s="27">
        <v>6.0131005528089601E-2</v>
      </c>
      <c r="AW18" s="27">
        <v>226.209890215336</v>
      </c>
      <c r="AX18" s="27">
        <v>7.6850354426054202E-2</v>
      </c>
      <c r="AY18" s="27">
        <v>0</v>
      </c>
      <c r="AZ18" s="27">
        <v>1.11462463488704E-2</v>
      </c>
      <c r="BA18" s="27">
        <v>318.82052251394299</v>
      </c>
      <c r="BB18" s="27">
        <v>293.31426724737702</v>
      </c>
      <c r="BC18" s="27">
        <v>25.506255266566299</v>
      </c>
      <c r="BD18" s="27">
        <v>0</v>
      </c>
      <c r="BE18" s="27">
        <v>0</v>
      </c>
      <c r="BF18" s="27">
        <v>1.19997866895947</v>
      </c>
      <c r="BG18" s="27">
        <v>0</v>
      </c>
      <c r="BH18" s="27">
        <v>12.876818828574001</v>
      </c>
      <c r="BI18" s="27">
        <v>0</v>
      </c>
      <c r="BJ18" s="27">
        <v>0.33468020894304901</v>
      </c>
      <c r="BK18" s="27">
        <v>51.507292030511998</v>
      </c>
      <c r="BL18" s="27">
        <v>12.937602159127</v>
      </c>
      <c r="BM18" s="27">
        <v>0</v>
      </c>
      <c r="BN18" s="27">
        <v>0.865299764215678</v>
      </c>
      <c r="BO18" s="27">
        <v>1.1732612290767501E-3</v>
      </c>
      <c r="BP18" s="27">
        <v>6.0939550363817698</v>
      </c>
      <c r="BQ18" s="27">
        <v>101.90384247349201</v>
      </c>
      <c r="BR18" s="27">
        <v>0</v>
      </c>
      <c r="BS18" s="27">
        <v>0.69129952657384797</v>
      </c>
      <c r="BT18" s="27">
        <v>15.7704042567218</v>
      </c>
      <c r="BU18" s="27">
        <v>1.4184542597148699</v>
      </c>
      <c r="BV18" s="27">
        <v>499.54927650258702</v>
      </c>
      <c r="BW18" s="27">
        <v>13.927409391313001</v>
      </c>
      <c r="BY18" s="36">
        <f t="shared" si="0"/>
        <v>7.9999892014281388E-3</v>
      </c>
      <c r="CA18" s="24">
        <f t="shared" si="1"/>
        <v>-1.1562317251299235E-6</v>
      </c>
      <c r="CB18" s="24">
        <f t="shared" si="2"/>
        <v>1.3707017112644657E-7</v>
      </c>
      <c r="CC18" s="24">
        <f t="shared" si="3"/>
        <v>-3.7733482876985294E-7</v>
      </c>
      <c r="CD18" s="24">
        <f t="shared" si="4"/>
        <v>-2.435319064709894E-5</v>
      </c>
      <c r="CE18" s="24">
        <f t="shared" si="5"/>
        <v>-2.6471426550197461E-5</v>
      </c>
      <c r="CF18" s="24">
        <f t="shared" si="6"/>
        <v>-3.5054118549990863E-8</v>
      </c>
      <c r="CG18" s="24">
        <f t="shared" si="7"/>
        <v>-3.3369552350413356E-7</v>
      </c>
      <c r="CH18" s="24">
        <f t="shared" si="8"/>
        <v>-2.7303642576420918E-7</v>
      </c>
      <c r="CI18" s="24">
        <f t="shared" si="9"/>
        <v>-5.2034126310271576E-7</v>
      </c>
      <c r="CJ18" s="24">
        <f t="shared" si="10"/>
        <v>4.0443298696776321E-7</v>
      </c>
      <c r="CK18" s="24">
        <f t="shared" si="11"/>
        <v>-2.4501816201825939E-7</v>
      </c>
      <c r="CL18" s="24">
        <f t="shared" si="12"/>
        <v>-1.4258899508931273E-7</v>
      </c>
      <c r="CM18" s="24">
        <f t="shared" si="13"/>
        <v>1.929109025944647E-7</v>
      </c>
    </row>
    <row r="19" spans="1:91" x14ac:dyDescent="0.25">
      <c r="A19" s="27" t="s">
        <v>18</v>
      </c>
      <c r="B19" s="27">
        <v>1566.7770995999999</v>
      </c>
      <c r="C19" s="27">
        <v>4.9020597090000004</v>
      </c>
      <c r="D19" s="27">
        <v>9114.5086950000004</v>
      </c>
      <c r="E19" s="27">
        <v>289.57410629999998</v>
      </c>
      <c r="F19" s="27">
        <v>266.40819829999998</v>
      </c>
      <c r="G19" s="27">
        <v>5.5251342670000003</v>
      </c>
      <c r="H19" s="27">
        <v>453.73755119999998</v>
      </c>
      <c r="I19" s="27">
        <v>8.0001764620000007</v>
      </c>
      <c r="J19" s="27">
        <v>1.1009665898000001</v>
      </c>
      <c r="K19" s="27">
        <v>18.433760779</v>
      </c>
      <c r="L19" s="27">
        <v>1.3303787916000001</v>
      </c>
      <c r="M19" s="27">
        <v>1.3822883665000001</v>
      </c>
      <c r="N19" s="27">
        <v>0.74581583360000003</v>
      </c>
      <c r="O19" s="27"/>
      <c r="P19" s="29" t="s">
        <v>18</v>
      </c>
      <c r="Q19" s="29">
        <v>0</v>
      </c>
      <c r="R19" s="27">
        <v>1.3303804775013299</v>
      </c>
      <c r="S19" s="27">
        <v>8.0001819336532503</v>
      </c>
      <c r="T19" s="27">
        <v>8.0001819336532503</v>
      </c>
      <c r="U19" s="27">
        <v>10.807913024686201</v>
      </c>
      <c r="V19" s="27">
        <v>1.10096426077071</v>
      </c>
      <c r="W19" s="27">
        <v>1.3822873045739501</v>
      </c>
      <c r="X19" s="27">
        <v>0</v>
      </c>
      <c r="Y19" s="27">
        <v>1566.7768558563</v>
      </c>
      <c r="Z19" s="27">
        <v>108.10909250624501</v>
      </c>
      <c r="AA19" s="27">
        <v>9.7490481005049592</v>
      </c>
      <c r="AB19" s="27">
        <v>35.339900695764797</v>
      </c>
      <c r="AC19" s="27">
        <v>0</v>
      </c>
      <c r="AD19" s="27">
        <v>18.433762689097101</v>
      </c>
      <c r="AE19" s="27">
        <v>18.433762689097101</v>
      </c>
      <c r="AF19" s="27">
        <v>72.916083494105294</v>
      </c>
      <c r="AG19" s="27">
        <v>12.960679265260101</v>
      </c>
      <c r="AH19" s="27">
        <v>0.80847628346553801</v>
      </c>
      <c r="AI19" s="27">
        <v>6.3285882491928298</v>
      </c>
      <c r="AJ19" s="27">
        <v>0</v>
      </c>
      <c r="AK19" s="27">
        <v>0.74581412968749805</v>
      </c>
      <c r="AL19" s="27">
        <v>4.9020542251029298</v>
      </c>
      <c r="AM19" s="27">
        <v>0</v>
      </c>
      <c r="AN19" s="27">
        <v>8203.0568336226806</v>
      </c>
      <c r="AO19" s="27">
        <v>838.53307498514596</v>
      </c>
      <c r="AP19" s="27">
        <v>9114.5059921019401</v>
      </c>
      <c r="AQ19" s="27">
        <v>0</v>
      </c>
      <c r="AR19" s="27">
        <v>41.767975118933798</v>
      </c>
      <c r="AS19" s="27">
        <v>0</v>
      </c>
      <c r="AT19" s="27">
        <v>170.34355633003801</v>
      </c>
      <c r="AU19" s="27">
        <v>0.15531603362048499</v>
      </c>
      <c r="AV19" s="27">
        <v>5.4613617630362002E-2</v>
      </c>
      <c r="AW19" s="27">
        <v>205.453934251558</v>
      </c>
      <c r="AX19" s="27">
        <v>6.9798875653808198E-2</v>
      </c>
      <c r="AY19" s="27">
        <v>0</v>
      </c>
      <c r="AZ19" s="27">
        <v>1.0123479986992701E-2</v>
      </c>
      <c r="BA19" s="27">
        <v>289.56710654024499</v>
      </c>
      <c r="BB19" s="27">
        <v>266.401198651556</v>
      </c>
      <c r="BC19" s="27">
        <v>23.165907888688601</v>
      </c>
      <c r="BD19" s="27">
        <v>0</v>
      </c>
      <c r="BE19" s="27">
        <v>0</v>
      </c>
      <c r="BF19" s="27">
        <v>1.08987665382474</v>
      </c>
      <c r="BG19" s="27">
        <v>0</v>
      </c>
      <c r="BH19" s="27">
        <v>11.695336855327101</v>
      </c>
      <c r="BI19" s="27">
        <v>0</v>
      </c>
      <c r="BJ19" s="27">
        <v>0.303971842788405</v>
      </c>
      <c r="BK19" s="27">
        <v>46.781257392924203</v>
      </c>
      <c r="BL19" s="27">
        <v>11.751167073981099</v>
      </c>
      <c r="BM19" s="27">
        <v>0</v>
      </c>
      <c r="BN19" s="27">
        <v>0.78590401814403799</v>
      </c>
      <c r="BO19" s="27">
        <v>1.06563009805056E-3</v>
      </c>
      <c r="BP19" s="27">
        <v>5.5251377103457404</v>
      </c>
      <c r="BQ19" s="27">
        <v>92.558880609887495</v>
      </c>
      <c r="BR19" s="27">
        <v>0</v>
      </c>
      <c r="BS19" s="27">
        <v>0.62790497618311103</v>
      </c>
      <c r="BT19" s="27">
        <v>14.3242050986193</v>
      </c>
      <c r="BU19" s="27">
        <v>1.28837530267034</v>
      </c>
      <c r="BV19" s="27">
        <v>453.73741974349099</v>
      </c>
      <c r="BW19" s="27">
        <v>12.650218011969899</v>
      </c>
      <c r="BY19" s="36">
        <f t="shared" si="0"/>
        <v>8.0000039011757611E-3</v>
      </c>
      <c r="CA19" s="24">
        <f t="shared" si="1"/>
        <v>-1.5557011905131571E-7</v>
      </c>
      <c r="CB19" s="24">
        <f t="shared" si="2"/>
        <v>-1.1186924264916821E-6</v>
      </c>
      <c r="CC19" s="24">
        <f t="shared" si="3"/>
        <v>-2.9654895845226077E-7</v>
      </c>
      <c r="CD19" s="24">
        <f t="shared" si="4"/>
        <v>-2.4172602462383944E-5</v>
      </c>
      <c r="CE19" s="24">
        <f t="shared" si="5"/>
        <v>-2.6274148050419898E-5</v>
      </c>
      <c r="CF19" s="24">
        <f t="shared" si="6"/>
        <v>6.2321485301473542E-7</v>
      </c>
      <c r="CG19" s="24">
        <f t="shared" si="7"/>
        <v>-2.8971926314658017E-7</v>
      </c>
      <c r="CH19" s="24">
        <f t="shared" si="8"/>
        <v>6.8394156998785889E-7</v>
      </c>
      <c r="CI19" s="24">
        <f t="shared" si="9"/>
        <v>-2.1154404790036135E-6</v>
      </c>
      <c r="CJ19" s="24">
        <f t="shared" si="10"/>
        <v>1.0361950140463316E-7</v>
      </c>
      <c r="CK19" s="24">
        <f t="shared" si="11"/>
        <v>1.2672340693627143E-6</v>
      </c>
      <c r="CL19" s="24">
        <f t="shared" si="12"/>
        <v>-7.6823771053805037E-7</v>
      </c>
      <c r="CM19" s="24">
        <f t="shared" si="13"/>
        <v>-2.2846290266563063E-6</v>
      </c>
    </row>
    <row r="20" spans="1:91" x14ac:dyDescent="0.25">
      <c r="A20" s="27" t="s">
        <v>19</v>
      </c>
      <c r="B20" s="27">
        <v>129.46871300000001</v>
      </c>
      <c r="C20" s="27">
        <v>0.40507591999999998</v>
      </c>
      <c r="D20" s="27">
        <v>1314.9174</v>
      </c>
      <c r="E20" s="27">
        <v>32.367204999999998</v>
      </c>
      <c r="F20" s="27">
        <v>29.777839</v>
      </c>
      <c r="G20" s="27">
        <v>0.45656366999999998</v>
      </c>
      <c r="H20" s="27">
        <v>51.123902999999999</v>
      </c>
      <c r="I20" s="27">
        <v>0.89422071999999997</v>
      </c>
      <c r="J20" s="27">
        <v>0.12306070099999999</v>
      </c>
      <c r="K20" s="27">
        <v>2.0604366999999999</v>
      </c>
      <c r="L20" s="27">
        <v>0.148703269</v>
      </c>
      <c r="M20" s="27">
        <v>0.15450545800000001</v>
      </c>
      <c r="N20" s="27">
        <v>8.3363714000000005E-2</v>
      </c>
      <c r="O20" s="27"/>
      <c r="P20" s="29" t="s">
        <v>19</v>
      </c>
      <c r="Q20" s="29">
        <v>0</v>
      </c>
      <c r="R20" s="27">
        <v>0.148703590747883</v>
      </c>
      <c r="S20" s="27">
        <v>0.894222969140824</v>
      </c>
      <c r="T20" s="27">
        <v>0.894222969140824</v>
      </c>
      <c r="U20" s="27">
        <v>1.2184010688338101</v>
      </c>
      <c r="V20" s="27">
        <v>0.12306264153077</v>
      </c>
      <c r="W20" s="27">
        <v>0.15450545083874101</v>
      </c>
      <c r="X20" s="27">
        <v>0</v>
      </c>
      <c r="Y20" s="27">
        <v>129.468623431824</v>
      </c>
      <c r="Z20" s="27">
        <v>12.1873894287531</v>
      </c>
      <c r="AA20" s="27">
        <v>1.0990344076945699</v>
      </c>
      <c r="AB20" s="27">
        <v>3.9839389851598002</v>
      </c>
      <c r="AC20" s="27">
        <v>0</v>
      </c>
      <c r="AD20" s="27">
        <v>2.0604384271818899</v>
      </c>
      <c r="AE20" s="27">
        <v>2.0604384271818899</v>
      </c>
      <c r="AF20" s="27">
        <v>10.519333550929501</v>
      </c>
      <c r="AG20" s="27">
        <v>1.46109029804725</v>
      </c>
      <c r="AH20" s="27">
        <v>9.1142061988723294E-2</v>
      </c>
      <c r="AI20" s="27">
        <v>0.71343616855216896</v>
      </c>
      <c r="AJ20" s="27">
        <v>0</v>
      </c>
      <c r="AK20" s="27">
        <v>8.3365022718584703E-2</v>
      </c>
      <c r="AL20" s="27">
        <v>0.40507585420834702</v>
      </c>
      <c r="AM20" s="27">
        <v>0</v>
      </c>
      <c r="AN20" s="27">
        <v>1183.42468100773</v>
      </c>
      <c r="AO20" s="27">
        <v>120.972632728715</v>
      </c>
      <c r="AP20" s="27">
        <v>1314.9166472873701</v>
      </c>
      <c r="AQ20" s="27">
        <v>0</v>
      </c>
      <c r="AR20" s="27">
        <v>4.70861891730463</v>
      </c>
      <c r="AS20" s="27">
        <v>0</v>
      </c>
      <c r="AT20" s="27">
        <v>19.203293669108199</v>
      </c>
      <c r="AU20" s="27">
        <v>1.7360362329623999E-2</v>
      </c>
      <c r="AV20" s="27">
        <v>6.1044758786796402E-3</v>
      </c>
      <c r="AW20" s="27">
        <v>22.964681239217999</v>
      </c>
      <c r="AX20" s="27">
        <v>7.8017833187277097E-3</v>
      </c>
      <c r="AY20" s="27">
        <v>0</v>
      </c>
      <c r="AZ20" s="27">
        <v>1.1315615117092901E-3</v>
      </c>
      <c r="BA20" s="27">
        <v>32.366442740683503</v>
      </c>
      <c r="BB20" s="27">
        <v>29.777076085591101</v>
      </c>
      <c r="BC20" s="27">
        <v>2.5893666550923902</v>
      </c>
      <c r="BD20" s="27">
        <v>0</v>
      </c>
      <c r="BE20" s="27">
        <v>0</v>
      </c>
      <c r="BF20" s="27">
        <v>0.121821191928878</v>
      </c>
      <c r="BG20" s="27">
        <v>0</v>
      </c>
      <c r="BH20" s="27">
        <v>1.30724614273824</v>
      </c>
      <c r="BI20" s="27">
        <v>0</v>
      </c>
      <c r="BJ20" s="27">
        <v>3.3976579639213599E-2</v>
      </c>
      <c r="BK20" s="27">
        <v>5.2289892138868996</v>
      </c>
      <c r="BL20" s="27">
        <v>1.3247434465005401</v>
      </c>
      <c r="BM20" s="27">
        <v>0</v>
      </c>
      <c r="BN20" s="27">
        <v>8.7844424235409502E-2</v>
      </c>
      <c r="BO20" s="27">
        <v>1.19110905713828E-4</v>
      </c>
      <c r="BP20" s="27">
        <v>0.45656473349978299</v>
      </c>
      <c r="BQ20" s="27">
        <v>10.434421153907101</v>
      </c>
      <c r="BR20" s="27">
        <v>0</v>
      </c>
      <c r="BS20" s="27">
        <v>7.0784514835919798E-2</v>
      </c>
      <c r="BT20" s="27">
        <v>1.61480383292977</v>
      </c>
      <c r="BU20" s="27">
        <v>0.145241616015476</v>
      </c>
      <c r="BV20" s="27">
        <v>51.123886539129202</v>
      </c>
      <c r="BW20" s="27">
        <v>1.4260870016192899</v>
      </c>
      <c r="BY20" s="36">
        <f t="shared" si="0"/>
        <v>8.0000002833871663E-3</v>
      </c>
      <c r="CA20" s="24">
        <f t="shared" si="1"/>
        <v>-6.9181328780544756E-7</v>
      </c>
      <c r="CB20" s="24">
        <f t="shared" si="2"/>
        <v>-1.6241807945272679E-7</v>
      </c>
      <c r="CC20" s="24">
        <f t="shared" si="3"/>
        <v>-5.7244099891481589E-7</v>
      </c>
      <c r="CD20" s="24">
        <f t="shared" si="4"/>
        <v>-2.3550359584502812E-5</v>
      </c>
      <c r="CE20" s="24">
        <f t="shared" si="5"/>
        <v>-2.5620207325949732E-5</v>
      </c>
      <c r="CF20" s="24">
        <f t="shared" si="6"/>
        <v>2.329357005160134E-6</v>
      </c>
      <c r="CG20" s="24">
        <f t="shared" si="7"/>
        <v>-3.2197993170061445E-7</v>
      </c>
      <c r="CH20" s="24">
        <f t="shared" si="8"/>
        <v>2.5151964987221814E-6</v>
      </c>
      <c r="CI20" s="24">
        <f t="shared" si="9"/>
        <v>1.5768890915087701E-5</v>
      </c>
      <c r="CJ20" s="24">
        <f t="shared" si="10"/>
        <v>8.3826010765313271E-7</v>
      </c>
      <c r="CK20" s="24">
        <f t="shared" si="11"/>
        <v>2.1636907188845893E-6</v>
      </c>
      <c r="CL20" s="24">
        <f t="shared" si="12"/>
        <v>-4.6349553570229814E-8</v>
      </c>
      <c r="CM20" s="24">
        <f t="shared" si="13"/>
        <v>1.5698899699900197E-5</v>
      </c>
    </row>
    <row r="21" spans="1:91" x14ac:dyDescent="0.25">
      <c r="A21" s="27" t="s">
        <v>20</v>
      </c>
      <c r="B21" s="27">
        <v>416.06437670000003</v>
      </c>
      <c r="C21" s="27">
        <v>1.19117922</v>
      </c>
      <c r="D21" s="27">
        <v>2159.5120750000001</v>
      </c>
      <c r="E21" s="27">
        <v>57.38296742</v>
      </c>
      <c r="F21" s="27">
        <v>55.539064099999997</v>
      </c>
      <c r="G21" s="27">
        <v>0.78920074100000004</v>
      </c>
      <c r="H21" s="27">
        <v>101.8841743</v>
      </c>
      <c r="I21" s="27">
        <v>1.2644848684000001</v>
      </c>
      <c r="J21" s="27">
        <v>0.17401532419999999</v>
      </c>
      <c r="K21" s="27">
        <v>2.9135857812000001</v>
      </c>
      <c r="L21" s="27">
        <v>0.35430760059999999</v>
      </c>
      <c r="M21" s="27">
        <v>0.21848029460000001</v>
      </c>
      <c r="N21" s="27">
        <v>0.1178813807</v>
      </c>
      <c r="O21" s="27"/>
      <c r="P21" s="29" t="s">
        <v>20</v>
      </c>
      <c r="Q21" s="29">
        <v>0</v>
      </c>
      <c r="R21" s="27">
        <v>0.35430835302520902</v>
      </c>
      <c r="S21" s="27">
        <v>2.4404244901499501</v>
      </c>
      <c r="T21" s="27">
        <v>2.4404244901499501</v>
      </c>
      <c r="U21" s="27">
        <v>2.3793372885728901</v>
      </c>
      <c r="V21" s="27">
        <v>0.84959961416191399</v>
      </c>
      <c r="W21" s="27">
        <v>0.21848009878049501</v>
      </c>
      <c r="X21" s="27">
        <v>0</v>
      </c>
      <c r="Y21" s="27">
        <v>416.06377433357</v>
      </c>
      <c r="Z21" s="27">
        <v>23.8049674168034</v>
      </c>
      <c r="AA21" s="27">
        <v>2.1479237296507199</v>
      </c>
      <c r="AB21" s="27">
        <v>7.7826964553001803</v>
      </c>
      <c r="AC21" s="27">
        <v>0</v>
      </c>
      <c r="AD21" s="27">
        <v>4.7904378312059102</v>
      </c>
      <c r="AE21" s="27">
        <v>4.7904378312059102</v>
      </c>
      <c r="AF21" s="27">
        <v>17.2760871317316</v>
      </c>
      <c r="AG21" s="27">
        <v>2.8534024791880301</v>
      </c>
      <c r="AH21" s="27">
        <v>0.17803356632974601</v>
      </c>
      <c r="AI21" s="27">
        <v>1.3935609838409999</v>
      </c>
      <c r="AJ21" s="27">
        <v>0</v>
      </c>
      <c r="AK21" s="27">
        <v>0.117879233678669</v>
      </c>
      <c r="AL21" s="27">
        <v>1.1911820001984099</v>
      </c>
      <c r="AM21" s="27">
        <v>0</v>
      </c>
      <c r="AN21" s="27">
        <v>1943.56025496232</v>
      </c>
      <c r="AO21" s="27">
        <v>198.674783452989</v>
      </c>
      <c r="AP21" s="27">
        <v>2159.5111255470401</v>
      </c>
      <c r="AQ21" s="27">
        <v>0</v>
      </c>
      <c r="AR21" s="27">
        <v>9.1984560426484094</v>
      </c>
      <c r="AS21" s="27">
        <v>0</v>
      </c>
      <c r="AT21" s="27">
        <v>37.5112547001306</v>
      </c>
      <c r="AU21" s="27">
        <v>3.2379281943594698E-2</v>
      </c>
      <c r="AV21" s="27">
        <v>1.1385507416899501E-2</v>
      </c>
      <c r="AW21" s="27">
        <v>42.831722117318897</v>
      </c>
      <c r="AX21" s="27">
        <v>1.45512570148315E-2</v>
      </c>
      <c r="AY21" s="27">
        <v>0</v>
      </c>
      <c r="AZ21" s="27">
        <v>2.1104734856727098E-3</v>
      </c>
      <c r="BA21" s="27">
        <v>57.381487940785</v>
      </c>
      <c r="BB21" s="27">
        <v>55.5375858693222</v>
      </c>
      <c r="BC21" s="27">
        <v>1.84390207146282</v>
      </c>
      <c r="BD21" s="27">
        <v>0</v>
      </c>
      <c r="BE21" s="27">
        <v>0</v>
      </c>
      <c r="BF21" s="27">
        <v>0.22721061884841601</v>
      </c>
      <c r="BG21" s="27">
        <v>0</v>
      </c>
      <c r="BH21" s="27">
        <v>2.4381590958845099</v>
      </c>
      <c r="BI21" s="27">
        <v>0</v>
      </c>
      <c r="BJ21" s="27">
        <v>6.3369971483214493E-2</v>
      </c>
      <c r="BK21" s="27">
        <v>9.75263525741717</v>
      </c>
      <c r="BL21" s="27">
        <v>2.5890550715902898</v>
      </c>
      <c r="BM21" s="27">
        <v>0</v>
      </c>
      <c r="BN21" s="27">
        <v>0.163840133037914</v>
      </c>
      <c r="BO21" s="27">
        <v>2.2215547102299901E-4</v>
      </c>
      <c r="BP21" s="27">
        <v>0.78920102751258003</v>
      </c>
      <c r="BQ21" s="27">
        <v>20.382581271990301</v>
      </c>
      <c r="BR21" s="27">
        <v>0</v>
      </c>
      <c r="BS21" s="27">
        <v>0.13826755789069001</v>
      </c>
      <c r="BT21" s="27">
        <v>3.1559889584982002</v>
      </c>
      <c r="BU21" s="27">
        <v>0.28369645336966498</v>
      </c>
      <c r="BV21" s="27">
        <v>101.884134104951</v>
      </c>
      <c r="BW21" s="27">
        <v>2.7864167557710999</v>
      </c>
      <c r="BY21" s="36">
        <f t="shared" si="0"/>
        <v>7.9999991328385846E-3</v>
      </c>
      <c r="CA21" s="24">
        <f t="shared" si="1"/>
        <v>-1.4477721808527231E-6</v>
      </c>
      <c r="CB21" s="24">
        <f t="shared" si="2"/>
        <v>2.3339883396682766E-6</v>
      </c>
      <c r="CC21" s="24">
        <f t="shared" si="3"/>
        <v>-4.3966087105942793E-7</v>
      </c>
      <c r="CD21" s="24">
        <f t="shared" si="4"/>
        <v>-2.5782549796897772E-5</v>
      </c>
      <c r="CE21" s="24">
        <f t="shared" si="5"/>
        <v>-2.6616053074567359E-5</v>
      </c>
      <c r="CF21" s="24">
        <f t="shared" si="6"/>
        <v>3.6304144827767954E-7</v>
      </c>
      <c r="CG21" s="24">
        <f t="shared" si="7"/>
        <v>-3.9451710014872795E-7</v>
      </c>
      <c r="CH21" s="24">
        <f t="shared" si="8"/>
        <v>0.92997524220112682</v>
      </c>
      <c r="CI21" s="24">
        <f t="shared" si="9"/>
        <v>3.8823264161807312</v>
      </c>
      <c r="CJ21" s="24">
        <f t="shared" si="10"/>
        <v>0.64417257323136123</v>
      </c>
      <c r="CK21" s="24">
        <f t="shared" si="11"/>
        <v>2.1236496415917066E-6</v>
      </c>
      <c r="CL21" s="24">
        <f t="shared" si="12"/>
        <v>-8.9627993846557067E-7</v>
      </c>
      <c r="CM21" s="24">
        <f t="shared" si="13"/>
        <v>-1.8213405019953424E-5</v>
      </c>
    </row>
    <row r="22" spans="1:91" x14ac:dyDescent="0.25">
      <c r="A22" s="27" t="s">
        <v>129</v>
      </c>
      <c r="B22" s="27">
        <v>593.67395599999998</v>
      </c>
      <c r="C22" s="27">
        <v>2.40804302</v>
      </c>
      <c r="D22" s="27">
        <v>4467.0507729999999</v>
      </c>
      <c r="E22" s="27">
        <v>141.75663800000001</v>
      </c>
      <c r="F22" s="27">
        <v>130.24348499999999</v>
      </c>
      <c r="G22" s="27">
        <v>265.50204019</v>
      </c>
      <c r="H22" s="27">
        <v>211.867626</v>
      </c>
      <c r="I22" s="27">
        <v>3.9163657569999999</v>
      </c>
      <c r="J22" s="27">
        <v>0.53896149999999998</v>
      </c>
      <c r="K22" s="27">
        <v>9.0239766699999997</v>
      </c>
      <c r="L22" s="27">
        <v>0.65126713000000003</v>
      </c>
      <c r="M22" s="27">
        <v>0.67667826099999995</v>
      </c>
      <c r="N22" s="27">
        <v>0.36510276809999997</v>
      </c>
      <c r="O22" s="27"/>
      <c r="P22" s="29" t="s">
        <v>129</v>
      </c>
      <c r="Q22" s="29">
        <v>0</v>
      </c>
      <c r="R22" s="27">
        <v>0.65126713880333098</v>
      </c>
      <c r="S22" s="27">
        <v>3.9163676555452902</v>
      </c>
      <c r="T22" s="27">
        <v>3.9163676555452902</v>
      </c>
      <c r="U22" s="27">
        <v>5.0303962195307497</v>
      </c>
      <c r="V22" s="27">
        <v>0.53896180051742903</v>
      </c>
      <c r="W22" s="27">
        <v>0.67667927229052405</v>
      </c>
      <c r="X22" s="27">
        <v>0</v>
      </c>
      <c r="Y22" s="27">
        <v>593.67389720949905</v>
      </c>
      <c r="Z22" s="27">
        <v>50.317984538745598</v>
      </c>
      <c r="AA22" s="27">
        <v>4.5375571409090796</v>
      </c>
      <c r="AB22" s="27">
        <v>16.448474698599199</v>
      </c>
      <c r="AC22" s="27">
        <v>0</v>
      </c>
      <c r="AD22" s="27">
        <v>9.0239659552402198</v>
      </c>
      <c r="AE22" s="27">
        <v>9.0239659552402198</v>
      </c>
      <c r="AF22" s="27">
        <v>35.736392744588898</v>
      </c>
      <c r="AG22" s="27">
        <v>6.0323651728258199</v>
      </c>
      <c r="AH22" s="27">
        <v>0.37629353621560002</v>
      </c>
      <c r="AI22" s="27">
        <v>2.9455555235282702</v>
      </c>
      <c r="AJ22" s="27">
        <v>0</v>
      </c>
      <c r="AK22" s="27">
        <v>0.36510405466535401</v>
      </c>
      <c r="AL22" s="27">
        <v>2.4080438094765602</v>
      </c>
      <c r="AM22" s="27">
        <v>0</v>
      </c>
      <c r="AN22" s="27">
        <v>4020.3437413537299</v>
      </c>
      <c r="AO22" s="27">
        <v>410.96850829764497</v>
      </c>
      <c r="AP22" s="27">
        <v>4467.0486423959701</v>
      </c>
      <c r="AQ22" s="27">
        <v>0</v>
      </c>
      <c r="AR22" s="27">
        <v>19.440367193091799</v>
      </c>
      <c r="AS22" s="27">
        <v>0</v>
      </c>
      <c r="AT22" s="27">
        <v>79.284291160171307</v>
      </c>
      <c r="AU22" s="27">
        <v>7.5932024118564506E-2</v>
      </c>
      <c r="AV22" s="27">
        <v>2.66998274883293E-2</v>
      </c>
      <c r="AW22" s="27">
        <v>100.44375656563901</v>
      </c>
      <c r="AX22" s="27">
        <v>3.4123785446187903E-2</v>
      </c>
      <c r="AY22" s="27">
        <v>0</v>
      </c>
      <c r="AZ22" s="27">
        <v>4.9492605367152101E-3</v>
      </c>
      <c r="BA22" s="27">
        <v>141.75322809948599</v>
      </c>
      <c r="BB22" s="27">
        <v>130.24007930403701</v>
      </c>
      <c r="BC22" s="27">
        <v>11.513148795449601</v>
      </c>
      <c r="BD22" s="27">
        <v>0</v>
      </c>
      <c r="BE22" s="27">
        <v>0</v>
      </c>
      <c r="BF22" s="27">
        <v>0.53282545258133696</v>
      </c>
      <c r="BG22" s="27">
        <v>0</v>
      </c>
      <c r="BH22" s="27">
        <v>5.7176869602120703</v>
      </c>
      <c r="BI22" s="27">
        <v>0</v>
      </c>
      <c r="BJ22" s="27">
        <v>0.148607889350022</v>
      </c>
      <c r="BK22" s="27">
        <v>22.8707578057397</v>
      </c>
      <c r="BL22" s="27">
        <v>5.46943006180393</v>
      </c>
      <c r="BM22" s="27">
        <v>0</v>
      </c>
      <c r="BN22" s="27">
        <v>0.38421876199452099</v>
      </c>
      <c r="BO22" s="27">
        <v>5.2097092985443905E-4</v>
      </c>
      <c r="BP22" s="27">
        <v>265.50188760528403</v>
      </c>
      <c r="BQ22" s="27">
        <v>43.080177838613203</v>
      </c>
      <c r="BR22" s="27">
        <v>0</v>
      </c>
      <c r="BS22" s="27">
        <v>0.29224889267412901</v>
      </c>
      <c r="BT22" s="27">
        <v>6.66702302662235</v>
      </c>
      <c r="BU22" s="27">
        <v>0.599659982400502</v>
      </c>
      <c r="BV22" s="27">
        <v>211.86760142639</v>
      </c>
      <c r="BW22" s="27">
        <v>5.8878630360196498</v>
      </c>
      <c r="BY22" s="36">
        <f t="shared" si="0"/>
        <v>8.0000008071148265E-3</v>
      </c>
      <c r="CA22" s="24">
        <f t="shared" si="1"/>
        <v>-9.9028263469447834E-8</v>
      </c>
      <c r="CB22" s="24">
        <f t="shared" si="2"/>
        <v>3.2784985715318937E-7</v>
      </c>
      <c r="CC22" s="24">
        <f t="shared" si="3"/>
        <v>-4.7695988653677824E-7</v>
      </c>
      <c r="CD22" s="24">
        <f t="shared" si="4"/>
        <v>-2.4054609097140886E-5</v>
      </c>
      <c r="CE22" s="24">
        <f t="shared" si="5"/>
        <v>-2.6148685770979148E-5</v>
      </c>
      <c r="CF22" s="24">
        <f t="shared" si="6"/>
        <v>-5.7470261195622653E-7</v>
      </c>
      <c r="CG22" s="24">
        <f t="shared" si="7"/>
        <v>-1.1598567685616242E-7</v>
      </c>
      <c r="CH22" s="24">
        <f t="shared" si="8"/>
        <v>4.8477221181899954E-7</v>
      </c>
      <c r="CI22" s="24">
        <f t="shared" si="9"/>
        <v>5.5758607813857286E-7</v>
      </c>
      <c r="CJ22" s="24">
        <f t="shared" si="10"/>
        <v>-1.1873656339886024E-6</v>
      </c>
      <c r="CK22" s="24">
        <f t="shared" si="11"/>
        <v>1.3517235167541666E-8</v>
      </c>
      <c r="CL22" s="24">
        <f t="shared" si="12"/>
        <v>1.4944924085568988E-6</v>
      </c>
      <c r="CM22" s="24">
        <f t="shared" si="13"/>
        <v>3.523844425299497E-6</v>
      </c>
    </row>
    <row r="23" spans="1:91" x14ac:dyDescent="0.25">
      <c r="A23" s="27" t="s">
        <v>22</v>
      </c>
      <c r="B23" s="27">
        <v>819.34433000000001</v>
      </c>
      <c r="C23" s="27">
        <v>2.5635238990000002</v>
      </c>
      <c r="D23" s="27">
        <v>5332.8941020000002</v>
      </c>
      <c r="E23" s="27">
        <v>159.9419485</v>
      </c>
      <c r="F23" s="27">
        <v>147.1466192</v>
      </c>
      <c r="G23" s="27">
        <v>2.8893598649999999</v>
      </c>
      <c r="H23" s="27">
        <v>251.026025</v>
      </c>
      <c r="I23" s="27">
        <v>4.4187768949999997</v>
      </c>
      <c r="J23" s="27">
        <v>0.60810231469999998</v>
      </c>
      <c r="K23" s="27">
        <v>10.181610375</v>
      </c>
      <c r="L23" s="27">
        <v>0.73481499210000001</v>
      </c>
      <c r="M23" s="27">
        <v>0.76348632969999997</v>
      </c>
      <c r="N23" s="27">
        <v>0.41194031139999998</v>
      </c>
      <c r="O23" s="27"/>
      <c r="P23" s="29" t="s">
        <v>22</v>
      </c>
      <c r="Q23" s="29">
        <v>0</v>
      </c>
      <c r="R23" s="27">
        <v>0.73481305816903597</v>
      </c>
      <c r="S23" s="27">
        <v>4.41877819405663</v>
      </c>
      <c r="T23" s="27">
        <v>4.41877819405663</v>
      </c>
      <c r="U23" s="27">
        <v>5.9800233693066902</v>
      </c>
      <c r="V23" s="27">
        <v>0.60809827685866802</v>
      </c>
      <c r="W23" s="27">
        <v>0.76348654895708101</v>
      </c>
      <c r="X23" s="27">
        <v>0</v>
      </c>
      <c r="Y23" s="27">
        <v>819.34383625611099</v>
      </c>
      <c r="Z23" s="27">
        <v>59.816934335544197</v>
      </c>
      <c r="AA23" s="27">
        <v>5.3941459985845297</v>
      </c>
      <c r="AB23" s="27">
        <v>19.553595053164301</v>
      </c>
      <c r="AC23" s="27">
        <v>0</v>
      </c>
      <c r="AD23" s="27">
        <v>10.1816019155149</v>
      </c>
      <c r="AE23" s="27">
        <v>10.1816019155149</v>
      </c>
      <c r="AF23" s="27">
        <v>42.663139315376597</v>
      </c>
      <c r="AG23" s="27">
        <v>7.1711608091283399</v>
      </c>
      <c r="AH23" s="27">
        <v>0.44732904753032499</v>
      </c>
      <c r="AI23" s="27">
        <v>3.50160589716099</v>
      </c>
      <c r="AJ23" s="27">
        <v>0</v>
      </c>
      <c r="AK23" s="27">
        <v>0.41194045139969099</v>
      </c>
      <c r="AL23" s="27">
        <v>2.5635228496061999</v>
      </c>
      <c r="AM23" s="27">
        <v>0</v>
      </c>
      <c r="AN23" s="27">
        <v>4799.6015133054398</v>
      </c>
      <c r="AO23" s="27">
        <v>490.62588700761103</v>
      </c>
      <c r="AP23" s="27">
        <v>5332.8905396284299</v>
      </c>
      <c r="AQ23" s="27">
        <v>0</v>
      </c>
      <c r="AR23" s="27">
        <v>23.110257130174102</v>
      </c>
      <c r="AS23" s="27">
        <v>0</v>
      </c>
      <c r="AT23" s="27">
        <v>94.251239611379106</v>
      </c>
      <c r="AU23" s="27">
        <v>8.5786698391177099E-2</v>
      </c>
      <c r="AV23" s="27">
        <v>3.0165094477973001E-2</v>
      </c>
      <c r="AW23" s="27">
        <v>113.479485073055</v>
      </c>
      <c r="AX23" s="27">
        <v>3.8552436316737999E-2</v>
      </c>
      <c r="AY23" s="27">
        <v>0</v>
      </c>
      <c r="AZ23" s="27">
        <v>5.5915929593192103E-3</v>
      </c>
      <c r="BA23" s="27">
        <v>159.93812715493601</v>
      </c>
      <c r="BB23" s="27">
        <v>147.14280147042899</v>
      </c>
      <c r="BC23" s="27">
        <v>12.7953256845075</v>
      </c>
      <c r="BD23" s="27">
        <v>0</v>
      </c>
      <c r="BE23" s="27">
        <v>0</v>
      </c>
      <c r="BF23" s="27">
        <v>0.60197605759574901</v>
      </c>
      <c r="BG23" s="27">
        <v>0</v>
      </c>
      <c r="BH23" s="27">
        <v>6.4597373368166302</v>
      </c>
      <c r="BI23" s="27">
        <v>0</v>
      </c>
      <c r="BJ23" s="27">
        <v>0.16789446524137799</v>
      </c>
      <c r="BK23" s="27">
        <v>25.838941604854501</v>
      </c>
      <c r="BL23" s="27">
        <v>6.50193873760999</v>
      </c>
      <c r="BM23" s="27">
        <v>0</v>
      </c>
      <c r="BN23" s="27">
        <v>0.434082519453033</v>
      </c>
      <c r="BO23" s="27">
        <v>5.8859126705137295E-4</v>
      </c>
      <c r="BP23" s="27">
        <v>2.8893689061613599</v>
      </c>
      <c r="BQ23" s="27">
        <v>51.212868258543303</v>
      </c>
      <c r="BR23" s="27">
        <v>0</v>
      </c>
      <c r="BS23" s="27">
        <v>0.34741908865307602</v>
      </c>
      <c r="BT23" s="27">
        <v>7.9256220049180399</v>
      </c>
      <c r="BU23" s="27">
        <v>0.71286095973015295</v>
      </c>
      <c r="BV23" s="27">
        <v>251.025896037743</v>
      </c>
      <c r="BW23" s="27">
        <v>6.9993900892355496</v>
      </c>
      <c r="BY23" s="36">
        <f t="shared" si="0"/>
        <v>8.0000028124239692E-3</v>
      </c>
      <c r="CA23" s="24">
        <f t="shared" si="1"/>
        <v>-6.0260853824885808E-7</v>
      </c>
      <c r="CB23" s="24">
        <f t="shared" si="2"/>
        <v>-4.0935596532189405E-7</v>
      </c>
      <c r="CC23" s="24">
        <f t="shared" si="3"/>
        <v>-6.6799968312905724E-7</v>
      </c>
      <c r="CD23" s="24">
        <f t="shared" si="4"/>
        <v>-2.3892075217421885E-5</v>
      </c>
      <c r="CE23" s="24">
        <f t="shared" si="5"/>
        <v>-2.5945071601151277E-5</v>
      </c>
      <c r="CF23" s="24">
        <f t="shared" si="6"/>
        <v>3.1291226370045338E-6</v>
      </c>
      <c r="CG23" s="24">
        <f t="shared" si="7"/>
        <v>-5.137405852975793E-7</v>
      </c>
      <c r="CH23" s="24">
        <f t="shared" si="8"/>
        <v>2.9398556685134324E-7</v>
      </c>
      <c r="CI23" s="24">
        <f t="shared" si="9"/>
        <v>-6.6400690054154047E-6</v>
      </c>
      <c r="CJ23" s="24">
        <f t="shared" si="10"/>
        <v>-8.3085924410817037E-7</v>
      </c>
      <c r="CK23" s="24">
        <f t="shared" si="11"/>
        <v>-2.6318610600345699E-6</v>
      </c>
      <c r="CL23" s="24">
        <f t="shared" si="12"/>
        <v>2.8717879091927651E-7</v>
      </c>
      <c r="CM23" s="24">
        <f t="shared" si="13"/>
        <v>3.3985431173501219E-7</v>
      </c>
    </row>
    <row r="24" spans="1:91" x14ac:dyDescent="0.25">
      <c r="A24" s="27" t="s">
        <v>23</v>
      </c>
      <c r="B24" s="27">
        <v>3160.5186054999999</v>
      </c>
      <c r="C24" s="27">
        <v>9.8884833613000005</v>
      </c>
      <c r="D24" s="27">
        <v>18238.663322</v>
      </c>
      <c r="E24" s="27">
        <v>581.92043388000002</v>
      </c>
      <c r="F24" s="27">
        <v>535.36678639000002</v>
      </c>
      <c r="G24" s="27">
        <v>11.145345068999999</v>
      </c>
      <c r="H24" s="27">
        <v>911.71222527999998</v>
      </c>
      <c r="I24" s="27">
        <v>16.076949075000002</v>
      </c>
      <c r="J24" s="27">
        <v>2.2124728111</v>
      </c>
      <c r="K24" s="27">
        <v>37.043992453999998</v>
      </c>
      <c r="L24" s="27">
        <v>2.6734934247000002</v>
      </c>
      <c r="M24" s="27">
        <v>2.7778091835000001</v>
      </c>
      <c r="N24" s="27">
        <v>1.4987714791</v>
      </c>
      <c r="O24" s="27"/>
      <c r="P24" s="29" t="s">
        <v>23</v>
      </c>
      <c r="Q24" s="29">
        <v>0</v>
      </c>
      <c r="R24" s="27">
        <v>2.6734964910858099</v>
      </c>
      <c r="S24" s="27">
        <v>16.076954850029299</v>
      </c>
      <c r="T24" s="27">
        <v>16.076954850029299</v>
      </c>
      <c r="U24" s="27">
        <v>21.716576202268499</v>
      </c>
      <c r="V24" s="27">
        <v>2.21246597018694</v>
      </c>
      <c r="W24" s="27">
        <v>2.7778003211606399</v>
      </c>
      <c r="X24" s="27">
        <v>0</v>
      </c>
      <c r="Y24" s="27">
        <v>3160.5193040228801</v>
      </c>
      <c r="Z24" s="27">
        <v>217.22612937206799</v>
      </c>
      <c r="AA24" s="27">
        <v>19.588974832662501</v>
      </c>
      <c r="AB24" s="27">
        <v>71.009138049951503</v>
      </c>
      <c r="AC24" s="27">
        <v>0</v>
      </c>
      <c r="AD24" s="27">
        <v>37.044016464247001</v>
      </c>
      <c r="AE24" s="27">
        <v>37.044016464247001</v>
      </c>
      <c r="AF24" s="27">
        <v>145.90922840853801</v>
      </c>
      <c r="AG24" s="27">
        <v>26.042187976777601</v>
      </c>
      <c r="AH24" s="27">
        <v>1.6244861167126801</v>
      </c>
      <c r="AI24" s="27">
        <v>12.7161418876745</v>
      </c>
      <c r="AJ24" s="27">
        <v>0</v>
      </c>
      <c r="AK24" s="27">
        <v>1.49877321307226</v>
      </c>
      <c r="AL24" s="27">
        <v>9.8884764077889304</v>
      </c>
      <c r="AM24" s="27">
        <v>0</v>
      </c>
      <c r="AN24" s="27">
        <v>16414.7913780981</v>
      </c>
      <c r="AO24" s="27">
        <v>1677.9562527819501</v>
      </c>
      <c r="AP24" s="27">
        <v>18238.6568592886</v>
      </c>
      <c r="AQ24" s="27">
        <v>0</v>
      </c>
      <c r="AR24" s="27">
        <v>83.9253079805993</v>
      </c>
      <c r="AS24" s="27">
        <v>0</v>
      </c>
      <c r="AT24" s="27">
        <v>342.27561165988499</v>
      </c>
      <c r="AU24" s="27">
        <v>0.31211889642134699</v>
      </c>
      <c r="AV24" s="27">
        <v>0.109750081394643</v>
      </c>
      <c r="AW24" s="27">
        <v>412.87471017488201</v>
      </c>
      <c r="AX24" s="27">
        <v>0.14026590081405599</v>
      </c>
      <c r="AY24" s="27">
        <v>0</v>
      </c>
      <c r="AZ24" s="27">
        <v>2.03438719335086E-2</v>
      </c>
      <c r="BA24" s="27">
        <v>581.90627875059499</v>
      </c>
      <c r="BB24" s="27">
        <v>535.35261449468305</v>
      </c>
      <c r="BC24" s="27">
        <v>46.553664255912501</v>
      </c>
      <c r="BD24" s="27">
        <v>0</v>
      </c>
      <c r="BE24" s="27">
        <v>0</v>
      </c>
      <c r="BF24" s="27">
        <v>2.19018724119115</v>
      </c>
      <c r="BG24" s="27">
        <v>0</v>
      </c>
      <c r="BH24" s="27">
        <v>23.502601075745201</v>
      </c>
      <c r="BI24" s="27">
        <v>0</v>
      </c>
      <c r="BJ24" s="27">
        <v>0.61085343496640698</v>
      </c>
      <c r="BK24" s="27">
        <v>94.0103101484261</v>
      </c>
      <c r="BL24" s="27">
        <v>23.611891718026101</v>
      </c>
      <c r="BM24" s="27">
        <v>0</v>
      </c>
      <c r="BN24" s="27">
        <v>1.5793321983939299</v>
      </c>
      <c r="BO24" s="27">
        <v>2.14147051461389E-3</v>
      </c>
      <c r="BP24" s="27">
        <v>11.1453543260966</v>
      </c>
      <c r="BQ24" s="27">
        <v>185.98067064840399</v>
      </c>
      <c r="BR24" s="27">
        <v>0</v>
      </c>
      <c r="BS24" s="27">
        <v>1.2616525641960501</v>
      </c>
      <c r="BT24" s="27">
        <v>28.7820134762148</v>
      </c>
      <c r="BU24" s="27">
        <v>2.58876692301989</v>
      </c>
      <c r="BV24" s="27">
        <v>911.71183861064696</v>
      </c>
      <c r="BW24" s="27">
        <v>25.418379254129</v>
      </c>
      <c r="BY24" s="36">
        <f t="shared" si="0"/>
        <v>7.9999985489188751E-3</v>
      </c>
      <c r="CA24" s="24">
        <f t="shared" si="1"/>
        <v>2.2101527228513432E-7</v>
      </c>
      <c r="CB24" s="24">
        <f t="shared" si="2"/>
        <v>-7.0319287761204525E-7</v>
      </c>
      <c r="CC24" s="24">
        <f t="shared" si="3"/>
        <v>-3.5434128513557528E-7</v>
      </c>
      <c r="CD24" s="24">
        <f t="shared" si="4"/>
        <v>-2.4324853675691561E-5</v>
      </c>
      <c r="CE24" s="24">
        <f t="shared" si="5"/>
        <v>-2.6471375657284628E-5</v>
      </c>
      <c r="CF24" s="24">
        <f t="shared" si="6"/>
        <v>8.3057963150257848E-7</v>
      </c>
      <c r="CG24" s="24">
        <f t="shared" si="7"/>
        <v>-4.2411337952734538E-7</v>
      </c>
      <c r="CH24" s="24">
        <f t="shared" si="8"/>
        <v>3.5921176776129114E-7</v>
      </c>
      <c r="CI24" s="24">
        <f t="shared" si="9"/>
        <v>-3.0919761028038395E-6</v>
      </c>
      <c r="CJ24" s="24">
        <f t="shared" si="10"/>
        <v>6.4815494800845259E-7</v>
      </c>
      <c r="CK24" s="24">
        <f t="shared" si="11"/>
        <v>1.1469584257749242E-6</v>
      </c>
      <c r="CL24" s="24">
        <f t="shared" si="12"/>
        <v>-3.19040609873103E-6</v>
      </c>
      <c r="CM24" s="24">
        <f t="shared" si="13"/>
        <v>1.1569290476755879E-6</v>
      </c>
    </row>
    <row r="25" spans="1:91" x14ac:dyDescent="0.25">
      <c r="A25" s="27" t="s">
        <v>24</v>
      </c>
      <c r="B25" s="27">
        <v>1167.7257188999999</v>
      </c>
      <c r="C25" s="27">
        <v>3.6535281776000001</v>
      </c>
      <c r="D25" s="27">
        <v>6887.6173242000004</v>
      </c>
      <c r="E25" s="27">
        <v>217.24098262999999</v>
      </c>
      <c r="F25" s="27">
        <v>199.86175186</v>
      </c>
      <c r="G25" s="27">
        <v>4.1179068415</v>
      </c>
      <c r="H25" s="27">
        <v>340.46633408000002</v>
      </c>
      <c r="I25" s="27">
        <v>6.0018012097</v>
      </c>
      <c r="J25" s="27">
        <v>0.82595458850000003</v>
      </c>
      <c r="K25" s="27">
        <v>13.829167676000001</v>
      </c>
      <c r="L25" s="27">
        <v>0.99806170329999999</v>
      </c>
      <c r="M25" s="27">
        <v>1.0370045671000001</v>
      </c>
      <c r="N25" s="27">
        <v>0.55951746150000004</v>
      </c>
      <c r="O25" s="27"/>
      <c r="P25" s="29" t="s">
        <v>24</v>
      </c>
      <c r="Q25" s="29">
        <v>0</v>
      </c>
      <c r="R25" s="27">
        <v>0.99806180979722903</v>
      </c>
      <c r="S25" s="27">
        <v>6.0017976795475301</v>
      </c>
      <c r="T25" s="27">
        <v>6.0017976795475301</v>
      </c>
      <c r="U25" s="27">
        <v>8.1099232935498193</v>
      </c>
      <c r="V25" s="27">
        <v>0.82595245896549796</v>
      </c>
      <c r="W25" s="27">
        <v>1.0370009207308299</v>
      </c>
      <c r="X25" s="27">
        <v>0</v>
      </c>
      <c r="Y25" s="27">
        <v>1167.7258034597101</v>
      </c>
      <c r="Z25" s="27">
        <v>81.121770579003595</v>
      </c>
      <c r="AA25" s="27">
        <v>7.3153882440318396</v>
      </c>
      <c r="AB25" s="27">
        <v>26.517933415416501</v>
      </c>
      <c r="AC25" s="27">
        <v>0</v>
      </c>
      <c r="AD25" s="27">
        <v>13.8291604468168</v>
      </c>
      <c r="AE25" s="27">
        <v>13.8291604468168</v>
      </c>
      <c r="AF25" s="27">
        <v>55.100907683658697</v>
      </c>
      <c r="AG25" s="27">
        <v>9.7253033876789097</v>
      </c>
      <c r="AH25" s="27">
        <v>0.60665518849851696</v>
      </c>
      <c r="AI25" s="27">
        <v>4.7487763228000901</v>
      </c>
      <c r="AJ25" s="27">
        <v>0</v>
      </c>
      <c r="AK25" s="27">
        <v>0.55952145975193701</v>
      </c>
      <c r="AL25" s="27">
        <v>3.6535307973676798</v>
      </c>
      <c r="AM25" s="27">
        <v>0</v>
      </c>
      <c r="AN25" s="27">
        <v>6198.8529382496299</v>
      </c>
      <c r="AO25" s="27">
        <v>633.66102947337095</v>
      </c>
      <c r="AP25" s="27">
        <v>6887.6148754066598</v>
      </c>
      <c r="AQ25" s="27">
        <v>0</v>
      </c>
      <c r="AR25" s="27">
        <v>31.341458202566098</v>
      </c>
      <c r="AS25" s="27">
        <v>0</v>
      </c>
      <c r="AT25" s="27">
        <v>127.820582888179</v>
      </c>
      <c r="AU25" s="27">
        <v>0.11651920149693799</v>
      </c>
      <c r="AV25" s="27">
        <v>4.0971594465296503E-2</v>
      </c>
      <c r="AW25" s="27">
        <v>154.133318237184</v>
      </c>
      <c r="AX25" s="27">
        <v>5.2363688971929598E-2</v>
      </c>
      <c r="AY25" s="27">
        <v>0</v>
      </c>
      <c r="AZ25" s="27">
        <v>7.5947333267194703E-3</v>
      </c>
      <c r="BA25" s="27">
        <v>217.23568459528701</v>
      </c>
      <c r="BB25" s="27">
        <v>199.85648144741799</v>
      </c>
      <c r="BC25" s="27">
        <v>17.3792031478695</v>
      </c>
      <c r="BD25" s="27">
        <v>0</v>
      </c>
      <c r="BE25" s="27">
        <v>0</v>
      </c>
      <c r="BF25" s="27">
        <v>0.81763390587366402</v>
      </c>
      <c r="BG25" s="27">
        <v>0</v>
      </c>
      <c r="BH25" s="27">
        <v>8.7739218863847999</v>
      </c>
      <c r="BI25" s="27">
        <v>0</v>
      </c>
      <c r="BJ25" s="27">
        <v>0.228042183490687</v>
      </c>
      <c r="BK25" s="27">
        <v>35.095724362505997</v>
      </c>
      <c r="BL25" s="27">
        <v>8.8177302149939401</v>
      </c>
      <c r="BM25" s="27">
        <v>0</v>
      </c>
      <c r="BN25" s="27">
        <v>0.58959221162166398</v>
      </c>
      <c r="BO25" s="27">
        <v>7.9944209604435696E-4</v>
      </c>
      <c r="BP25" s="27">
        <v>4.1179050126269701</v>
      </c>
      <c r="BQ25" s="27">
        <v>69.453376512807296</v>
      </c>
      <c r="BR25" s="27">
        <v>0</v>
      </c>
      <c r="BS25" s="27">
        <v>0.47115275555008901</v>
      </c>
      <c r="BT25" s="27">
        <v>10.748457536982</v>
      </c>
      <c r="BU25" s="27">
        <v>0.96675898773862001</v>
      </c>
      <c r="BV25" s="27">
        <v>340.46621970160402</v>
      </c>
      <c r="BW25" s="27">
        <v>9.4923519739718998</v>
      </c>
      <c r="BY25" s="36">
        <f t="shared" si="0"/>
        <v>7.9999983565291061E-3</v>
      </c>
      <c r="CA25" s="24">
        <f t="shared" si="1"/>
        <v>7.2414017037326609E-8</v>
      </c>
      <c r="CB25" s="24">
        <f t="shared" si="2"/>
        <v>7.1705145063367461E-7</v>
      </c>
      <c r="CC25" s="24">
        <f t="shared" si="3"/>
        <v>-3.5553562652019298E-7</v>
      </c>
      <c r="CD25" s="24">
        <f t="shared" si="4"/>
        <v>-2.4387823369416696E-5</v>
      </c>
      <c r="CE25" s="24">
        <f t="shared" si="5"/>
        <v>-2.6370291128534447E-5</v>
      </c>
      <c r="CF25" s="24">
        <f t="shared" si="6"/>
        <v>-4.4412685869344494E-7</v>
      </c>
      <c r="CG25" s="24">
        <f t="shared" si="7"/>
        <v>-3.3594627297028473E-7</v>
      </c>
      <c r="CH25" s="24">
        <f t="shared" si="8"/>
        <v>-5.8818217174438214E-7</v>
      </c>
      <c r="CI25" s="24">
        <f t="shared" si="9"/>
        <v>-2.5782706842739397E-6</v>
      </c>
      <c r="CJ25" s="24">
        <f t="shared" si="10"/>
        <v>-5.227489730313835E-7</v>
      </c>
      <c r="CK25" s="24">
        <f t="shared" si="11"/>
        <v>1.0670405314953683E-7</v>
      </c>
      <c r="CL25" s="24">
        <f t="shared" si="12"/>
        <v>-3.5162517946857553E-6</v>
      </c>
      <c r="CM25" s="24">
        <f t="shared" si="13"/>
        <v>7.145893045513715E-6</v>
      </c>
    </row>
    <row r="26" spans="1:91" x14ac:dyDescent="0.25">
      <c r="A26" s="27" t="s">
        <v>25</v>
      </c>
      <c r="B26" s="27">
        <v>4732.4445370000003</v>
      </c>
      <c r="C26" s="27">
        <v>14.806660809</v>
      </c>
      <c r="D26" s="27">
        <v>26938.746510000001</v>
      </c>
      <c r="E26" s="27">
        <v>865.77071230000001</v>
      </c>
      <c r="F26" s="27">
        <v>796.50926300000003</v>
      </c>
      <c r="G26" s="27">
        <v>16.688643782</v>
      </c>
      <c r="H26" s="27">
        <v>1356.1582877999999</v>
      </c>
      <c r="I26" s="27">
        <v>23.918974429999999</v>
      </c>
      <c r="J26" s="27">
        <v>3.2916767299999998</v>
      </c>
      <c r="K26" s="27">
        <v>55.113383939999999</v>
      </c>
      <c r="L26" s="27">
        <v>3.9775771120000001</v>
      </c>
      <c r="M26" s="27">
        <v>4.1327755850000001</v>
      </c>
      <c r="N26" s="27">
        <v>2.2298452700000002</v>
      </c>
      <c r="O26" s="27"/>
      <c r="P26" s="29" t="s">
        <v>25</v>
      </c>
      <c r="Q26" s="29">
        <v>0</v>
      </c>
      <c r="R26" s="27">
        <v>3.97757026381433</v>
      </c>
      <c r="S26" s="27">
        <v>23.9189492014976</v>
      </c>
      <c r="T26" s="27">
        <v>23.9189492014976</v>
      </c>
      <c r="U26" s="27">
        <v>32.302655027315197</v>
      </c>
      <c r="V26" s="27">
        <v>3.2916743605762901</v>
      </c>
      <c r="W26" s="27">
        <v>4.1327749665834901</v>
      </c>
      <c r="X26" s="27">
        <v>0</v>
      </c>
      <c r="Y26" s="27">
        <v>4732.4440158909101</v>
      </c>
      <c r="Z26" s="27">
        <v>323.11604254903602</v>
      </c>
      <c r="AA26" s="27">
        <v>29.137898301531099</v>
      </c>
      <c r="AB26" s="27">
        <v>105.623652813474</v>
      </c>
      <c r="AC26" s="27">
        <v>0</v>
      </c>
      <c r="AD26" s="27">
        <v>55.113301215264499</v>
      </c>
      <c r="AE26" s="27">
        <v>55.113301215264499</v>
      </c>
      <c r="AF26" s="27">
        <v>215.509969779041</v>
      </c>
      <c r="AG26" s="27">
        <v>38.736822275597497</v>
      </c>
      <c r="AH26" s="27">
        <v>2.4163659750953599</v>
      </c>
      <c r="AI26" s="27">
        <v>18.9148402075188</v>
      </c>
      <c r="AJ26" s="27">
        <v>0</v>
      </c>
      <c r="AK26" s="27">
        <v>2.2298429970265898</v>
      </c>
      <c r="AL26" s="27">
        <v>14.8066503099147</v>
      </c>
      <c r="AM26" s="27">
        <v>0</v>
      </c>
      <c r="AN26" s="27">
        <v>24244.8611104019</v>
      </c>
      <c r="AO26" s="27">
        <v>2478.3649942955399</v>
      </c>
      <c r="AP26" s="27">
        <v>26938.736074476499</v>
      </c>
      <c r="AQ26" s="27">
        <v>0</v>
      </c>
      <c r="AR26" s="27">
        <v>124.836021775354</v>
      </c>
      <c r="AS26" s="27">
        <v>0</v>
      </c>
      <c r="AT26" s="27">
        <v>509.12238030050003</v>
      </c>
      <c r="AU26" s="27">
        <v>0.46436488885949301</v>
      </c>
      <c r="AV26" s="27">
        <v>0.1632841593611</v>
      </c>
      <c r="AW26" s="27">
        <v>614.26775733725697</v>
      </c>
      <c r="AX26" s="27">
        <v>0.208685548162723</v>
      </c>
      <c r="AY26" s="27">
        <v>0</v>
      </c>
      <c r="AZ26" s="27">
        <v>3.02673083329199E-2</v>
      </c>
      <c r="BA26" s="27">
        <v>865.74975500245102</v>
      </c>
      <c r="BB26" s="27">
        <v>796.48830003791795</v>
      </c>
      <c r="BC26" s="27">
        <v>69.261454964533101</v>
      </c>
      <c r="BD26" s="27">
        <v>0</v>
      </c>
      <c r="BE26" s="27">
        <v>0</v>
      </c>
      <c r="BF26" s="27">
        <v>3.25851843471838</v>
      </c>
      <c r="BG26" s="27">
        <v>0</v>
      </c>
      <c r="BH26" s="27">
        <v>34.966737527626599</v>
      </c>
      <c r="BI26" s="27">
        <v>0</v>
      </c>
      <c r="BJ26" s="27">
        <v>0.90881640492292004</v>
      </c>
      <c r="BK26" s="27">
        <v>139.86698103033001</v>
      </c>
      <c r="BL26" s="27">
        <v>35.121866098516101</v>
      </c>
      <c r="BM26" s="27">
        <v>0</v>
      </c>
      <c r="BN26" s="27">
        <v>2.3497013813058998</v>
      </c>
      <c r="BO26" s="27">
        <v>3.1860170406256701E-3</v>
      </c>
      <c r="BP26" s="27">
        <v>16.6886345734552</v>
      </c>
      <c r="BQ26" s="27">
        <v>276.639740648253</v>
      </c>
      <c r="BR26" s="27">
        <v>0</v>
      </c>
      <c r="BS26" s="27">
        <v>1.87666295312175</v>
      </c>
      <c r="BT26" s="27">
        <v>42.812229273551402</v>
      </c>
      <c r="BU26" s="27">
        <v>3.85069936446039</v>
      </c>
      <c r="BV26" s="27">
        <v>1356.15784833302</v>
      </c>
      <c r="BW26" s="27">
        <v>37.8090287556413</v>
      </c>
      <c r="BY26" s="36">
        <f t="shared" si="0"/>
        <v>8.0000030136242808E-3</v>
      </c>
      <c r="CA26" s="24">
        <f t="shared" si="1"/>
        <v>-1.101141463174966E-7</v>
      </c>
      <c r="CB26" s="24">
        <f t="shared" si="2"/>
        <v>-7.0907853135437409E-7</v>
      </c>
      <c r="CC26" s="24">
        <f t="shared" si="3"/>
        <v>-3.873796985238996E-7</v>
      </c>
      <c r="CD26" s="24">
        <f t="shared" si="4"/>
        <v>-2.4206521716718873E-5</v>
      </c>
      <c r="CE26" s="24">
        <f t="shared" si="5"/>
        <v>-2.6318541485788839E-5</v>
      </c>
      <c r="CF26" s="24">
        <f t="shared" si="6"/>
        <v>-5.5178508930181877E-7</v>
      </c>
      <c r="CG26" s="24">
        <f t="shared" si="7"/>
        <v>-3.2405286604291208E-7</v>
      </c>
      <c r="CH26" s="24">
        <f t="shared" si="8"/>
        <v>-1.0547484998619106E-6</v>
      </c>
      <c r="CI26" s="24">
        <f t="shared" si="9"/>
        <v>-7.1982272380693909E-7</v>
      </c>
      <c r="CJ26" s="24">
        <f t="shared" si="10"/>
        <v>-1.5009917661587256E-6</v>
      </c>
      <c r="CK26" s="24">
        <f t="shared" si="11"/>
        <v>-1.7216977766273293E-6</v>
      </c>
      <c r="CL26" s="24">
        <f t="shared" si="12"/>
        <v>-1.4963708947698425E-7</v>
      </c>
      <c r="CM26" s="24">
        <f t="shared" si="13"/>
        <v>-1.0193413152732733E-6</v>
      </c>
    </row>
    <row r="27" spans="1:91" x14ac:dyDescent="0.25">
      <c r="A27" s="27" t="s">
        <v>26</v>
      </c>
      <c r="B27" s="27">
        <v>3704.1786003000002</v>
      </c>
      <c r="C27" s="27">
        <v>11.589473097999999</v>
      </c>
      <c r="D27" s="27">
        <v>21337.631836</v>
      </c>
      <c r="E27" s="27">
        <v>681.44390756999996</v>
      </c>
      <c r="F27" s="27">
        <v>626.92834336999999</v>
      </c>
      <c r="G27" s="27">
        <v>13.062539096</v>
      </c>
      <c r="H27" s="27">
        <v>1067.6106046</v>
      </c>
      <c r="I27" s="27">
        <v>18.826517906999999</v>
      </c>
      <c r="J27" s="27">
        <v>2.5908643456</v>
      </c>
      <c r="K27" s="27">
        <v>43.379477088999998</v>
      </c>
      <c r="L27" s="27">
        <v>3.1307309675999999</v>
      </c>
      <c r="M27" s="27">
        <v>3.2528855257</v>
      </c>
      <c r="N27" s="27">
        <v>1.7551003489000001</v>
      </c>
      <c r="O27" s="27"/>
      <c r="P27" s="29" t="s">
        <v>26</v>
      </c>
      <c r="Q27" s="29">
        <v>0</v>
      </c>
      <c r="R27" s="27">
        <v>3.1307287421565602</v>
      </c>
      <c r="S27" s="27">
        <v>18.826511069582601</v>
      </c>
      <c r="T27" s="27">
        <v>18.826511069582601</v>
      </c>
      <c r="U27" s="27">
        <v>25.429958499054099</v>
      </c>
      <c r="V27" s="27">
        <v>2.5908624779317799</v>
      </c>
      <c r="W27" s="27">
        <v>3.2528870401768</v>
      </c>
      <c r="X27" s="27">
        <v>0</v>
      </c>
      <c r="Y27" s="27">
        <v>3704.1776069432299</v>
      </c>
      <c r="Z27" s="27">
        <v>254.370705920668</v>
      </c>
      <c r="AA27" s="27">
        <v>22.938558884938001</v>
      </c>
      <c r="AB27" s="27">
        <v>83.151219678396302</v>
      </c>
      <c r="AC27" s="27">
        <v>0</v>
      </c>
      <c r="AD27" s="27">
        <v>43.379455985070798</v>
      </c>
      <c r="AE27" s="27">
        <v>43.379455985070798</v>
      </c>
      <c r="AF27" s="27">
        <v>170.701103855398</v>
      </c>
      <c r="AG27" s="27">
        <v>30.495183226442801</v>
      </c>
      <c r="AH27" s="27">
        <v>1.90226256270006</v>
      </c>
      <c r="AI27" s="27">
        <v>14.890537777000199</v>
      </c>
      <c r="AJ27" s="27">
        <v>0</v>
      </c>
      <c r="AK27" s="27">
        <v>1.75509944781823</v>
      </c>
      <c r="AL27" s="27">
        <v>11.5894736197104</v>
      </c>
      <c r="AM27" s="27">
        <v>0</v>
      </c>
      <c r="AN27" s="27">
        <v>19203.860129679801</v>
      </c>
      <c r="AO27" s="27">
        <v>1963.0607171428101</v>
      </c>
      <c r="AP27" s="27">
        <v>21337.621950678</v>
      </c>
      <c r="AQ27" s="27">
        <v>0</v>
      </c>
      <c r="AR27" s="27">
        <v>98.275988534926697</v>
      </c>
      <c r="AS27" s="27">
        <v>0</v>
      </c>
      <c r="AT27" s="27">
        <v>400.80239883012302</v>
      </c>
      <c r="AU27" s="27">
        <v>0.36549949110159402</v>
      </c>
      <c r="AV27" s="27">
        <v>0.128520279622127</v>
      </c>
      <c r="AW27" s="27">
        <v>483.487037322155</v>
      </c>
      <c r="AX27" s="27">
        <v>0.16425537268583501</v>
      </c>
      <c r="AY27" s="27">
        <v>0</v>
      </c>
      <c r="AZ27" s="27">
        <v>2.3823285944652901E-2</v>
      </c>
      <c r="BA27" s="27">
        <v>681.42752747374504</v>
      </c>
      <c r="BB27" s="27">
        <v>626.91193526069003</v>
      </c>
      <c r="BC27" s="27">
        <v>54.515592213054703</v>
      </c>
      <c r="BD27" s="27">
        <v>0</v>
      </c>
      <c r="BE27" s="27">
        <v>0</v>
      </c>
      <c r="BF27" s="27">
        <v>2.5647659199060802</v>
      </c>
      <c r="BG27" s="27">
        <v>0</v>
      </c>
      <c r="BH27" s="27">
        <v>27.522182994758399</v>
      </c>
      <c r="BI27" s="27">
        <v>0</v>
      </c>
      <c r="BJ27" s="27">
        <v>0.71532501287389005</v>
      </c>
      <c r="BK27" s="27">
        <v>110.088581329056</v>
      </c>
      <c r="BL27" s="27">
        <v>27.649369048004601</v>
      </c>
      <c r="BM27" s="27">
        <v>0</v>
      </c>
      <c r="BN27" s="27">
        <v>1.8494365301895399</v>
      </c>
      <c r="BO27" s="27">
        <v>2.5077223961595401E-3</v>
      </c>
      <c r="BP27" s="27">
        <v>13.062534436155801</v>
      </c>
      <c r="BQ27" s="27">
        <v>217.78188974700899</v>
      </c>
      <c r="BR27" s="27">
        <v>0</v>
      </c>
      <c r="BS27" s="27">
        <v>1.47738550146438</v>
      </c>
      <c r="BT27" s="27">
        <v>33.703545778899802</v>
      </c>
      <c r="BU27" s="27">
        <v>3.0314233316899402</v>
      </c>
      <c r="BV27" s="27">
        <v>1067.61024738945</v>
      </c>
      <c r="BW27" s="27">
        <v>29.764772253848101</v>
      </c>
      <c r="BY27" s="36">
        <f t="shared" si="0"/>
        <v>8.0000060105092433E-3</v>
      </c>
      <c r="CA27" s="24">
        <f t="shared" si="1"/>
        <v>-2.6817194242264943E-7</v>
      </c>
      <c r="CB27" s="24">
        <f t="shared" si="2"/>
        <v>4.5015886114133515E-8</v>
      </c>
      <c r="CC27" s="24">
        <f t="shared" si="3"/>
        <v>-4.6328112119497337E-7</v>
      </c>
      <c r="CD27" s="24">
        <f t="shared" si="4"/>
        <v>-2.403733612254462E-5</v>
      </c>
      <c r="CE27" s="24">
        <f t="shared" si="5"/>
        <v>-2.6172224439181598E-5</v>
      </c>
      <c r="CF27" s="24">
        <f t="shared" si="6"/>
        <v>-3.5673341646280382E-7</v>
      </c>
      <c r="CG27" s="24">
        <f t="shared" si="7"/>
        <v>-3.3458879897331906E-7</v>
      </c>
      <c r="CH27" s="24">
        <f t="shared" si="8"/>
        <v>-3.6318013943216561E-7</v>
      </c>
      <c r="CI27" s="24">
        <f t="shared" si="9"/>
        <v>-7.2086685018878922E-7</v>
      </c>
      <c r="CJ27" s="24">
        <f t="shared" si="10"/>
        <v>-4.8649570294361439E-7</v>
      </c>
      <c r="CK27" s="24">
        <f t="shared" si="11"/>
        <v>-7.1083828753824244E-7</v>
      </c>
      <c r="CL27" s="24">
        <f t="shared" si="12"/>
        <v>4.6557949488330918E-7</v>
      </c>
      <c r="CM27" s="24">
        <f t="shared" si="13"/>
        <v>-5.1340754997458975E-7</v>
      </c>
    </row>
    <row r="28" spans="1:91" x14ac:dyDescent="0.25">
      <c r="A28" s="27" t="s">
        <v>27</v>
      </c>
      <c r="B28" s="27">
        <v>9681.7992840000006</v>
      </c>
      <c r="C28" s="27">
        <v>30.291973236</v>
      </c>
      <c r="D28" s="27">
        <v>54917.108201000003</v>
      </c>
      <c r="E28" s="27">
        <v>1768.2926912</v>
      </c>
      <c r="F28" s="27">
        <v>1626.8296574999999</v>
      </c>
      <c r="G28" s="27">
        <v>34.142205840999999</v>
      </c>
      <c r="H28" s="27">
        <v>2769.7425976</v>
      </c>
      <c r="I28" s="27">
        <v>48.853312152999997</v>
      </c>
      <c r="J28" s="27">
        <v>6.7230837001000001</v>
      </c>
      <c r="K28" s="27">
        <v>112.56625964</v>
      </c>
      <c r="L28" s="27">
        <v>8.1239971445000005</v>
      </c>
      <c r="M28" s="27">
        <v>8.4409790608000002</v>
      </c>
      <c r="N28" s="27">
        <v>4.5543447477000001</v>
      </c>
      <c r="O28" s="27"/>
      <c r="P28" s="29" t="s">
        <v>27</v>
      </c>
      <c r="Q28" s="29">
        <v>0</v>
      </c>
      <c r="R28" s="27">
        <v>8.1239979521572998</v>
      </c>
      <c r="S28" s="27">
        <v>48.853248912138</v>
      </c>
      <c r="T28" s="27">
        <v>48.853248912138</v>
      </c>
      <c r="U28" s="27">
        <v>65.972798022404405</v>
      </c>
      <c r="V28" s="27">
        <v>6.7230878273399801</v>
      </c>
      <c r="W28" s="27">
        <v>8.4409749688681099</v>
      </c>
      <c r="X28" s="27">
        <v>0</v>
      </c>
      <c r="Y28" s="27">
        <v>9681.7950528988003</v>
      </c>
      <c r="Z28" s="27">
        <v>659.91278203812897</v>
      </c>
      <c r="AA28" s="27">
        <v>59.509413664523898</v>
      </c>
      <c r="AB28" s="27">
        <v>215.71900335017699</v>
      </c>
      <c r="AC28" s="27">
        <v>0</v>
      </c>
      <c r="AD28" s="27">
        <v>112.56623129956</v>
      </c>
      <c r="AE28" s="27">
        <v>112.56623129956</v>
      </c>
      <c r="AF28" s="27">
        <v>439.33565859091499</v>
      </c>
      <c r="AG28" s="27">
        <v>79.113672964025099</v>
      </c>
      <c r="AH28" s="27">
        <v>4.9350384601491601</v>
      </c>
      <c r="AI28" s="27">
        <v>38.630553362338901</v>
      </c>
      <c r="AJ28" s="27">
        <v>0</v>
      </c>
      <c r="AK28" s="27">
        <v>4.5543448530225596</v>
      </c>
      <c r="AL28" s="27">
        <v>30.291940768057199</v>
      </c>
      <c r="AM28" s="27">
        <v>0</v>
      </c>
      <c r="AN28" s="27">
        <v>49425.376494274002</v>
      </c>
      <c r="AO28" s="27">
        <v>5052.3741092350501</v>
      </c>
      <c r="AP28" s="27">
        <v>54917.086262099903</v>
      </c>
      <c r="AQ28" s="27">
        <v>0</v>
      </c>
      <c r="AR28" s="27">
        <v>254.957586730446</v>
      </c>
      <c r="AS28" s="27">
        <v>0</v>
      </c>
      <c r="AT28" s="27">
        <v>1039.8011616401</v>
      </c>
      <c r="AU28" s="27">
        <v>0.94844079548272897</v>
      </c>
      <c r="AV28" s="27">
        <v>0.33350023314979799</v>
      </c>
      <c r="AW28" s="27">
        <v>1254.61044495444</v>
      </c>
      <c r="AX28" s="27">
        <v>0.42622982892133299</v>
      </c>
      <c r="AY28" s="27">
        <v>0</v>
      </c>
      <c r="AZ28" s="27">
        <v>6.1819582206495902E-2</v>
      </c>
      <c r="BA28" s="27">
        <v>1768.24958256486</v>
      </c>
      <c r="BB28" s="27">
        <v>1626.7866376884499</v>
      </c>
      <c r="BC28" s="27">
        <v>141.46294487640299</v>
      </c>
      <c r="BD28" s="27">
        <v>0</v>
      </c>
      <c r="BE28" s="27">
        <v>0</v>
      </c>
      <c r="BF28" s="27">
        <v>6.6553553859466303</v>
      </c>
      <c r="BG28" s="27">
        <v>0</v>
      </c>
      <c r="BH28" s="27">
        <v>71.417803082943294</v>
      </c>
      <c r="BI28" s="27">
        <v>0</v>
      </c>
      <c r="BJ28" s="27">
        <v>1.85620999957009</v>
      </c>
      <c r="BK28" s="27">
        <v>285.67118203233002</v>
      </c>
      <c r="BL28" s="27">
        <v>71.730729580175904</v>
      </c>
      <c r="BM28" s="27">
        <v>0</v>
      </c>
      <c r="BN28" s="27">
        <v>4.7991444988618603</v>
      </c>
      <c r="BO28" s="27">
        <v>6.5072945993375096E-3</v>
      </c>
      <c r="BP28" s="27">
        <v>34.142171117555897</v>
      </c>
      <c r="BQ28" s="27">
        <v>564.99189997404596</v>
      </c>
      <c r="BR28" s="27">
        <v>0</v>
      </c>
      <c r="BS28" s="27">
        <v>3.8327768375476601</v>
      </c>
      <c r="BT28" s="27">
        <v>87.437041759313999</v>
      </c>
      <c r="BU28" s="27">
        <v>7.8644215311635399</v>
      </c>
      <c r="BV28" s="27">
        <v>2769.74183909566</v>
      </c>
      <c r="BW28" s="27">
        <v>77.218650165109693</v>
      </c>
      <c r="BY28" s="36">
        <f t="shared" si="0"/>
        <v>7.999981217031802E-3</v>
      </c>
      <c r="CA28" s="24">
        <f t="shared" si="1"/>
        <v>-4.3701600045229656E-7</v>
      </c>
      <c r="CB28" s="24">
        <f t="shared" si="2"/>
        <v>-1.0718332064048769E-6</v>
      </c>
      <c r="CC28" s="24">
        <f t="shared" si="3"/>
        <v>-3.9949117530346746E-7</v>
      </c>
      <c r="CD28" s="24">
        <f t="shared" si="4"/>
        <v>-2.4378676309950127E-5</v>
      </c>
      <c r="CE28" s="24">
        <f t="shared" si="5"/>
        <v>-2.6443955795684692E-5</v>
      </c>
      <c r="CF28" s="24">
        <f t="shared" si="6"/>
        <v>-1.017024039512153E-6</v>
      </c>
      <c r="CG28" s="24">
        <f t="shared" si="7"/>
        <v>-2.7385372944514171E-7</v>
      </c>
      <c r="CH28" s="24">
        <f t="shared" si="8"/>
        <v>-1.2945051054013931E-6</v>
      </c>
      <c r="CI28" s="24">
        <f t="shared" si="9"/>
        <v>6.1389091138927254E-7</v>
      </c>
      <c r="CJ28" s="24">
        <f t="shared" si="10"/>
        <v>-2.5176673798339578E-7</v>
      </c>
      <c r="CK28" s="24">
        <f t="shared" si="11"/>
        <v>9.9416246078929456E-8</v>
      </c>
      <c r="CL28" s="24">
        <f t="shared" si="12"/>
        <v>-4.8476981884938949E-7</v>
      </c>
      <c r="CM28" s="24">
        <f t="shared" si="13"/>
        <v>2.3125732766678772E-8</v>
      </c>
    </row>
    <row r="29" spans="1:91" x14ac:dyDescent="0.25">
      <c r="A29" s="27" t="s">
        <v>28</v>
      </c>
      <c r="B29" s="27">
        <v>1018.544248</v>
      </c>
      <c r="C29" s="27">
        <v>3.1818580000000001</v>
      </c>
      <c r="D29" s="27">
        <v>5767.2811000000002</v>
      </c>
      <c r="E29" s="27">
        <v>184.34223900000001</v>
      </c>
      <c r="F29" s="27">
        <v>170.2591692</v>
      </c>
      <c r="G29" s="27">
        <v>3.58628342</v>
      </c>
      <c r="H29" s="27">
        <v>292.42122499999999</v>
      </c>
      <c r="I29" s="27">
        <v>5.0928975999999997</v>
      </c>
      <c r="J29" s="27">
        <v>0.70087370400000004</v>
      </c>
      <c r="K29" s="27">
        <v>11.73490825</v>
      </c>
      <c r="L29" s="27">
        <v>0.84691650900000004</v>
      </c>
      <c r="M29" s="27">
        <v>0.879962307</v>
      </c>
      <c r="N29" s="27">
        <v>0.474784382</v>
      </c>
      <c r="O29" s="27"/>
      <c r="P29" s="29" t="s">
        <v>28</v>
      </c>
      <c r="Q29" s="29">
        <v>0</v>
      </c>
      <c r="R29" s="27">
        <v>0.84691404283654503</v>
      </c>
      <c r="S29" s="27">
        <v>5.0928853727941101</v>
      </c>
      <c r="T29" s="27">
        <v>5.0928853727941101</v>
      </c>
      <c r="U29" s="27">
        <v>6.97105062269548</v>
      </c>
      <c r="V29" s="27">
        <v>0.70087584021800398</v>
      </c>
      <c r="W29" s="27">
        <v>0.87996460596204695</v>
      </c>
      <c r="X29" s="27">
        <v>0</v>
      </c>
      <c r="Y29" s="27">
        <v>1018.54341537834</v>
      </c>
      <c r="Z29" s="27">
        <v>69.729967551394694</v>
      </c>
      <c r="AA29" s="27">
        <v>6.2880980202229004</v>
      </c>
      <c r="AB29" s="27">
        <v>22.7940402338239</v>
      </c>
      <c r="AC29" s="27">
        <v>0</v>
      </c>
      <c r="AD29" s="27">
        <v>11.734939311060399</v>
      </c>
      <c r="AE29" s="27">
        <v>11.734939311060399</v>
      </c>
      <c r="AF29" s="27">
        <v>46.1382547484802</v>
      </c>
      <c r="AG29" s="27">
        <v>8.3595764719533303</v>
      </c>
      <c r="AH29" s="27">
        <v>0.52146102574624698</v>
      </c>
      <c r="AI29" s="27">
        <v>4.0819058934484103</v>
      </c>
      <c r="AJ29" s="27">
        <v>0</v>
      </c>
      <c r="AK29" s="27">
        <v>0.47478309992741202</v>
      </c>
      <c r="AL29" s="27">
        <v>3.1818503279926298</v>
      </c>
      <c r="AM29" s="27">
        <v>0</v>
      </c>
      <c r="AN29" s="27">
        <v>5190.5526583883102</v>
      </c>
      <c r="AO29" s="27">
        <v>530.59048796000798</v>
      </c>
      <c r="AP29" s="27">
        <v>5767.2814010968004</v>
      </c>
      <c r="AQ29" s="27">
        <v>0</v>
      </c>
      <c r="AR29" s="27">
        <v>26.940197408830599</v>
      </c>
      <c r="AS29" s="27">
        <v>0</v>
      </c>
      <c r="AT29" s="27">
        <v>109.870903852113</v>
      </c>
      <c r="AU29" s="27">
        <v>9.9260865975517601E-2</v>
      </c>
      <c r="AV29" s="27">
        <v>3.4903041496497401E-2</v>
      </c>
      <c r="AW29" s="27">
        <v>131.30380396501201</v>
      </c>
      <c r="AX29" s="27">
        <v>4.4607865319642698E-2</v>
      </c>
      <c r="AY29" s="27">
        <v>0</v>
      </c>
      <c r="AZ29" s="27">
        <v>6.4698294394197296E-3</v>
      </c>
      <c r="BA29" s="27">
        <v>184.33771965618101</v>
      </c>
      <c r="BB29" s="27">
        <v>170.254665086275</v>
      </c>
      <c r="BC29" s="27">
        <v>14.0830545699058</v>
      </c>
      <c r="BD29" s="27">
        <v>0</v>
      </c>
      <c r="BE29" s="27">
        <v>0</v>
      </c>
      <c r="BF29" s="27">
        <v>0.69653177345304396</v>
      </c>
      <c r="BG29" s="27">
        <v>0</v>
      </c>
      <c r="BH29" s="27">
        <v>7.47436804731118</v>
      </c>
      <c r="BI29" s="27">
        <v>0</v>
      </c>
      <c r="BJ29" s="27">
        <v>0.19426679729051899</v>
      </c>
      <c r="BK29" s="27">
        <v>29.897507344147002</v>
      </c>
      <c r="BL29" s="27">
        <v>7.57945066570369</v>
      </c>
      <c r="BM29" s="27">
        <v>0</v>
      </c>
      <c r="BN29" s="27">
        <v>0.502264522120626</v>
      </c>
      <c r="BO29" s="27">
        <v>6.8103470956861097E-4</v>
      </c>
      <c r="BP29" s="27">
        <v>3.5862779000975502</v>
      </c>
      <c r="BQ29" s="27">
        <v>59.700026394800801</v>
      </c>
      <c r="BR29" s="27">
        <v>0</v>
      </c>
      <c r="BS29" s="27">
        <v>0.404991684050794</v>
      </c>
      <c r="BT29" s="27">
        <v>9.2390603063026706</v>
      </c>
      <c r="BU29" s="27">
        <v>0.83099874373584304</v>
      </c>
      <c r="BV29" s="27">
        <v>292.421064171034</v>
      </c>
      <c r="BW29" s="27">
        <v>8.1593488892998707</v>
      </c>
      <c r="BY29" s="36">
        <f t="shared" si="0"/>
        <v>8.0000006137563914E-3</v>
      </c>
      <c r="CA29" s="24">
        <f t="shared" si="1"/>
        <v>-8.1746243393252917E-7</v>
      </c>
      <c r="CB29" s="24">
        <f t="shared" si="2"/>
        <v>-2.4111721422782451E-6</v>
      </c>
      <c r="CC29" s="24">
        <f t="shared" si="3"/>
        <v>5.2207755277517115E-8</v>
      </c>
      <c r="CD29" s="24">
        <f t="shared" si="4"/>
        <v>-2.4516051467717729E-5</v>
      </c>
      <c r="CE29" s="24">
        <f t="shared" si="5"/>
        <v>-2.645445614570316E-5</v>
      </c>
      <c r="CF29" s="24">
        <f t="shared" si="6"/>
        <v>-1.5391707244908568E-6</v>
      </c>
      <c r="CG29" s="24">
        <f t="shared" si="7"/>
        <v>-5.499907402017677E-7</v>
      </c>
      <c r="CH29" s="24">
        <f t="shared" si="8"/>
        <v>-2.4008348193686331E-6</v>
      </c>
      <c r="CI29" s="24">
        <f t="shared" si="9"/>
        <v>3.0479357289942694E-6</v>
      </c>
      <c r="CJ29" s="24">
        <f t="shared" si="10"/>
        <v>2.6468941842213014E-6</v>
      </c>
      <c r="CK29" s="24">
        <f t="shared" si="11"/>
        <v>-2.9119322020513994E-6</v>
      </c>
      <c r="CL29" s="24">
        <f t="shared" si="12"/>
        <v>2.6125687755780086E-6</v>
      </c>
      <c r="CM29" s="24">
        <f t="shared" si="13"/>
        <v>-2.7003259512915466E-6</v>
      </c>
    </row>
    <row r="30" spans="1:91" x14ac:dyDescent="0.25">
      <c r="A30" s="27" t="s">
        <v>29</v>
      </c>
      <c r="B30" s="27">
        <v>39.289898000000001</v>
      </c>
      <c r="C30" s="27">
        <v>0.12292847</v>
      </c>
      <c r="D30" s="27">
        <v>399.03786000000002</v>
      </c>
      <c r="E30" s="27">
        <v>9.8224689999999999</v>
      </c>
      <c r="F30" s="27">
        <v>9.0366769999999992</v>
      </c>
      <c r="G30" s="27">
        <v>0.13855318</v>
      </c>
      <c r="H30" s="27">
        <v>15.514581</v>
      </c>
      <c r="I30" s="27">
        <v>0.27136929999999998</v>
      </c>
      <c r="J30" s="27">
        <v>3.7345228000000001E-2</v>
      </c>
      <c r="K30" s="27">
        <v>0.62528099000000004</v>
      </c>
      <c r="L30" s="27">
        <v>4.5126945000000002E-2</v>
      </c>
      <c r="M30" s="27">
        <v>4.6887732000000001E-2</v>
      </c>
      <c r="N30" s="27">
        <v>2.5298356000000001E-2</v>
      </c>
      <c r="O30" s="27"/>
      <c r="P30" s="29" t="s">
        <v>29</v>
      </c>
      <c r="Q30" s="29">
        <v>0</v>
      </c>
      <c r="R30" s="27">
        <v>4.5127031324319701E-2</v>
      </c>
      <c r="S30" s="27">
        <v>0.271369046781329</v>
      </c>
      <c r="T30" s="27">
        <v>0.271369046781329</v>
      </c>
      <c r="U30" s="27">
        <v>0.36974976572033202</v>
      </c>
      <c r="V30" s="27">
        <v>3.7345568570020402E-2</v>
      </c>
      <c r="W30" s="27">
        <v>4.68882622114783E-2</v>
      </c>
      <c r="X30" s="27">
        <v>0</v>
      </c>
      <c r="Y30" s="27">
        <v>39.2899048815841</v>
      </c>
      <c r="Z30" s="27">
        <v>3.6985209530078098</v>
      </c>
      <c r="AA30" s="27">
        <v>0.33352420713570002</v>
      </c>
      <c r="AB30" s="27">
        <v>1.2090094573716501</v>
      </c>
      <c r="AC30" s="27">
        <v>0</v>
      </c>
      <c r="AD30" s="27">
        <v>0.62528161575973995</v>
      </c>
      <c r="AE30" s="27">
        <v>0.62528161575973995</v>
      </c>
      <c r="AF30" s="27">
        <v>3.1923034399819099</v>
      </c>
      <c r="AG30" s="27">
        <v>0.44339702470168602</v>
      </c>
      <c r="AH30" s="27">
        <v>2.76587404642713E-2</v>
      </c>
      <c r="AI30" s="27">
        <v>0.21650739042863301</v>
      </c>
      <c r="AJ30" s="27">
        <v>0</v>
      </c>
      <c r="AK30" s="27">
        <v>2.5298907125514601E-2</v>
      </c>
      <c r="AL30" s="27">
        <v>0.12292875334138</v>
      </c>
      <c r="AM30" s="27">
        <v>0</v>
      </c>
      <c r="AN30" s="27">
        <v>359.13352326151698</v>
      </c>
      <c r="AO30" s="27">
        <v>36.711404421369402</v>
      </c>
      <c r="AP30" s="27">
        <v>399.03723112286798</v>
      </c>
      <c r="AQ30" s="27">
        <v>0</v>
      </c>
      <c r="AR30" s="27">
        <v>1.4289202074604399</v>
      </c>
      <c r="AS30" s="27">
        <v>0</v>
      </c>
      <c r="AT30" s="27">
        <v>5.8276138723193096</v>
      </c>
      <c r="AU30" s="27">
        <v>5.2683845081212804E-3</v>
      </c>
      <c r="AV30" s="27">
        <v>1.8525278746892801E-3</v>
      </c>
      <c r="AW30" s="27">
        <v>6.9690846409497302</v>
      </c>
      <c r="AX30" s="27">
        <v>2.3676239796733799E-3</v>
      </c>
      <c r="AY30" s="27">
        <v>0</v>
      </c>
      <c r="AZ30" s="27">
        <v>3.43391604799462E-4</v>
      </c>
      <c r="BA30" s="27">
        <v>9.8222326341958794</v>
      </c>
      <c r="BB30" s="27">
        <v>9.0364401982539206</v>
      </c>
      <c r="BC30" s="27">
        <v>0.78579243594195103</v>
      </c>
      <c r="BD30" s="27">
        <v>0</v>
      </c>
      <c r="BE30" s="27">
        <v>0</v>
      </c>
      <c r="BF30" s="27">
        <v>3.6969029360053397E-2</v>
      </c>
      <c r="BG30" s="27">
        <v>0</v>
      </c>
      <c r="BH30" s="27">
        <v>0.39670885100613401</v>
      </c>
      <c r="BI30" s="27">
        <v>0</v>
      </c>
      <c r="BJ30" s="27">
        <v>1.03108285520593E-2</v>
      </c>
      <c r="BK30" s="27">
        <v>1.58684062236478</v>
      </c>
      <c r="BL30" s="27">
        <v>0.40201875792214398</v>
      </c>
      <c r="BM30" s="27">
        <v>0</v>
      </c>
      <c r="BN30" s="27">
        <v>2.6658151093767998E-2</v>
      </c>
      <c r="BO30" s="27">
        <v>3.6146960101853403E-5</v>
      </c>
      <c r="BP30" s="27">
        <v>0.13855344786344501</v>
      </c>
      <c r="BQ30" s="27">
        <v>3.1665295627328498</v>
      </c>
      <c r="BR30" s="27">
        <v>0</v>
      </c>
      <c r="BS30" s="27">
        <v>2.1481282841870099E-2</v>
      </c>
      <c r="BT30" s="27">
        <v>0.49004640172555802</v>
      </c>
      <c r="BU30" s="27">
        <v>4.4076839299591497E-2</v>
      </c>
      <c r="BV30" s="27">
        <v>15.514585613739101</v>
      </c>
      <c r="BW30" s="27">
        <v>0.43277498093387801</v>
      </c>
      <c r="BY30" s="36">
        <f t="shared" si="0"/>
        <v>8.0000140112213274E-3</v>
      </c>
      <c r="CA30" s="24">
        <f t="shared" si="1"/>
        <v>1.7514894284035865E-7</v>
      </c>
      <c r="CB30" s="24">
        <f t="shared" si="2"/>
        <v>2.3049288744699657E-6</v>
      </c>
      <c r="CC30" s="24">
        <f t="shared" si="3"/>
        <v>-1.5759836223163913E-6</v>
      </c>
      <c r="CD30" s="24">
        <f t="shared" si="4"/>
        <v>-2.4063787233174577E-5</v>
      </c>
      <c r="CE30" s="24">
        <f t="shared" si="5"/>
        <v>-2.6204515894342689E-5</v>
      </c>
      <c r="CF30" s="24">
        <f t="shared" si="6"/>
        <v>1.9332897664866032E-6</v>
      </c>
      <c r="CG30" s="24">
        <f t="shared" si="7"/>
        <v>2.9738083812829225E-7</v>
      </c>
      <c r="CH30" s="24">
        <f t="shared" si="8"/>
        <v>-9.3311465584290474E-7</v>
      </c>
      <c r="CI30" s="24">
        <f t="shared" si="9"/>
        <v>9.1195057210626241E-6</v>
      </c>
      <c r="CJ30" s="24">
        <f t="shared" si="10"/>
        <v>1.0007656556358236E-6</v>
      </c>
      <c r="CK30" s="24">
        <f t="shared" si="11"/>
        <v>1.9129218629668943E-6</v>
      </c>
      <c r="CL30" s="24">
        <f t="shared" si="12"/>
        <v>1.1308106740985821E-5</v>
      </c>
      <c r="CM30" s="24">
        <f t="shared" si="13"/>
        <v>2.1785032774466686E-5</v>
      </c>
    </row>
    <row r="31" spans="1:91" x14ac:dyDescent="0.25">
      <c r="A31" s="27" t="s">
        <v>30</v>
      </c>
      <c r="B31" s="27">
        <v>689.92965300000003</v>
      </c>
      <c r="C31" s="27">
        <v>2.1727361119999999</v>
      </c>
      <c r="D31" s="27">
        <v>3722.1581080000001</v>
      </c>
      <c r="E31" s="27">
        <v>96.610764099999997</v>
      </c>
      <c r="F31" s="27">
        <v>93.712417700000003</v>
      </c>
      <c r="G31" s="27">
        <v>3.2652080269999999</v>
      </c>
      <c r="H31" s="27">
        <v>180.8837805</v>
      </c>
      <c r="I31" s="27">
        <v>2.6691049590000002</v>
      </c>
      <c r="J31" s="27">
        <v>0.36731611009999998</v>
      </c>
      <c r="K31" s="27">
        <v>6.1500674159999997</v>
      </c>
      <c r="L31" s="27">
        <v>0.44385501799999999</v>
      </c>
      <c r="M31" s="27">
        <v>0.46117354780000003</v>
      </c>
      <c r="N31" s="27">
        <v>0.2488269723</v>
      </c>
      <c r="O31" s="27"/>
      <c r="P31" s="29" t="s">
        <v>30</v>
      </c>
      <c r="Q31" s="29">
        <v>0</v>
      </c>
      <c r="R31" s="27">
        <v>0.44385408699269802</v>
      </c>
      <c r="S31" s="27">
        <v>2.6691025606304901</v>
      </c>
      <c r="T31" s="27">
        <v>2.6691025606304901</v>
      </c>
      <c r="U31" s="27">
        <v>4.3553207411498196</v>
      </c>
      <c r="V31" s="27">
        <v>0.367316182515527</v>
      </c>
      <c r="W31" s="27">
        <v>0.46117227658187399</v>
      </c>
      <c r="X31" s="27">
        <v>0</v>
      </c>
      <c r="Y31" s="27">
        <v>689.92928885728895</v>
      </c>
      <c r="Z31" s="27">
        <v>43.565214355201299</v>
      </c>
      <c r="AA31" s="27">
        <v>3.9286147717478799</v>
      </c>
      <c r="AB31" s="27">
        <v>14.241091140220201</v>
      </c>
      <c r="AC31" s="27">
        <v>0</v>
      </c>
      <c r="AD31" s="27">
        <v>6.1500671084790897</v>
      </c>
      <c r="AE31" s="27">
        <v>6.1500671084790897</v>
      </c>
      <c r="AF31" s="27">
        <v>29.777233715725</v>
      </c>
      <c r="AG31" s="27">
        <v>5.2228302301669398</v>
      </c>
      <c r="AH31" s="27">
        <v>0.325795200979348</v>
      </c>
      <c r="AI31" s="27">
        <v>2.5502607358278602</v>
      </c>
      <c r="AJ31" s="27">
        <v>0</v>
      </c>
      <c r="AK31" s="27">
        <v>0.2488242890521</v>
      </c>
      <c r="AL31" s="27">
        <v>2.17273943153821</v>
      </c>
      <c r="AM31" s="27">
        <v>0</v>
      </c>
      <c r="AN31" s="27">
        <v>3349.9410526188099</v>
      </c>
      <c r="AO31" s="27">
        <v>342.438326153981</v>
      </c>
      <c r="AP31" s="27">
        <v>3722.1566124885198</v>
      </c>
      <c r="AQ31" s="27">
        <v>0</v>
      </c>
      <c r="AR31" s="27">
        <v>16.831449954959499</v>
      </c>
      <c r="AS31" s="27">
        <v>0</v>
      </c>
      <c r="AT31" s="27">
        <v>68.644398321797595</v>
      </c>
      <c r="AU31" s="27">
        <v>5.4634257069947102E-2</v>
      </c>
      <c r="AV31" s="27">
        <v>1.9211003047889901E-2</v>
      </c>
      <c r="AW31" s="27">
        <v>72.270964500074399</v>
      </c>
      <c r="AX31" s="27">
        <v>2.4552590827670102E-2</v>
      </c>
      <c r="AY31" s="27">
        <v>0</v>
      </c>
      <c r="AZ31" s="27">
        <v>3.5610752977617501E-3</v>
      </c>
      <c r="BA31" s="27">
        <v>96.608262566901999</v>
      </c>
      <c r="BB31" s="27">
        <v>93.709914780066896</v>
      </c>
      <c r="BC31" s="27">
        <v>2.8983477868350902</v>
      </c>
      <c r="BD31" s="27">
        <v>0</v>
      </c>
      <c r="BE31" s="27">
        <v>0</v>
      </c>
      <c r="BF31" s="27">
        <v>0.38337752200488301</v>
      </c>
      <c r="BG31" s="27">
        <v>0</v>
      </c>
      <c r="BH31" s="27">
        <v>4.11397243263501</v>
      </c>
      <c r="BI31" s="27">
        <v>0</v>
      </c>
      <c r="BJ31" s="27">
        <v>0.10692581590304</v>
      </c>
      <c r="BK31" s="27">
        <v>16.455889590325999</v>
      </c>
      <c r="BL31" s="27">
        <v>4.7354295648327396</v>
      </c>
      <c r="BM31" s="27">
        <v>0</v>
      </c>
      <c r="BN31" s="27">
        <v>0.27645113389220499</v>
      </c>
      <c r="BO31" s="27">
        <v>3.74858988078506E-4</v>
      </c>
      <c r="BP31" s="27">
        <v>3.2652050223934399</v>
      </c>
      <c r="BQ31" s="27">
        <v>37.298899729108498</v>
      </c>
      <c r="BR31" s="27">
        <v>0</v>
      </c>
      <c r="BS31" s="27">
        <v>0.25302909410860802</v>
      </c>
      <c r="BT31" s="27">
        <v>5.77229709556463</v>
      </c>
      <c r="BU31" s="27">
        <v>0.51918397237189695</v>
      </c>
      <c r="BV31" s="27">
        <v>180.88375399725501</v>
      </c>
      <c r="BW31" s="27">
        <v>5.09773060426539</v>
      </c>
      <c r="BY31" s="36">
        <f t="shared" si="0"/>
        <v>7.9999948459495065E-3</v>
      </c>
      <c r="CA31" s="24">
        <f t="shared" si="1"/>
        <v>-5.2779686957138939E-7</v>
      </c>
      <c r="CB31" s="24">
        <f t="shared" si="2"/>
        <v>1.5278147179289092E-6</v>
      </c>
      <c r="CC31" s="24">
        <f t="shared" si="3"/>
        <v>-4.0178612429950394E-7</v>
      </c>
      <c r="CD31" s="24">
        <f t="shared" si="4"/>
        <v>-2.589290252801423E-5</v>
      </c>
      <c r="CE31" s="24">
        <f t="shared" si="5"/>
        <v>-2.6708519474119281E-5</v>
      </c>
      <c r="CF31" s="24">
        <f t="shared" si="6"/>
        <v>-9.201884030519594E-7</v>
      </c>
      <c r="CG31" s="24">
        <f t="shared" si="7"/>
        <v>-1.4651808422953571E-7</v>
      </c>
      <c r="CH31" s="24">
        <f t="shared" si="8"/>
        <v>-8.9856695294677175E-7</v>
      </c>
      <c r="CI31" s="24">
        <f t="shared" si="9"/>
        <v>1.971477020150155E-7</v>
      </c>
      <c r="CJ31" s="24">
        <f t="shared" si="10"/>
        <v>-5.0002851882562992E-8</v>
      </c>
      <c r="CK31" s="24">
        <f t="shared" si="11"/>
        <v>-2.0975482178150157E-6</v>
      </c>
      <c r="CL31" s="24">
        <f t="shared" si="12"/>
        <v>-2.7564853450645798E-6</v>
      </c>
      <c r="CM31" s="24">
        <f t="shared" si="13"/>
        <v>-1.0783589396306776E-5</v>
      </c>
    </row>
    <row r="32" spans="1:91" x14ac:dyDescent="0.25">
      <c r="A32" s="27" t="s">
        <v>31</v>
      </c>
      <c r="B32" s="27">
        <v>3446.8456839999999</v>
      </c>
      <c r="C32" s="27">
        <v>10.78433968</v>
      </c>
      <c r="D32" s="27">
        <v>19655.806400000001</v>
      </c>
      <c r="E32" s="27">
        <v>631.10670000000005</v>
      </c>
      <c r="F32" s="27">
        <v>580.61799499999995</v>
      </c>
      <c r="G32" s="27">
        <v>12.15506267</v>
      </c>
      <c r="H32" s="27">
        <v>988.60173699999996</v>
      </c>
      <c r="I32" s="27">
        <v>17.435830660000001</v>
      </c>
      <c r="J32" s="27">
        <v>2.399481905</v>
      </c>
      <c r="K32" s="27">
        <v>40.175091799999997</v>
      </c>
      <c r="L32" s="27">
        <v>2.8994683879999998</v>
      </c>
      <c r="M32" s="27">
        <v>3.01260094</v>
      </c>
      <c r="N32" s="27">
        <v>1.625452363</v>
      </c>
      <c r="O32" s="27"/>
      <c r="P32" s="29" t="s">
        <v>31</v>
      </c>
      <c r="Q32" s="29">
        <v>0</v>
      </c>
      <c r="R32" s="27">
        <v>2.8994591970208599</v>
      </c>
      <c r="S32" s="27">
        <v>17.435897617708999</v>
      </c>
      <c r="T32" s="27">
        <v>17.435897617708999</v>
      </c>
      <c r="U32" s="27">
        <v>23.5477031738784</v>
      </c>
      <c r="V32" s="27">
        <v>2.3994802280504799</v>
      </c>
      <c r="W32" s="27">
        <v>3.0126029831714498</v>
      </c>
      <c r="X32" s="27">
        <v>0</v>
      </c>
      <c r="Y32" s="27">
        <v>3446.8453192678498</v>
      </c>
      <c r="Z32" s="27">
        <v>235.54401008596301</v>
      </c>
      <c r="AA32" s="27">
        <v>21.240749677531301</v>
      </c>
      <c r="AB32" s="27">
        <v>76.996903351312</v>
      </c>
      <c r="AC32" s="27">
        <v>0</v>
      </c>
      <c r="AD32" s="27">
        <v>40.175031012061702</v>
      </c>
      <c r="AE32" s="27">
        <v>40.175031012061702</v>
      </c>
      <c r="AF32" s="27">
        <v>157.24640167330799</v>
      </c>
      <c r="AG32" s="27">
        <v>28.2381821580747</v>
      </c>
      <c r="AH32" s="27">
        <v>1.7614674837606401</v>
      </c>
      <c r="AI32" s="27">
        <v>13.7884324869172</v>
      </c>
      <c r="AJ32" s="27">
        <v>0</v>
      </c>
      <c r="AK32" s="27">
        <v>1.62545618576196</v>
      </c>
      <c r="AL32" s="27">
        <v>10.784353598328799</v>
      </c>
      <c r="AM32" s="27">
        <v>0</v>
      </c>
      <c r="AN32" s="27">
        <v>17690.220423397601</v>
      </c>
      <c r="AO32" s="27">
        <v>1808.3335804273599</v>
      </c>
      <c r="AP32" s="27">
        <v>19655.800405498201</v>
      </c>
      <c r="AQ32" s="27">
        <v>0</v>
      </c>
      <c r="AR32" s="27">
        <v>91.001971225879899</v>
      </c>
      <c r="AS32" s="27">
        <v>0</v>
      </c>
      <c r="AT32" s="27">
        <v>371.13690180624599</v>
      </c>
      <c r="AU32" s="27">
        <v>0.33849964020569101</v>
      </c>
      <c r="AV32" s="27">
        <v>0.119026479824953</v>
      </c>
      <c r="AW32" s="27">
        <v>447.77239725083598</v>
      </c>
      <c r="AX32" s="27">
        <v>0.152121855079173</v>
      </c>
      <c r="AY32" s="27">
        <v>0</v>
      </c>
      <c r="AZ32" s="27">
        <v>2.20634920110011E-2</v>
      </c>
      <c r="BA32" s="27">
        <v>631.09135324046395</v>
      </c>
      <c r="BB32" s="27">
        <v>580.60266313866498</v>
      </c>
      <c r="BC32" s="27">
        <v>50.488690101798397</v>
      </c>
      <c r="BD32" s="27">
        <v>0</v>
      </c>
      <c r="BE32" s="27">
        <v>0</v>
      </c>
      <c r="BF32" s="27">
        <v>2.3753098034028302</v>
      </c>
      <c r="BG32" s="27">
        <v>0</v>
      </c>
      <c r="BH32" s="27">
        <v>25.489118503943399</v>
      </c>
      <c r="BI32" s="27">
        <v>0</v>
      </c>
      <c r="BJ32" s="27">
        <v>0.66248575946471699</v>
      </c>
      <c r="BK32" s="27">
        <v>101.95649805717601</v>
      </c>
      <c r="BL32" s="27">
        <v>25.6029273796123</v>
      </c>
      <c r="BM32" s="27">
        <v>0</v>
      </c>
      <c r="BN32" s="27">
        <v>1.7128198438025199</v>
      </c>
      <c r="BO32" s="27">
        <v>2.32245291754162E-3</v>
      </c>
      <c r="BP32" s="27">
        <v>12.1550614421534</v>
      </c>
      <c r="BQ32" s="27">
        <v>201.662846040174</v>
      </c>
      <c r="BR32" s="27">
        <v>0</v>
      </c>
      <c r="BS32" s="27">
        <v>1.36803953943671</v>
      </c>
      <c r="BT32" s="27">
        <v>31.208943434904398</v>
      </c>
      <c r="BU32" s="27">
        <v>2.80705444561583</v>
      </c>
      <c r="BV32" s="27">
        <v>988.601485364067</v>
      </c>
      <c r="BW32" s="27">
        <v>27.561724103958898</v>
      </c>
      <c r="BY32" s="36">
        <f t="shared" si="0"/>
        <v>7.9999999200908584E-3</v>
      </c>
      <c r="CA32" s="24">
        <f t="shared" si="1"/>
        <v>-1.0581621096055443E-7</v>
      </c>
      <c r="CB32" s="24">
        <f t="shared" si="2"/>
        <v>1.2906055643476499E-6</v>
      </c>
      <c r="CC32" s="24">
        <f t="shared" si="3"/>
        <v>-3.0497358786358026E-7</v>
      </c>
      <c r="CD32" s="24">
        <f t="shared" si="4"/>
        <v>-2.431721852438068E-5</v>
      </c>
      <c r="CE32" s="24">
        <f t="shared" si="5"/>
        <v>-2.6406107745542937E-5</v>
      </c>
      <c r="CF32" s="24">
        <f t="shared" si="6"/>
        <v>-1.0101524219498374E-7</v>
      </c>
      <c r="CG32" s="24">
        <f t="shared" si="7"/>
        <v>-2.5453721507545895E-7</v>
      </c>
      <c r="CH32" s="24">
        <f t="shared" si="8"/>
        <v>3.8402362528262653E-6</v>
      </c>
      <c r="CI32" s="24">
        <f t="shared" si="9"/>
        <v>-6.9887983595158466E-7</v>
      </c>
      <c r="CJ32" s="24">
        <f t="shared" si="10"/>
        <v>-1.5130752805261278E-6</v>
      </c>
      <c r="CK32" s="24">
        <f t="shared" si="11"/>
        <v>-3.1698842374078572E-6</v>
      </c>
      <c r="CL32" s="24">
        <f t="shared" si="12"/>
        <v>6.7820846189005207E-7</v>
      </c>
      <c r="CM32" s="24">
        <f t="shared" si="13"/>
        <v>2.3518142069924145E-6</v>
      </c>
    </row>
    <row r="33" spans="1:91" x14ac:dyDescent="0.25">
      <c r="A33" s="27" t="s">
        <v>32</v>
      </c>
      <c r="B33" s="27">
        <v>2017.2003147999999</v>
      </c>
      <c r="C33" s="27">
        <v>6.3113257860000003</v>
      </c>
      <c r="D33" s="27">
        <v>12409.276583000001</v>
      </c>
      <c r="E33" s="27">
        <v>382.95428709999999</v>
      </c>
      <c r="F33" s="27">
        <v>352.31795440000002</v>
      </c>
      <c r="G33" s="27">
        <v>7.1135188429999996</v>
      </c>
      <c r="H33" s="27">
        <v>600.54500619999999</v>
      </c>
      <c r="I33" s="27">
        <v>10.580027213999999</v>
      </c>
      <c r="J33" s="27">
        <v>1.4559994543000001</v>
      </c>
      <c r="K33" s="27">
        <v>24.378160095999998</v>
      </c>
      <c r="L33" s="27">
        <v>1.7593914545</v>
      </c>
      <c r="M33" s="27">
        <v>1.8280395287</v>
      </c>
      <c r="N33" s="27">
        <v>0.98632145130000004</v>
      </c>
      <c r="O33" s="27"/>
      <c r="P33" s="29" t="s">
        <v>32</v>
      </c>
      <c r="Q33" s="29">
        <v>0</v>
      </c>
      <c r="R33" s="27">
        <v>1.75939128168462</v>
      </c>
      <c r="S33" s="27">
        <v>10.5800205936564</v>
      </c>
      <c r="T33" s="27">
        <v>10.5800205936564</v>
      </c>
      <c r="U33" s="27">
        <v>14.3055909673771</v>
      </c>
      <c r="V33" s="27">
        <v>1.45599915259113</v>
      </c>
      <c r="W33" s="27">
        <v>1.8280396616302901</v>
      </c>
      <c r="X33" s="27">
        <v>0</v>
      </c>
      <c r="Y33" s="27">
        <v>2017.19977844871</v>
      </c>
      <c r="Z33" s="27">
        <v>143.095716574307</v>
      </c>
      <c r="AA33" s="27">
        <v>12.9040710866383</v>
      </c>
      <c r="AB33" s="27">
        <v>46.776630724115201</v>
      </c>
      <c r="AC33" s="27">
        <v>0</v>
      </c>
      <c r="AD33" s="27">
        <v>24.378179137464699</v>
      </c>
      <c r="AE33" s="27">
        <v>24.378179137464699</v>
      </c>
      <c r="AF33" s="27">
        <v>99.274249536974196</v>
      </c>
      <c r="AG33" s="27">
        <v>17.1550520592955</v>
      </c>
      <c r="AH33" s="27">
        <v>1.0701129881715301</v>
      </c>
      <c r="AI33" s="27">
        <v>8.3766518225168998</v>
      </c>
      <c r="AJ33" s="27">
        <v>0</v>
      </c>
      <c r="AK33" s="27">
        <v>0.98632197803988997</v>
      </c>
      <c r="AL33" s="27">
        <v>6.3113312676025304</v>
      </c>
      <c r="AM33" s="27">
        <v>0</v>
      </c>
      <c r="AN33" s="27">
        <v>11168.3424156484</v>
      </c>
      <c r="AO33" s="27">
        <v>1141.6525669009</v>
      </c>
      <c r="AP33" s="27">
        <v>12409.269232086201</v>
      </c>
      <c r="AQ33" s="27">
        <v>0</v>
      </c>
      <c r="AR33" s="27">
        <v>55.285107662483398</v>
      </c>
      <c r="AS33" s="27">
        <v>0</v>
      </c>
      <c r="AT33" s="27">
        <v>225.47080560911999</v>
      </c>
      <c r="AU33" s="27">
        <v>0.205401280444451</v>
      </c>
      <c r="AV33" s="27">
        <v>7.22251525102377E-2</v>
      </c>
      <c r="AW33" s="27">
        <v>271.70744703671198</v>
      </c>
      <c r="AX33" s="27">
        <v>9.2307321064611994E-2</v>
      </c>
      <c r="AY33" s="27">
        <v>0</v>
      </c>
      <c r="AZ33" s="27">
        <v>1.3388052172379299E-2</v>
      </c>
      <c r="BA33" s="27">
        <v>382.94493737871301</v>
      </c>
      <c r="BB33" s="27">
        <v>352.30860606591602</v>
      </c>
      <c r="BC33" s="27">
        <v>30.6363313127972</v>
      </c>
      <c r="BD33" s="27">
        <v>0</v>
      </c>
      <c r="BE33" s="27">
        <v>0</v>
      </c>
      <c r="BF33" s="27">
        <v>1.4413309457277099</v>
      </c>
      <c r="BG33" s="27">
        <v>0</v>
      </c>
      <c r="BH33" s="27">
        <v>15.466730064981199</v>
      </c>
      <c r="BI33" s="27">
        <v>0</v>
      </c>
      <c r="BJ33" s="27">
        <v>0.40199539145819202</v>
      </c>
      <c r="BK33" s="27">
        <v>61.867035579291901</v>
      </c>
      <c r="BL33" s="27">
        <v>15.5541426913504</v>
      </c>
      <c r="BM33" s="27">
        <v>0</v>
      </c>
      <c r="BN33" s="27">
        <v>1.03933597072261</v>
      </c>
      <c r="BO33" s="27">
        <v>1.40927083009529E-3</v>
      </c>
      <c r="BP33" s="27">
        <v>7.1135389182140303</v>
      </c>
      <c r="BQ33" s="27">
        <v>122.51307564842899</v>
      </c>
      <c r="BR33" s="27">
        <v>0</v>
      </c>
      <c r="BS33" s="27">
        <v>0.83109615170295603</v>
      </c>
      <c r="BT33" s="27">
        <v>18.9598825316146</v>
      </c>
      <c r="BU33" s="27">
        <v>1.70532461797714</v>
      </c>
      <c r="BV33" s="27">
        <v>600.544650859527</v>
      </c>
      <c r="BW33" s="27">
        <v>16.7441351060241</v>
      </c>
      <c r="BY33" s="36">
        <f t="shared" si="0"/>
        <v>8.0000077103882759E-3</v>
      </c>
      <c r="CA33" s="24">
        <f t="shared" si="1"/>
        <v>-2.6588895802923734E-7</v>
      </c>
      <c r="CB33" s="24">
        <f t="shared" si="2"/>
        <v>8.6853423765102447E-7</v>
      </c>
      <c r="CC33" s="24">
        <f t="shared" si="3"/>
        <v>-5.9237246836615149E-7</v>
      </c>
      <c r="CD33" s="24">
        <f t="shared" si="4"/>
        <v>-2.4414718941478169E-5</v>
      </c>
      <c r="CE33" s="24">
        <f t="shared" si="5"/>
        <v>-2.6533799845413919E-5</v>
      </c>
      <c r="CF33" s="24">
        <f t="shared" si="6"/>
        <v>2.8221214385964828E-6</v>
      </c>
      <c r="CG33" s="24">
        <f t="shared" si="7"/>
        <v>-5.9169665774300696E-7</v>
      </c>
      <c r="CH33" s="24">
        <f t="shared" si="8"/>
        <v>-6.257397514809869E-7</v>
      </c>
      <c r="CI33" s="24">
        <f t="shared" si="9"/>
        <v>-2.0721770823372974E-7</v>
      </c>
      <c r="CJ33" s="24">
        <f t="shared" si="10"/>
        <v>7.8108703138894778E-7</v>
      </c>
      <c r="CK33" s="24">
        <f t="shared" si="11"/>
        <v>-9.8224519372440503E-8</v>
      </c>
      <c r="CL33" s="24">
        <f t="shared" si="12"/>
        <v>7.271740464128724E-8</v>
      </c>
      <c r="CM33" s="24">
        <f t="shared" si="13"/>
        <v>5.3404484839454535E-7</v>
      </c>
    </row>
    <row r="34" spans="1:91" x14ac:dyDescent="0.25">
      <c r="A34" s="27" t="s">
        <v>33</v>
      </c>
      <c r="B34" s="27">
        <v>1115.5088805</v>
      </c>
      <c r="C34" s="27">
        <v>3.4901588509999999</v>
      </c>
      <c r="D34" s="27">
        <v>6772.5379199999998</v>
      </c>
      <c r="E34" s="27">
        <v>213.63591579999999</v>
      </c>
      <c r="F34" s="27">
        <v>197.50463550000001</v>
      </c>
      <c r="G34" s="27">
        <v>3.9341154660000002</v>
      </c>
      <c r="H34" s="27">
        <v>335.12029810000001</v>
      </c>
      <c r="I34" s="27">
        <v>5.9022034147999998</v>
      </c>
      <c r="J34" s="27">
        <v>0.81224775589999998</v>
      </c>
      <c r="K34" s="27">
        <v>13.599669996999999</v>
      </c>
      <c r="L34" s="27">
        <v>0.98149923559999996</v>
      </c>
      <c r="M34" s="27">
        <v>1.0197954901999999</v>
      </c>
      <c r="N34" s="27">
        <v>0.55023219020000003</v>
      </c>
      <c r="O34" s="27"/>
      <c r="P34" s="29" t="s">
        <v>33</v>
      </c>
      <c r="Q34" s="29">
        <v>0</v>
      </c>
      <c r="R34" s="27">
        <v>0.98150038130943895</v>
      </c>
      <c r="S34" s="27">
        <v>5.9021973168888202</v>
      </c>
      <c r="T34" s="27">
        <v>5.9021973168888202</v>
      </c>
      <c r="U34" s="27">
        <v>7.9830615922406096</v>
      </c>
      <c r="V34" s="27">
        <v>0.81225077277218205</v>
      </c>
      <c r="W34" s="27">
        <v>1.0197971571839399</v>
      </c>
      <c r="X34" s="27">
        <v>0</v>
      </c>
      <c r="Y34" s="27">
        <v>1115.5087002421701</v>
      </c>
      <c r="Z34" s="27">
        <v>79.852879491533599</v>
      </c>
      <c r="AA34" s="27">
        <v>7.2009478139815402</v>
      </c>
      <c r="AB34" s="27">
        <v>26.103134254954298</v>
      </c>
      <c r="AC34" s="27">
        <v>0</v>
      </c>
      <c r="AD34" s="27">
        <v>13.599680287460499</v>
      </c>
      <c r="AE34" s="27">
        <v>13.599680287460499</v>
      </c>
      <c r="AF34" s="27">
        <v>54.1802710989489</v>
      </c>
      <c r="AG34" s="27">
        <v>9.5731749682915606</v>
      </c>
      <c r="AH34" s="27">
        <v>0.59716571004351005</v>
      </c>
      <c r="AI34" s="27">
        <v>4.6744883316605996</v>
      </c>
      <c r="AJ34" s="27">
        <v>0</v>
      </c>
      <c r="AK34" s="27">
        <v>0.55023196584154299</v>
      </c>
      <c r="AL34" s="27">
        <v>3.49016371468112</v>
      </c>
      <c r="AM34" s="27">
        <v>0</v>
      </c>
      <c r="AN34" s="27">
        <v>6095.2812069899701</v>
      </c>
      <c r="AO34" s="27">
        <v>623.07336698490303</v>
      </c>
      <c r="AP34" s="27">
        <v>6772.5348450738202</v>
      </c>
      <c r="AQ34" s="27">
        <v>0</v>
      </c>
      <c r="AR34" s="27">
        <v>30.851180979378999</v>
      </c>
      <c r="AS34" s="27">
        <v>0</v>
      </c>
      <c r="AT34" s="27">
        <v>125.821208789216</v>
      </c>
      <c r="AU34" s="27">
        <v>0.115145353653334</v>
      </c>
      <c r="AV34" s="27">
        <v>4.0488373253525903E-2</v>
      </c>
      <c r="AW34" s="27">
        <v>152.31548787424799</v>
      </c>
      <c r="AX34" s="27">
        <v>5.1746161129207303E-2</v>
      </c>
      <c r="AY34" s="27">
        <v>0</v>
      </c>
      <c r="AZ34" s="27">
        <v>7.5051676795802299E-3</v>
      </c>
      <c r="BA34" s="27">
        <v>213.63067899489499</v>
      </c>
      <c r="BB34" s="27">
        <v>197.49939767675099</v>
      </c>
      <c r="BC34" s="27">
        <v>16.131281318143401</v>
      </c>
      <c r="BD34" s="27">
        <v>0</v>
      </c>
      <c r="BE34" s="27">
        <v>0</v>
      </c>
      <c r="BF34" s="27">
        <v>0.80799154603526202</v>
      </c>
      <c r="BG34" s="27">
        <v>0</v>
      </c>
      <c r="BH34" s="27">
        <v>8.6704569014037904</v>
      </c>
      <c r="BI34" s="27">
        <v>0</v>
      </c>
      <c r="BJ34" s="27">
        <v>0.22535296991682999</v>
      </c>
      <c r="BK34" s="27">
        <v>34.681795115549697</v>
      </c>
      <c r="BL34" s="27">
        <v>8.6797823766265498</v>
      </c>
      <c r="BM34" s="27">
        <v>0</v>
      </c>
      <c r="BN34" s="27">
        <v>0.58263818479141405</v>
      </c>
      <c r="BO34" s="27">
        <v>7.9002909052729002E-4</v>
      </c>
      <c r="BP34" s="27">
        <v>3.9341113960746701</v>
      </c>
      <c r="BQ34" s="27">
        <v>68.366910726271001</v>
      </c>
      <c r="BR34" s="27">
        <v>0</v>
      </c>
      <c r="BS34" s="27">
        <v>0.463782257796716</v>
      </c>
      <c r="BT34" s="27">
        <v>10.580334309954299</v>
      </c>
      <c r="BU34" s="27">
        <v>0.95163723321318106</v>
      </c>
      <c r="BV34" s="27">
        <v>335.12016822808999</v>
      </c>
      <c r="BW34" s="27">
        <v>9.3438733762790598</v>
      </c>
      <c r="BY34" s="36">
        <f t="shared" si="0"/>
        <v>7.9999988687187509E-3</v>
      </c>
      <c r="CA34" s="24">
        <f t="shared" si="1"/>
        <v>-1.6159246517519098E-7</v>
      </c>
      <c r="CB34" s="24">
        <f t="shared" si="2"/>
        <v>1.3935414769666742E-6</v>
      </c>
      <c r="CC34" s="24">
        <f t="shared" si="3"/>
        <v>-4.5402863976567467E-7</v>
      </c>
      <c r="CD34" s="24">
        <f t="shared" si="4"/>
        <v>-2.4512756131801955E-5</v>
      </c>
      <c r="CE34" s="24">
        <f t="shared" si="5"/>
        <v>-2.652000159772679E-5</v>
      </c>
      <c r="CF34" s="24">
        <f t="shared" si="6"/>
        <v>-1.034521067126647E-6</v>
      </c>
      <c r="CG34" s="24">
        <f t="shared" si="7"/>
        <v>-3.8753817884336391E-7</v>
      </c>
      <c r="CH34" s="24">
        <f t="shared" si="8"/>
        <v>-1.0331584242366486E-6</v>
      </c>
      <c r="CI34" s="24">
        <f t="shared" si="9"/>
        <v>3.7142265523754335E-6</v>
      </c>
      <c r="CJ34" s="24">
        <f t="shared" si="10"/>
        <v>7.5666986787089932E-7</v>
      </c>
      <c r="CK34" s="24">
        <f t="shared" si="11"/>
        <v>1.1673054827061038E-6</v>
      </c>
      <c r="CL34" s="24">
        <f t="shared" si="12"/>
        <v>1.6346257225253945E-6</v>
      </c>
      <c r="CM34" s="24">
        <f t="shared" si="13"/>
        <v>-4.0775232898205213E-7</v>
      </c>
    </row>
    <row r="35" spans="1:91" x14ac:dyDescent="0.25">
      <c r="A35" s="27" t="s">
        <v>34</v>
      </c>
      <c r="B35" s="27">
        <v>2548.68361</v>
      </c>
      <c r="C35" s="27">
        <v>7.9742060199999996</v>
      </c>
      <c r="D35" s="27">
        <v>14890.186739999999</v>
      </c>
      <c r="E35" s="27">
        <v>472.00679200000002</v>
      </c>
      <c r="F35" s="27">
        <v>434.24623400000002</v>
      </c>
      <c r="G35" s="27">
        <v>8.9877559300000005</v>
      </c>
      <c r="H35" s="27">
        <v>739.63942999999995</v>
      </c>
      <c r="I35" s="27">
        <v>13.040309969999999</v>
      </c>
      <c r="J35" s="27">
        <v>1.7945787520000001</v>
      </c>
      <c r="K35" s="27">
        <v>30.047097000000001</v>
      </c>
      <c r="L35" s="27">
        <v>2.1685213540000001</v>
      </c>
      <c r="M35" s="27">
        <v>2.2531316079999999</v>
      </c>
      <c r="N35" s="27">
        <v>1.215682076</v>
      </c>
      <c r="O35" s="27"/>
      <c r="P35" s="29" t="s">
        <v>34</v>
      </c>
      <c r="Q35" s="29">
        <v>0</v>
      </c>
      <c r="R35" s="27">
        <v>2.1685191358056999</v>
      </c>
      <c r="S35" s="27">
        <v>13.040311435324201</v>
      </c>
      <c r="T35" s="27">
        <v>13.040311435324201</v>
      </c>
      <c r="U35" s="27">
        <v>17.6180755891301</v>
      </c>
      <c r="V35" s="27">
        <v>1.79457463995222</v>
      </c>
      <c r="W35" s="27">
        <v>2.2531276570261101</v>
      </c>
      <c r="X35" s="27">
        <v>0</v>
      </c>
      <c r="Y35" s="27">
        <v>2548.6825064391501</v>
      </c>
      <c r="Z35" s="27">
        <v>176.230018197698</v>
      </c>
      <c r="AA35" s="27">
        <v>15.891997817276</v>
      </c>
      <c r="AB35" s="27">
        <v>57.607878083203701</v>
      </c>
      <c r="AC35" s="27">
        <v>0</v>
      </c>
      <c r="AD35" s="27">
        <v>30.047020000530601</v>
      </c>
      <c r="AE35" s="27">
        <v>30.047020000530601</v>
      </c>
      <c r="AF35" s="27">
        <v>119.121465673925</v>
      </c>
      <c r="AG35" s="27">
        <v>21.1273357391552</v>
      </c>
      <c r="AH35" s="27">
        <v>1.31790011682084</v>
      </c>
      <c r="AI35" s="27">
        <v>10.316285404259499</v>
      </c>
      <c r="AJ35" s="27">
        <v>0</v>
      </c>
      <c r="AK35" s="27">
        <v>1.2156792860560599</v>
      </c>
      <c r="AL35" s="27">
        <v>7.9742044294383199</v>
      </c>
      <c r="AM35" s="27">
        <v>0</v>
      </c>
      <c r="AN35" s="27">
        <v>13401.1639211825</v>
      </c>
      <c r="AO35" s="27">
        <v>1369.8979957439699</v>
      </c>
      <c r="AP35" s="27">
        <v>14890.1833826004</v>
      </c>
      <c r="AQ35" s="27">
        <v>0</v>
      </c>
      <c r="AR35" s="27">
        <v>68.086429120532202</v>
      </c>
      <c r="AS35" s="27">
        <v>0</v>
      </c>
      <c r="AT35" s="27">
        <v>277.67895768055303</v>
      </c>
      <c r="AU35" s="27">
        <v>0.253165599409161</v>
      </c>
      <c r="AV35" s="27">
        <v>8.9020637719979895E-2</v>
      </c>
      <c r="AW35" s="27">
        <v>334.89057329651502</v>
      </c>
      <c r="AX35" s="27">
        <v>0.113772514591841</v>
      </c>
      <c r="AY35" s="27">
        <v>0</v>
      </c>
      <c r="AZ35" s="27">
        <v>1.6501354778793699E-2</v>
      </c>
      <c r="BA35" s="27">
        <v>471.99527528469702</v>
      </c>
      <c r="BB35" s="27">
        <v>434.23473414788401</v>
      </c>
      <c r="BC35" s="27">
        <v>37.760541136813302</v>
      </c>
      <c r="BD35" s="27">
        <v>0</v>
      </c>
      <c r="BE35" s="27">
        <v>0</v>
      </c>
      <c r="BF35" s="27">
        <v>1.7764993829263001</v>
      </c>
      <c r="BG35" s="27">
        <v>0</v>
      </c>
      <c r="BH35" s="27">
        <v>19.063412490836999</v>
      </c>
      <c r="BI35" s="27">
        <v>0</v>
      </c>
      <c r="BJ35" s="27">
        <v>0.49547574937857097</v>
      </c>
      <c r="BK35" s="27">
        <v>76.253550800553299</v>
      </c>
      <c r="BL35" s="27">
        <v>19.1557341517941</v>
      </c>
      <c r="BM35" s="27">
        <v>0</v>
      </c>
      <c r="BN35" s="27">
        <v>1.28102532493372</v>
      </c>
      <c r="BO35" s="27">
        <v>1.73699623957627E-3</v>
      </c>
      <c r="BP35" s="27">
        <v>8.9877560568131099</v>
      </c>
      <c r="BQ35" s="27">
        <v>150.88132042618</v>
      </c>
      <c r="BR35" s="27">
        <v>0</v>
      </c>
      <c r="BS35" s="27">
        <v>1.02354404810162</v>
      </c>
      <c r="BT35" s="27">
        <v>23.350084847416198</v>
      </c>
      <c r="BU35" s="27">
        <v>2.1001979746536801</v>
      </c>
      <c r="BV35" s="27">
        <v>739.63914898284202</v>
      </c>
      <c r="BW35" s="27">
        <v>20.6212827995185</v>
      </c>
      <c r="BY35" s="36">
        <f t="shared" ref="BY35:BY51" si="14">AF35/(AF35+AN35+AO35)</f>
        <v>7.9999999068595656E-3</v>
      </c>
      <c r="CA35" s="24">
        <f t="shared" ref="CA35:CA60" si="15">IF(B35=0,"",(Y35-B35)/B35)</f>
        <v>-4.3299248507728803E-7</v>
      </c>
      <c r="CB35" s="24">
        <f t="shared" ref="CB35:CB60" si="16">IF(C35=0,"",(AL35-C35)/C35)</f>
        <v>-1.9946332910251422E-7</v>
      </c>
      <c r="CC35" s="24">
        <f t="shared" ref="CC35:CC60" si="17">IF(D35=0,"",(AP35-D35)/D35)</f>
        <v>-2.2547733332364543E-7</v>
      </c>
      <c r="CD35" s="24">
        <f t="shared" ref="CD35:CD60" si="18">IF(E35=0,"",(BA35-E35)/E35)</f>
        <v>-2.4399469452979631E-5</v>
      </c>
      <c r="CE35" s="24">
        <f t="shared" ref="CE35:CE60" si="19">IF(F35=0,"",(BB35-F35)/F35)</f>
        <v>-2.6482330105834006E-5</v>
      </c>
      <c r="CF35" s="24">
        <f t="shared" ref="CF35:CF60" si="20">IF(G35=0,"",(BP35-G35)/G35)</f>
        <v>1.410954083916838E-8</v>
      </c>
      <c r="CG35" s="24">
        <f t="shared" ref="CG35:CG60" si="21">IF(H35=0,"",(BV35-H35)/H35)</f>
        <v>-3.7993804350218825E-7</v>
      </c>
      <c r="CH35" s="24">
        <f t="shared" ref="CH35:CH51" si="22">IF(I35=0,"",(T35-I35)/I35)</f>
        <v>1.1236881676155284E-7</v>
      </c>
      <c r="CI35" s="24">
        <f t="shared" ref="CI35:CI51" si="23">IF(J35=0,"",(V35-J35)/J35)</f>
        <v>-2.2913721537578127E-6</v>
      </c>
      <c r="CJ35" s="24">
        <f t="shared" ref="CJ35:CJ51" si="24">IF(K35=0,"",(AE35-K35)/K35)</f>
        <v>-2.5626259135667016E-6</v>
      </c>
      <c r="CK35" s="24">
        <f t="shared" ref="CK35:CK58" si="25">IF(L35=0,"",(R35-L35)/L35)</f>
        <v>-1.0229063671193337E-6</v>
      </c>
      <c r="CL35" s="24">
        <f t="shared" ref="CL35:CL58" si="26">IF(M35=0,"",(W35-M35)/M35)</f>
        <v>-1.7535477625026752E-6</v>
      </c>
      <c r="CM35" s="24">
        <f t="shared" ref="CM35:CM58" si="27">IF(N35=0,"",(AK35-N35)/N35)</f>
        <v>-2.2949618121175589E-6</v>
      </c>
    </row>
    <row r="36" spans="1:91" x14ac:dyDescent="0.25">
      <c r="A36" s="27" t="s">
        <v>35</v>
      </c>
      <c r="B36" s="27">
        <v>4688.9220630999998</v>
      </c>
      <c r="C36" s="27">
        <v>14.670491483999999</v>
      </c>
      <c r="D36" s="27">
        <v>27400.271291000001</v>
      </c>
      <c r="E36" s="27">
        <v>868.46369417000005</v>
      </c>
      <c r="F36" s="27">
        <v>798.98675003000005</v>
      </c>
      <c r="G36" s="27">
        <v>16.535171139999999</v>
      </c>
      <c r="H36" s="27">
        <v>1360.896086</v>
      </c>
      <c r="I36" s="27">
        <v>23.993387508000001</v>
      </c>
      <c r="J36" s="27">
        <v>3.3019152443999999</v>
      </c>
      <c r="K36" s="27">
        <v>55.28477779</v>
      </c>
      <c r="L36" s="27">
        <v>3.9899481831000001</v>
      </c>
      <c r="M36" s="27">
        <v>4.1456286561000004</v>
      </c>
      <c r="N36" s="27">
        <v>2.2367799764999998</v>
      </c>
      <c r="O36" s="27"/>
      <c r="P36" s="29" t="s">
        <v>35</v>
      </c>
      <c r="Q36" s="29">
        <v>0</v>
      </c>
      <c r="R36" s="27">
        <v>3.98994482377186</v>
      </c>
      <c r="S36" s="27">
        <v>23.993404705584901</v>
      </c>
      <c r="T36" s="27">
        <v>23.993404705584901</v>
      </c>
      <c r="U36" s="27">
        <v>32.416272638314098</v>
      </c>
      <c r="V36" s="27">
        <v>3.3019189959092499</v>
      </c>
      <c r="W36" s="27">
        <v>4.1456253577551498</v>
      </c>
      <c r="X36" s="27">
        <v>0</v>
      </c>
      <c r="Y36" s="27">
        <v>4688.9211572391496</v>
      </c>
      <c r="Z36" s="27">
        <v>324.25319193872201</v>
      </c>
      <c r="AA36" s="27">
        <v>29.2404443545019</v>
      </c>
      <c r="AB36" s="27">
        <v>105.99542697696</v>
      </c>
      <c r="AC36" s="27">
        <v>0</v>
      </c>
      <c r="AD36" s="27">
        <v>55.284718744530998</v>
      </c>
      <c r="AE36" s="27">
        <v>55.284718744530998</v>
      </c>
      <c r="AF36" s="27">
        <v>219.20209807327001</v>
      </c>
      <c r="AG36" s="27">
        <v>38.873146221403097</v>
      </c>
      <c r="AH36" s="27">
        <v>2.4248691008816401</v>
      </c>
      <c r="AI36" s="27">
        <v>18.9814036891099</v>
      </c>
      <c r="AJ36" s="27">
        <v>0</v>
      </c>
      <c r="AK36" s="27">
        <v>2.2367740204075099</v>
      </c>
      <c r="AL36" s="27">
        <v>14.6704746009909</v>
      </c>
      <c r="AM36" s="27">
        <v>0</v>
      </c>
      <c r="AN36" s="27">
        <v>24660.235074886099</v>
      </c>
      <c r="AO36" s="27">
        <v>2520.8247461679798</v>
      </c>
      <c r="AP36" s="27">
        <v>27400.261919127399</v>
      </c>
      <c r="AQ36" s="27">
        <v>0</v>
      </c>
      <c r="AR36" s="27">
        <v>125.27528564233501</v>
      </c>
      <c r="AS36" s="27">
        <v>0</v>
      </c>
      <c r="AT36" s="27">
        <v>510.91452719887502</v>
      </c>
      <c r="AU36" s="27">
        <v>0.46580903119650302</v>
      </c>
      <c r="AV36" s="27">
        <v>0.163792291550235</v>
      </c>
      <c r="AW36" s="27">
        <v>616.17843350474197</v>
      </c>
      <c r="AX36" s="27">
        <v>0.20933448062523</v>
      </c>
      <c r="AY36" s="27">
        <v>0</v>
      </c>
      <c r="AZ36" s="27">
        <v>3.0361462797224299E-2</v>
      </c>
      <c r="BA36" s="27">
        <v>868.44274215103405</v>
      </c>
      <c r="BB36" s="27">
        <v>798.96583704027898</v>
      </c>
      <c r="BC36" s="27">
        <v>69.4769051107547</v>
      </c>
      <c r="BD36" s="27">
        <v>0</v>
      </c>
      <c r="BE36" s="27">
        <v>0</v>
      </c>
      <c r="BF36" s="27">
        <v>3.2686528861037099</v>
      </c>
      <c r="BG36" s="27">
        <v>0</v>
      </c>
      <c r="BH36" s="27">
        <v>35.075556765268303</v>
      </c>
      <c r="BI36" s="27">
        <v>0</v>
      </c>
      <c r="BJ36" s="27">
        <v>0.91164385194860997</v>
      </c>
      <c r="BK36" s="27">
        <v>140.30204546636</v>
      </c>
      <c r="BL36" s="27">
        <v>35.245513551028402</v>
      </c>
      <c r="BM36" s="27">
        <v>0</v>
      </c>
      <c r="BN36" s="27">
        <v>2.3570113263557002</v>
      </c>
      <c r="BO36" s="27">
        <v>3.1959733312499601E-3</v>
      </c>
      <c r="BP36" s="27">
        <v>16.5351749029712</v>
      </c>
      <c r="BQ36" s="27">
        <v>277.613291998688</v>
      </c>
      <c r="BR36" s="27">
        <v>0</v>
      </c>
      <c r="BS36" s="27">
        <v>1.8832622073576799</v>
      </c>
      <c r="BT36" s="27">
        <v>42.9628967108194</v>
      </c>
      <c r="BU36" s="27">
        <v>3.8642460431094401</v>
      </c>
      <c r="BV36" s="27">
        <v>1360.8955993132599</v>
      </c>
      <c r="BW36" s="27">
        <v>37.942029028923301</v>
      </c>
      <c r="BY36" s="36">
        <f t="shared" si="14"/>
        <v>8.0000000992782924E-3</v>
      </c>
      <c r="CA36" s="24">
        <f t="shared" si="15"/>
        <v>-1.9319170548420224E-7</v>
      </c>
      <c r="CB36" s="24">
        <f t="shared" si="16"/>
        <v>-1.1508141439979681E-6</v>
      </c>
      <c r="CC36" s="24">
        <f t="shared" si="17"/>
        <v>-3.4203575951958037E-7</v>
      </c>
      <c r="CD36" s="24">
        <f t="shared" si="18"/>
        <v>-2.4125382680531981E-5</v>
      </c>
      <c r="CE36" s="24">
        <f t="shared" si="19"/>
        <v>-2.6174388649478184E-5</v>
      </c>
      <c r="CF36" s="24">
        <f t="shared" si="20"/>
        <v>2.2757376797347935E-7</v>
      </c>
      <c r="CG36" s="24">
        <f t="shared" si="21"/>
        <v>-3.576222645057873E-7</v>
      </c>
      <c r="CH36" s="24">
        <f t="shared" si="22"/>
        <v>7.1676352051290691E-7</v>
      </c>
      <c r="CI36" s="24">
        <f t="shared" si="23"/>
        <v>1.136161582668968E-6</v>
      </c>
      <c r="CJ36" s="24">
        <f t="shared" si="24"/>
        <v>-1.0680239907185139E-6</v>
      </c>
      <c r="CK36" s="24">
        <f t="shared" si="25"/>
        <v>-8.4194781133641591E-7</v>
      </c>
      <c r="CL36" s="24">
        <f t="shared" si="26"/>
        <v>-7.95619946741773E-7</v>
      </c>
      <c r="CM36" s="24">
        <f t="shared" si="27"/>
        <v>-2.6627976611262702E-6</v>
      </c>
    </row>
    <row r="37" spans="1:91" x14ac:dyDescent="0.25">
      <c r="A37" s="27" t="s">
        <v>36</v>
      </c>
      <c r="B37" s="27">
        <v>3021.2605456000001</v>
      </c>
      <c r="C37" s="27">
        <v>9.4527788570000002</v>
      </c>
      <c r="D37" s="27">
        <v>17623.749542000001</v>
      </c>
      <c r="E37" s="27">
        <v>559.11511280000002</v>
      </c>
      <c r="F37" s="27">
        <v>514.38567379999995</v>
      </c>
      <c r="G37" s="27">
        <v>10.654270265999999</v>
      </c>
      <c r="H37" s="27">
        <v>876.11912559999996</v>
      </c>
      <c r="I37" s="27">
        <v>15.446885408</v>
      </c>
      <c r="J37" s="27">
        <v>2.1257648785000001</v>
      </c>
      <c r="K37" s="27">
        <v>35.592243250000003</v>
      </c>
      <c r="L37" s="27">
        <v>2.5687193463</v>
      </c>
      <c r="M37" s="27">
        <v>2.6689463043999999</v>
      </c>
      <c r="N37" s="27">
        <v>1.4400346394000001</v>
      </c>
      <c r="O37" s="27"/>
      <c r="P37" s="29" t="s">
        <v>36</v>
      </c>
      <c r="Q37" s="29">
        <v>0</v>
      </c>
      <c r="R37" s="27">
        <v>2.5687212164428499</v>
      </c>
      <c r="S37" s="27">
        <v>15.4468914654821</v>
      </c>
      <c r="T37" s="27">
        <v>15.4468914654821</v>
      </c>
      <c r="U37" s="27">
        <v>20.868971828419699</v>
      </c>
      <c r="V37" s="27">
        <v>2.1257643300112301</v>
      </c>
      <c r="W37" s="27">
        <v>2.66894291073669</v>
      </c>
      <c r="X37" s="27">
        <v>0</v>
      </c>
      <c r="Y37" s="27">
        <v>3021.2588363740501</v>
      </c>
      <c r="Z37" s="27">
        <v>208.747993748971</v>
      </c>
      <c r="AA37" s="27">
        <v>18.8244102435443</v>
      </c>
      <c r="AB37" s="27">
        <v>68.237759566175399</v>
      </c>
      <c r="AC37" s="27">
        <v>0</v>
      </c>
      <c r="AD37" s="27">
        <v>35.592183127991902</v>
      </c>
      <c r="AE37" s="27">
        <v>35.592183127991902</v>
      </c>
      <c r="AF37" s="27">
        <v>140.990063641484</v>
      </c>
      <c r="AG37" s="27">
        <v>25.025741878895701</v>
      </c>
      <c r="AH37" s="27">
        <v>1.56107706219181</v>
      </c>
      <c r="AI37" s="27">
        <v>12.219844406014399</v>
      </c>
      <c r="AJ37" s="27">
        <v>0</v>
      </c>
      <c r="AK37" s="27">
        <v>1.4400319812676601</v>
      </c>
      <c r="AL37" s="27">
        <v>9.4527756372625102</v>
      </c>
      <c r="AM37" s="27">
        <v>0</v>
      </c>
      <c r="AN37" s="27">
        <v>15861.368281794699</v>
      </c>
      <c r="AO37" s="27">
        <v>1621.38321196889</v>
      </c>
      <c r="AP37" s="27">
        <v>17623.741557405101</v>
      </c>
      <c r="AQ37" s="27">
        <v>0</v>
      </c>
      <c r="AR37" s="27">
        <v>80.649779878332396</v>
      </c>
      <c r="AS37" s="27">
        <v>0</v>
      </c>
      <c r="AT37" s="27">
        <v>328.916267519896</v>
      </c>
      <c r="AU37" s="27">
        <v>0.299886740642757</v>
      </c>
      <c r="AV37" s="27">
        <v>0.105449041397289</v>
      </c>
      <c r="AW37" s="27">
        <v>396.69417087253402</v>
      </c>
      <c r="AX37" s="27">
        <v>0.134769049510298</v>
      </c>
      <c r="AY37" s="27">
        <v>0</v>
      </c>
      <c r="AZ37" s="27">
        <v>1.9546641498702E-2</v>
      </c>
      <c r="BA37" s="27">
        <v>559.10164384714699</v>
      </c>
      <c r="BB37" s="27">
        <v>514.37225752792904</v>
      </c>
      <c r="BC37" s="27">
        <v>44.7293863192182</v>
      </c>
      <c r="BD37" s="27">
        <v>0</v>
      </c>
      <c r="BE37" s="27">
        <v>0</v>
      </c>
      <c r="BF37" s="27">
        <v>2.1043471219211001</v>
      </c>
      <c r="BG37" s="27">
        <v>0</v>
      </c>
      <c r="BH37" s="27">
        <v>22.581562737589302</v>
      </c>
      <c r="BI37" s="27">
        <v>0</v>
      </c>
      <c r="BJ37" s="27">
        <v>0.58691319488307203</v>
      </c>
      <c r="BK37" s="27">
        <v>90.326117068734604</v>
      </c>
      <c r="BL37" s="27">
        <v>22.690346301002698</v>
      </c>
      <c r="BM37" s="27">
        <v>0</v>
      </c>
      <c r="BN37" s="27">
        <v>1.5174375204616399</v>
      </c>
      <c r="BO37" s="27">
        <v>2.05753875615227E-3</v>
      </c>
      <c r="BP37" s="27">
        <v>10.6542472140522</v>
      </c>
      <c r="BQ37" s="27">
        <v>178.722013462566</v>
      </c>
      <c r="BR37" s="27">
        <v>0</v>
      </c>
      <c r="BS37" s="27">
        <v>1.2124087151096601</v>
      </c>
      <c r="BT37" s="27">
        <v>27.658627805682599</v>
      </c>
      <c r="BU37" s="27">
        <v>2.4877297053502798</v>
      </c>
      <c r="BV37" s="27">
        <v>876.11885135887201</v>
      </c>
      <c r="BW37" s="27">
        <v>24.426300285644398</v>
      </c>
      <c r="BY37" s="36">
        <f t="shared" si="14"/>
        <v>8.0000074434956395E-3</v>
      </c>
      <c r="CA37" s="24">
        <f t="shared" si="15"/>
        <v>-5.6573272122117634E-7</v>
      </c>
      <c r="CB37" s="24">
        <f t="shared" si="16"/>
        <v>-3.4061280166016496E-7</v>
      </c>
      <c r="CC37" s="24">
        <f t="shared" si="17"/>
        <v>-4.5305880461516891E-7</v>
      </c>
      <c r="CD37" s="24">
        <f t="shared" si="18"/>
        <v>-2.4089767106419777E-5</v>
      </c>
      <c r="CE37" s="24">
        <f t="shared" si="19"/>
        <v>-2.6082126222141265E-5</v>
      </c>
      <c r="CF37" s="24">
        <f t="shared" si="20"/>
        <v>-2.1636346013358871E-6</v>
      </c>
      <c r="CG37" s="24">
        <f t="shared" si="21"/>
        <v>-3.1301808160659069E-7</v>
      </c>
      <c r="CH37" s="24">
        <f t="shared" si="22"/>
        <v>3.921490928379714E-7</v>
      </c>
      <c r="CI37" s="24">
        <f t="shared" si="23"/>
        <v>-2.5801949006942132E-7</v>
      </c>
      <c r="CJ37" s="24">
        <f t="shared" si="24"/>
        <v>-1.6891885031973819E-6</v>
      </c>
      <c r="CK37" s="24">
        <f t="shared" si="25"/>
        <v>7.2804483393923816E-7</v>
      </c>
      <c r="CL37" s="24">
        <f t="shared" si="26"/>
        <v>-1.2715367500389298E-6</v>
      </c>
      <c r="CM37" s="24">
        <f t="shared" si="27"/>
        <v>-1.8458808332027892E-6</v>
      </c>
    </row>
    <row r="38" spans="1:91" x14ac:dyDescent="0.25">
      <c r="A38" s="27" t="s">
        <v>37</v>
      </c>
      <c r="B38" s="27">
        <v>1203.5709850000001</v>
      </c>
      <c r="C38" s="27">
        <v>3.7656817079999998</v>
      </c>
      <c r="D38" s="27">
        <v>7335.0838100000001</v>
      </c>
      <c r="E38" s="27">
        <v>227.45541660000001</v>
      </c>
      <c r="F38" s="27">
        <v>209.25895550000001</v>
      </c>
      <c r="G38" s="27">
        <v>4.2443122219999996</v>
      </c>
      <c r="H38" s="27">
        <v>356.64441799999997</v>
      </c>
      <c r="I38" s="27">
        <v>6.2839970899999997</v>
      </c>
      <c r="J38" s="27">
        <v>0.86478953700000005</v>
      </c>
      <c r="K38" s="27">
        <v>14.4793903</v>
      </c>
      <c r="L38" s="27">
        <v>1.0449890529999999</v>
      </c>
      <c r="M38" s="27">
        <v>1.085762176</v>
      </c>
      <c r="N38" s="27">
        <v>0.58582509000000005</v>
      </c>
      <c r="O38" s="27"/>
      <c r="P38" s="29" t="s">
        <v>37</v>
      </c>
      <c r="Q38" s="29">
        <v>0</v>
      </c>
      <c r="R38" s="27">
        <v>1.04499130082807</v>
      </c>
      <c r="S38" s="27">
        <v>6.2839988677483403</v>
      </c>
      <c r="T38" s="27">
        <v>6.2839988677483403</v>
      </c>
      <c r="U38" s="27">
        <v>8.4955577185800006</v>
      </c>
      <c r="V38" s="27">
        <v>0.86479019845163096</v>
      </c>
      <c r="W38" s="27">
        <v>1.0857596498846001</v>
      </c>
      <c r="X38" s="27">
        <v>0</v>
      </c>
      <c r="Y38" s="27">
        <v>1203.5713518631801</v>
      </c>
      <c r="Z38" s="27">
        <v>84.979048236171195</v>
      </c>
      <c r="AA38" s="27">
        <v>7.6632282109674303</v>
      </c>
      <c r="AB38" s="27">
        <v>27.778867108771198</v>
      </c>
      <c r="AC38" s="27">
        <v>0</v>
      </c>
      <c r="AD38" s="27">
        <v>14.4793792658207</v>
      </c>
      <c r="AE38" s="27">
        <v>14.4793792658207</v>
      </c>
      <c r="AF38" s="27">
        <v>58.680663401180603</v>
      </c>
      <c r="AG38" s="27">
        <v>10.187725149627701</v>
      </c>
      <c r="AH38" s="27">
        <v>0.63550058291430001</v>
      </c>
      <c r="AI38" s="27">
        <v>4.97457908348572</v>
      </c>
      <c r="AJ38" s="27">
        <v>0</v>
      </c>
      <c r="AK38" s="27">
        <v>0.58582431269872104</v>
      </c>
      <c r="AL38" s="27">
        <v>3.7656782949453498</v>
      </c>
      <c r="AM38" s="27">
        <v>0</v>
      </c>
      <c r="AN38" s="27">
        <v>6601.5729655362402</v>
      </c>
      <c r="AO38" s="27">
        <v>674.82731788334195</v>
      </c>
      <c r="AP38" s="27">
        <v>7335.0809468207699</v>
      </c>
      <c r="AQ38" s="27">
        <v>0</v>
      </c>
      <c r="AR38" s="27">
        <v>32.831738846497601</v>
      </c>
      <c r="AS38" s="27">
        <v>0</v>
      </c>
      <c r="AT38" s="27">
        <v>133.89872154364301</v>
      </c>
      <c r="AU38" s="27">
        <v>0.12199803634319301</v>
      </c>
      <c r="AV38" s="27">
        <v>4.2898086498343702E-2</v>
      </c>
      <c r="AW38" s="27">
        <v>161.380469540391</v>
      </c>
      <c r="AX38" s="27">
        <v>5.4825811383565598E-2</v>
      </c>
      <c r="AY38" s="27">
        <v>0</v>
      </c>
      <c r="AZ38" s="27">
        <v>7.9518483550763998E-3</v>
      </c>
      <c r="BA38" s="27">
        <v>227.44995064411799</v>
      </c>
      <c r="BB38" s="27">
        <v>209.253476234819</v>
      </c>
      <c r="BC38" s="27">
        <v>18.1964744092991</v>
      </c>
      <c r="BD38" s="27">
        <v>0</v>
      </c>
      <c r="BE38" s="27">
        <v>0</v>
      </c>
      <c r="BF38" s="27">
        <v>0.85607612658939303</v>
      </c>
      <c r="BG38" s="27">
        <v>0</v>
      </c>
      <c r="BH38" s="27">
        <v>9.1864566058742199</v>
      </c>
      <c r="BI38" s="27">
        <v>0</v>
      </c>
      <c r="BJ38" s="27">
        <v>0.23876405275660401</v>
      </c>
      <c r="BK38" s="27">
        <v>36.745884014837102</v>
      </c>
      <c r="BL38" s="27">
        <v>9.2370257534893092</v>
      </c>
      <c r="BM38" s="27">
        <v>0</v>
      </c>
      <c r="BN38" s="27">
        <v>0.61731505679657395</v>
      </c>
      <c r="BO38" s="27">
        <v>8.3705499429554103E-4</v>
      </c>
      <c r="BP38" s="27">
        <v>4.2443139020155698</v>
      </c>
      <c r="BQ38" s="27">
        <v>72.755697569306605</v>
      </c>
      <c r="BR38" s="27">
        <v>0</v>
      </c>
      <c r="BS38" s="27">
        <v>0.49356088266159498</v>
      </c>
      <c r="BT38" s="27">
        <v>11.2595562790837</v>
      </c>
      <c r="BU38" s="27">
        <v>1.0127297519205001</v>
      </c>
      <c r="BV38" s="27">
        <v>356.64421689071099</v>
      </c>
      <c r="BW38" s="27">
        <v>9.9437167537767692</v>
      </c>
      <c r="BY38" s="36">
        <f t="shared" si="14"/>
        <v>8.0000021576605105E-3</v>
      </c>
      <c r="CA38" s="24">
        <f t="shared" si="15"/>
        <v>3.048122500508441E-7</v>
      </c>
      <c r="CB38" s="24">
        <f t="shared" si="16"/>
        <v>-9.0635771014941082E-7</v>
      </c>
      <c r="CC38" s="24">
        <f t="shared" si="17"/>
        <v>-3.9034035661405982E-7</v>
      </c>
      <c r="CD38" s="24">
        <f t="shared" si="18"/>
        <v>-2.4030889058265937E-5</v>
      </c>
      <c r="CE38" s="24">
        <f t="shared" si="19"/>
        <v>-2.6184137103795018E-5</v>
      </c>
      <c r="CF38" s="24">
        <f t="shared" si="20"/>
        <v>3.9582751747326268E-7</v>
      </c>
      <c r="CG38" s="24">
        <f t="shared" si="21"/>
        <v>-5.6389299489949056E-7</v>
      </c>
      <c r="CH38" s="24">
        <f t="shared" si="22"/>
        <v>2.829008853880276E-7</v>
      </c>
      <c r="CI38" s="24">
        <f t="shared" si="23"/>
        <v>7.6487006677585001E-7</v>
      </c>
      <c r="CJ38" s="24">
        <f t="shared" si="24"/>
        <v>-7.6206104479690258E-7</v>
      </c>
      <c r="CK38" s="24">
        <f t="shared" si="25"/>
        <v>2.1510541796300023E-6</v>
      </c>
      <c r="CL38" s="24">
        <f t="shared" si="26"/>
        <v>-2.3265826124800025E-6</v>
      </c>
      <c r="CM38" s="24">
        <f t="shared" si="27"/>
        <v>-1.3268487339951614E-6</v>
      </c>
    </row>
    <row r="39" spans="1:91" x14ac:dyDescent="0.25">
      <c r="A39" s="27" t="s">
        <v>130</v>
      </c>
      <c r="B39" s="27">
        <v>2877.564038</v>
      </c>
      <c r="C39" s="27">
        <v>9.0031930110000005</v>
      </c>
      <c r="D39" s="27">
        <v>17256.219705</v>
      </c>
      <c r="E39" s="27">
        <v>539.59312299999999</v>
      </c>
      <c r="F39" s="27">
        <v>496.42550240000003</v>
      </c>
      <c r="G39" s="27">
        <v>10.147531361</v>
      </c>
      <c r="H39" s="27">
        <v>845.86980329999994</v>
      </c>
      <c r="I39" s="27">
        <v>14.907543338</v>
      </c>
      <c r="J39" s="27">
        <v>2.0515429810999999</v>
      </c>
      <c r="K39" s="27">
        <v>34.349517972000001</v>
      </c>
      <c r="L39" s="27">
        <v>2.4790320316000001</v>
      </c>
      <c r="M39" s="27">
        <v>2.5757592917999999</v>
      </c>
      <c r="N39" s="27">
        <v>1.3897552907999999</v>
      </c>
      <c r="O39" s="27"/>
      <c r="P39" s="29" t="s">
        <v>130</v>
      </c>
      <c r="Q39" s="29">
        <v>0</v>
      </c>
      <c r="R39" s="27">
        <v>2.4790299047822999</v>
      </c>
      <c r="S39" s="27">
        <v>14.907531768355501</v>
      </c>
      <c r="T39" s="27">
        <v>14.907531768355501</v>
      </c>
      <c r="U39" s="27">
        <v>20.148987845071499</v>
      </c>
      <c r="V39" s="27">
        <v>2.0515455314218101</v>
      </c>
      <c r="W39" s="27">
        <v>2.5757660805686902</v>
      </c>
      <c r="X39" s="27">
        <v>0</v>
      </c>
      <c r="Y39" s="27">
        <v>2877.5627527337801</v>
      </c>
      <c r="Z39" s="27">
        <v>201.54553258264801</v>
      </c>
      <c r="AA39" s="27">
        <v>18.174964160553898</v>
      </c>
      <c r="AB39" s="27">
        <v>65.883369870510904</v>
      </c>
      <c r="AC39" s="27">
        <v>0</v>
      </c>
      <c r="AD39" s="27">
        <v>34.349417439013202</v>
      </c>
      <c r="AE39" s="27">
        <v>34.349417439013202</v>
      </c>
      <c r="AF39" s="27">
        <v>138.04964325567499</v>
      </c>
      <c r="AG39" s="27">
        <v>24.162394591580998</v>
      </c>
      <c r="AH39" s="27">
        <v>1.5072225275084501</v>
      </c>
      <c r="AI39" s="27">
        <v>11.7982458941866</v>
      </c>
      <c r="AJ39" s="27">
        <v>0</v>
      </c>
      <c r="AK39" s="27">
        <v>1.3897585326673401</v>
      </c>
      <c r="AL39" s="27">
        <v>9.0031872146904899</v>
      </c>
      <c r="AM39" s="27">
        <v>0</v>
      </c>
      <c r="AN39" s="27">
        <v>15530.5898827612</v>
      </c>
      <c r="AO39" s="27">
        <v>1587.57155691507</v>
      </c>
      <c r="AP39" s="27">
        <v>17256.211082932001</v>
      </c>
      <c r="AQ39" s="27">
        <v>0</v>
      </c>
      <c r="AR39" s="27">
        <v>77.8672953061877</v>
      </c>
      <c r="AS39" s="27">
        <v>0</v>
      </c>
      <c r="AT39" s="27">
        <v>317.56828931890698</v>
      </c>
      <c r="AU39" s="27">
        <v>0.28941609826000197</v>
      </c>
      <c r="AV39" s="27">
        <v>0.10176722766028901</v>
      </c>
      <c r="AW39" s="27">
        <v>382.843239259798</v>
      </c>
      <c r="AX39" s="27">
        <v>0.13006342526276299</v>
      </c>
      <c r="AY39" s="27">
        <v>0</v>
      </c>
      <c r="AZ39" s="27">
        <v>1.8864165920843001E-2</v>
      </c>
      <c r="BA39" s="27">
        <v>539.58000833497204</v>
      </c>
      <c r="BB39" s="27">
        <v>496.41239854523798</v>
      </c>
      <c r="BC39" s="27">
        <v>43.167609789734101</v>
      </c>
      <c r="BD39" s="27">
        <v>0</v>
      </c>
      <c r="BE39" s="27">
        <v>0</v>
      </c>
      <c r="BF39" s="27">
        <v>2.0308739527880202</v>
      </c>
      <c r="BG39" s="27">
        <v>0</v>
      </c>
      <c r="BH39" s="27">
        <v>21.793065164657602</v>
      </c>
      <c r="BI39" s="27">
        <v>0</v>
      </c>
      <c r="BJ39" s="27">
        <v>0.56642114581039005</v>
      </c>
      <c r="BK39" s="27">
        <v>87.172248573774795</v>
      </c>
      <c r="BL39" s="27">
        <v>21.907521296651801</v>
      </c>
      <c r="BM39" s="27">
        <v>0</v>
      </c>
      <c r="BN39" s="27">
        <v>1.46445382249486</v>
      </c>
      <c r="BO39" s="27">
        <v>1.9857088106064302E-3</v>
      </c>
      <c r="BP39" s="27">
        <v>10.147527173310801</v>
      </c>
      <c r="BQ39" s="27">
        <v>172.55566611250401</v>
      </c>
      <c r="BR39" s="27">
        <v>0</v>
      </c>
      <c r="BS39" s="27">
        <v>1.1705816704518699</v>
      </c>
      <c r="BT39" s="27">
        <v>26.7044000927845</v>
      </c>
      <c r="BU39" s="27">
        <v>2.40190111707799</v>
      </c>
      <c r="BV39" s="27">
        <v>845.86953163026396</v>
      </c>
      <c r="BW39" s="27">
        <v>23.583604601424199</v>
      </c>
      <c r="BY39" s="36">
        <f t="shared" si="14"/>
        <v>7.9999973686123594E-3</v>
      </c>
      <c r="CA39" s="24">
        <f t="shared" si="15"/>
        <v>-4.4665077922355408E-7</v>
      </c>
      <c r="CB39" s="24">
        <f t="shared" si="16"/>
        <v>-6.4380598122291924E-7</v>
      </c>
      <c r="CC39" s="24">
        <f t="shared" si="17"/>
        <v>-4.9964987384577152E-7</v>
      </c>
      <c r="CD39" s="24">
        <f t="shared" si="18"/>
        <v>-2.4304729747187879E-5</v>
      </c>
      <c r="CE39" s="24">
        <f t="shared" si="19"/>
        <v>-2.6396417385285723E-5</v>
      </c>
      <c r="CF39" s="24">
        <f t="shared" si="20"/>
        <v>-4.1268058711769319E-7</v>
      </c>
      <c r="CG39" s="24">
        <f t="shared" si="21"/>
        <v>-3.2117204671483998E-7</v>
      </c>
      <c r="CH39" s="24">
        <f t="shared" si="22"/>
        <v>-7.7609329968139673E-7</v>
      </c>
      <c r="CI39" s="24">
        <f t="shared" si="23"/>
        <v>1.2431237530359865E-6</v>
      </c>
      <c r="CJ39" s="24">
        <f t="shared" si="24"/>
        <v>-2.926765577359787E-6</v>
      </c>
      <c r="CK39" s="24">
        <f t="shared" si="25"/>
        <v>-8.5792263797570004E-7</v>
      </c>
      <c r="CL39" s="24">
        <f t="shared" si="26"/>
        <v>2.6356378532441477E-6</v>
      </c>
      <c r="CM39" s="24">
        <f t="shared" si="27"/>
        <v>2.3326893314183175E-6</v>
      </c>
    </row>
    <row r="40" spans="1:91" x14ac:dyDescent="0.25">
      <c r="A40" s="27" t="s">
        <v>39</v>
      </c>
      <c r="B40" s="27">
        <v>5.9313089999999997</v>
      </c>
      <c r="C40" s="27">
        <v>1.85576E-2</v>
      </c>
      <c r="D40" s="27">
        <v>60.239789999999999</v>
      </c>
      <c r="E40" s="27">
        <v>1.482826</v>
      </c>
      <c r="F40" s="27">
        <v>1.3642000000000001</v>
      </c>
      <c r="G40" s="27">
        <v>2.091633E-2</v>
      </c>
      <c r="H40" s="27">
        <v>2.3421259999999999</v>
      </c>
      <c r="I40" s="27">
        <v>4.0966620000000002E-2</v>
      </c>
      <c r="J40" s="27">
        <v>5.6377379999999998E-3</v>
      </c>
      <c r="K40" s="27">
        <v>9.4394000000000006E-2</v>
      </c>
      <c r="L40" s="27">
        <v>6.8124830000000003E-3</v>
      </c>
      <c r="M40" s="27">
        <v>7.0783010000000004E-3</v>
      </c>
      <c r="N40" s="27">
        <v>3.8191060000000001E-3</v>
      </c>
      <c r="O40" s="27"/>
      <c r="P40" s="29" t="s">
        <v>39</v>
      </c>
      <c r="Q40" s="29">
        <v>0</v>
      </c>
      <c r="R40" s="27">
        <v>6.8119345933145004E-3</v>
      </c>
      <c r="S40" s="27">
        <v>4.0966866354139299E-2</v>
      </c>
      <c r="T40" s="27">
        <v>4.0966866354139299E-2</v>
      </c>
      <c r="U40" s="27">
        <v>5.5818028423089E-2</v>
      </c>
      <c r="V40" s="27">
        <v>5.63766170167934E-3</v>
      </c>
      <c r="W40" s="27">
        <v>7.0782173281524804E-3</v>
      </c>
      <c r="X40" s="27">
        <v>0</v>
      </c>
      <c r="Y40" s="27">
        <v>5.9313074841404898</v>
      </c>
      <c r="Z40" s="27">
        <v>0.558338878945419</v>
      </c>
      <c r="AA40" s="27">
        <v>5.0349334587873301E-2</v>
      </c>
      <c r="AB40" s="27">
        <v>0.18251602204335299</v>
      </c>
      <c r="AC40" s="27">
        <v>0</v>
      </c>
      <c r="AD40" s="27">
        <v>9.4393756131109105E-2</v>
      </c>
      <c r="AE40" s="27">
        <v>9.4393756131109105E-2</v>
      </c>
      <c r="AF40" s="27">
        <v>0.481917151628388</v>
      </c>
      <c r="AG40" s="27">
        <v>6.69360753065803E-2</v>
      </c>
      <c r="AH40" s="27">
        <v>4.1754669418916698E-3</v>
      </c>
      <c r="AI40" s="27">
        <v>3.2684351914989702E-2</v>
      </c>
      <c r="AJ40" s="27">
        <v>0</v>
      </c>
      <c r="AK40" s="27">
        <v>3.8190809256998201E-3</v>
      </c>
      <c r="AL40" s="27">
        <v>1.8557883121965199E-2</v>
      </c>
      <c r="AM40" s="27">
        <v>0</v>
      </c>
      <c r="AN40" s="27">
        <v>54.215376841548299</v>
      </c>
      <c r="AO40" s="27">
        <v>5.5420366055435304</v>
      </c>
      <c r="AP40" s="27">
        <v>60.239330598720201</v>
      </c>
      <c r="AQ40" s="27">
        <v>0</v>
      </c>
      <c r="AR40" s="27">
        <v>0.215714477857327</v>
      </c>
      <c r="AS40" s="27">
        <v>0</v>
      </c>
      <c r="AT40" s="27">
        <v>0.87975656346831099</v>
      </c>
      <c r="AU40" s="27">
        <v>7.9532576045679697E-4</v>
      </c>
      <c r="AV40" s="27">
        <v>2.7966393844695403E-4</v>
      </c>
      <c r="AW40" s="27">
        <v>1.0520619278317001</v>
      </c>
      <c r="AX40" s="27">
        <v>3.57422245738189E-4</v>
      </c>
      <c r="AY40" s="27">
        <v>0</v>
      </c>
      <c r="AZ40" s="27">
        <v>5.1839834212426401E-5</v>
      </c>
      <c r="BA40" s="27">
        <v>1.48278104962052</v>
      </c>
      <c r="BB40" s="27">
        <v>1.36415505602495</v>
      </c>
      <c r="BC40" s="27">
        <v>0.11862599359557199</v>
      </c>
      <c r="BD40" s="27">
        <v>0</v>
      </c>
      <c r="BE40" s="27">
        <v>0</v>
      </c>
      <c r="BF40" s="27">
        <v>5.5809434679806097E-3</v>
      </c>
      <c r="BG40" s="27">
        <v>0</v>
      </c>
      <c r="BH40" s="27">
        <v>5.9888328180029302E-2</v>
      </c>
      <c r="BI40" s="27">
        <v>0</v>
      </c>
      <c r="BJ40" s="27">
        <v>1.55654656988375E-3</v>
      </c>
      <c r="BK40" s="27">
        <v>0.23955321461443799</v>
      </c>
      <c r="BL40" s="27">
        <v>6.0690247589190803E-2</v>
      </c>
      <c r="BM40" s="27">
        <v>0</v>
      </c>
      <c r="BN40" s="27">
        <v>4.0243867568356996E-3</v>
      </c>
      <c r="BO40" s="27">
        <v>5.4568252341032896E-6</v>
      </c>
      <c r="BP40" s="27">
        <v>2.0916987119496001E-2</v>
      </c>
      <c r="BQ40" s="27">
        <v>0.47802829183551099</v>
      </c>
      <c r="BR40" s="27">
        <v>0</v>
      </c>
      <c r="BS40" s="27">
        <v>3.2427440299012799E-3</v>
      </c>
      <c r="BT40" s="27">
        <v>7.3978673079030402E-2</v>
      </c>
      <c r="BU40" s="27">
        <v>6.6537655192711303E-3</v>
      </c>
      <c r="BV40" s="27">
        <v>2.34212318325369</v>
      </c>
      <c r="BW40" s="27">
        <v>6.5333162888495805E-2</v>
      </c>
      <c r="BY40" s="36">
        <f t="shared" si="14"/>
        <v>8.0000416146494557E-3</v>
      </c>
      <c r="CA40" s="24">
        <f t="shared" si="15"/>
        <v>-2.5556913489335558E-7</v>
      </c>
      <c r="CB40" s="24">
        <f t="shared" si="16"/>
        <v>1.5256389037299274E-5</v>
      </c>
      <c r="CC40" s="24">
        <f t="shared" si="17"/>
        <v>-7.626209848972648E-6</v>
      </c>
      <c r="CD40" s="24">
        <f t="shared" si="18"/>
        <v>-3.0313994683081845E-5</v>
      </c>
      <c r="CE40" s="24">
        <f t="shared" si="19"/>
        <v>-3.2945297647016711E-5</v>
      </c>
      <c r="CF40" s="24">
        <f t="shared" si="20"/>
        <v>3.1416577191172142E-5</v>
      </c>
      <c r="CG40" s="24">
        <f t="shared" si="21"/>
        <v>-1.2026450797159761E-6</v>
      </c>
      <c r="CH40" s="24">
        <f t="shared" si="22"/>
        <v>6.0135334400698407E-6</v>
      </c>
      <c r="CI40" s="24">
        <f t="shared" si="23"/>
        <v>-1.3533498835834035E-5</v>
      </c>
      <c r="CJ40" s="24">
        <f t="shared" si="24"/>
        <v>-2.5835211019838865E-6</v>
      </c>
      <c r="CK40" s="24">
        <f t="shared" si="25"/>
        <v>-8.0500264807985752E-5</v>
      </c>
      <c r="CL40" s="24">
        <f t="shared" si="26"/>
        <v>-1.1820894240016919E-5</v>
      </c>
      <c r="CM40" s="24">
        <f t="shared" si="27"/>
        <v>-6.5654894574827853E-6</v>
      </c>
    </row>
    <row r="41" spans="1:91" x14ac:dyDescent="0.25">
      <c r="A41" s="27" t="s">
        <v>40</v>
      </c>
      <c r="B41" s="27">
        <v>748.15911700000004</v>
      </c>
      <c r="C41" s="27">
        <v>2.3408068179999999</v>
      </c>
      <c r="D41" s="27">
        <v>4331.96054</v>
      </c>
      <c r="E41" s="27">
        <v>137.97020190000001</v>
      </c>
      <c r="F41" s="27">
        <v>126.9326013</v>
      </c>
      <c r="G41" s="27">
        <v>2.638331199</v>
      </c>
      <c r="H41" s="27">
        <v>216.17249559999999</v>
      </c>
      <c r="I41" s="27">
        <v>3.8117576899999999</v>
      </c>
      <c r="J41" s="27">
        <v>0.52456549799999996</v>
      </c>
      <c r="K41" s="27">
        <v>8.7829323400000003</v>
      </c>
      <c r="L41" s="27">
        <v>0.63387119400000003</v>
      </c>
      <c r="M41" s="27">
        <v>0.65860406299999996</v>
      </c>
      <c r="N41" s="27">
        <v>0.35535066799999998</v>
      </c>
      <c r="O41" s="27"/>
      <c r="P41" s="29" t="s">
        <v>40</v>
      </c>
      <c r="Q41" s="29">
        <v>0</v>
      </c>
      <c r="R41" s="27">
        <v>0.63386938639236401</v>
      </c>
      <c r="S41" s="27">
        <v>3.8117566708112198</v>
      </c>
      <c r="T41" s="27">
        <v>3.8117566708112198</v>
      </c>
      <c r="U41" s="27">
        <v>5.1491477530051704</v>
      </c>
      <c r="V41" s="27">
        <v>0.52456334660653703</v>
      </c>
      <c r="W41" s="27">
        <v>0.65860505443303397</v>
      </c>
      <c r="X41" s="27">
        <v>0</v>
      </c>
      <c r="Y41" s="27">
        <v>748.15847803039105</v>
      </c>
      <c r="Z41" s="27">
        <v>51.505701527756798</v>
      </c>
      <c r="AA41" s="27">
        <v>4.6446769072577201</v>
      </c>
      <c r="AB41" s="27">
        <v>16.836744176459199</v>
      </c>
      <c r="AC41" s="27">
        <v>0</v>
      </c>
      <c r="AD41" s="27">
        <v>8.7829291219958403</v>
      </c>
      <c r="AE41" s="27">
        <v>8.7829291219958403</v>
      </c>
      <c r="AF41" s="27">
        <v>34.655684321058999</v>
      </c>
      <c r="AG41" s="27">
        <v>6.1747810162491596</v>
      </c>
      <c r="AH41" s="27">
        <v>0.38517569687595099</v>
      </c>
      <c r="AI41" s="27">
        <v>3.0150873089766601</v>
      </c>
      <c r="AJ41" s="27">
        <v>0</v>
      </c>
      <c r="AK41" s="27">
        <v>0.35535008824651299</v>
      </c>
      <c r="AL41" s="27">
        <v>2.3408087228073602</v>
      </c>
      <c r="AM41" s="27">
        <v>0</v>
      </c>
      <c r="AN41" s="27">
        <v>3898.7613595683301</v>
      </c>
      <c r="AO41" s="27">
        <v>398.54026223537602</v>
      </c>
      <c r="AP41" s="27">
        <v>4331.9573061247702</v>
      </c>
      <c r="AQ41" s="27">
        <v>0</v>
      </c>
      <c r="AR41" s="27">
        <v>19.899293937184801</v>
      </c>
      <c r="AS41" s="27">
        <v>0</v>
      </c>
      <c r="AT41" s="27">
        <v>81.155832852725695</v>
      </c>
      <c r="AU41" s="27">
        <v>7.4001813742511094E-2</v>
      </c>
      <c r="AV41" s="27">
        <v>2.6021176000485001E-2</v>
      </c>
      <c r="AW41" s="27">
        <v>97.890390647993399</v>
      </c>
      <c r="AX41" s="27">
        <v>3.3256334617525599E-2</v>
      </c>
      <c r="AY41" s="27">
        <v>0</v>
      </c>
      <c r="AZ41" s="27">
        <v>4.8234443360505299E-3</v>
      </c>
      <c r="BA41" s="27">
        <v>137.96683698598699</v>
      </c>
      <c r="BB41" s="27">
        <v>126.929258409401</v>
      </c>
      <c r="BC41" s="27">
        <v>11.037578576585799</v>
      </c>
      <c r="BD41" s="27">
        <v>0</v>
      </c>
      <c r="BE41" s="27">
        <v>0</v>
      </c>
      <c r="BF41" s="27">
        <v>0.51928116679618797</v>
      </c>
      <c r="BG41" s="27">
        <v>0</v>
      </c>
      <c r="BH41" s="27">
        <v>5.5723468553823103</v>
      </c>
      <c r="BI41" s="27">
        <v>0</v>
      </c>
      <c r="BJ41" s="27">
        <v>0.144829896989037</v>
      </c>
      <c r="BK41" s="27">
        <v>22.289348168234699</v>
      </c>
      <c r="BL41" s="27">
        <v>5.5985372984323902</v>
      </c>
      <c r="BM41" s="27">
        <v>0</v>
      </c>
      <c r="BN41" s="27">
        <v>0.37445117037869802</v>
      </c>
      <c r="BO41" s="27">
        <v>5.0773493058196503E-4</v>
      </c>
      <c r="BP41" s="27">
        <v>2.6383321163378999</v>
      </c>
      <c r="BQ41" s="27">
        <v>44.097287540834003</v>
      </c>
      <c r="BR41" s="27">
        <v>0</v>
      </c>
      <c r="BS41" s="27">
        <v>0.299146505759881</v>
      </c>
      <c r="BT41" s="27">
        <v>6.8244011820140402</v>
      </c>
      <c r="BU41" s="27">
        <v>0.613814368978984</v>
      </c>
      <c r="BV41" s="27">
        <v>216.17242068596801</v>
      </c>
      <c r="BW41" s="27">
        <v>6.0268745228354801</v>
      </c>
      <c r="BY41" s="36">
        <f t="shared" si="14"/>
        <v>8.0000059723720814E-3</v>
      </c>
      <c r="CA41" s="24">
        <f t="shared" si="15"/>
        <v>-8.5405576763888102E-7</v>
      </c>
      <c r="CB41" s="24">
        <f t="shared" si="16"/>
        <v>8.1373966687017456E-7</v>
      </c>
      <c r="CC41" s="24">
        <f t="shared" si="17"/>
        <v>-7.4651539412518661E-7</v>
      </c>
      <c r="CD41" s="24">
        <f t="shared" si="18"/>
        <v>-2.4388701086762817E-5</v>
      </c>
      <c r="CE41" s="24">
        <f t="shared" si="19"/>
        <v>-2.6335949667492751E-5</v>
      </c>
      <c r="CF41" s="24">
        <f t="shared" si="20"/>
        <v>3.4769626353644303E-7</v>
      </c>
      <c r="CG41" s="24">
        <f t="shared" si="21"/>
        <v>-3.4654747254538353E-7</v>
      </c>
      <c r="CH41" s="24">
        <f t="shared" si="22"/>
        <v>-2.6738026467735659E-7</v>
      </c>
      <c r="CI41" s="24">
        <f t="shared" si="23"/>
        <v>-4.1012866289095747E-6</v>
      </c>
      <c r="CJ41" s="24">
        <f t="shared" si="24"/>
        <v>-3.663929124646662E-7</v>
      </c>
      <c r="CK41" s="24">
        <f t="shared" si="25"/>
        <v>-2.8516955071118033E-6</v>
      </c>
      <c r="CL41" s="24">
        <f t="shared" si="26"/>
        <v>1.5053551742259541E-6</v>
      </c>
      <c r="CM41" s="24">
        <f t="shared" si="27"/>
        <v>-1.6314968261029728E-6</v>
      </c>
    </row>
    <row r="42" spans="1:91" x14ac:dyDescent="0.25">
      <c r="A42" s="27" t="s">
        <v>41</v>
      </c>
      <c r="B42" s="27">
        <v>600.126439</v>
      </c>
      <c r="C42" s="27">
        <v>1.87764972</v>
      </c>
      <c r="D42" s="27">
        <v>3762.1326300000001</v>
      </c>
      <c r="E42" s="27">
        <v>114.986932</v>
      </c>
      <c r="F42" s="27">
        <v>105.787999</v>
      </c>
      <c r="G42" s="27">
        <v>2.11630524</v>
      </c>
      <c r="H42" s="27">
        <v>180.37106399999999</v>
      </c>
      <c r="I42" s="27">
        <v>3.1767837499999998</v>
      </c>
      <c r="J42" s="27">
        <v>0.43718295800000001</v>
      </c>
      <c r="K42" s="27">
        <v>7.3198569999999998</v>
      </c>
      <c r="L42" s="27">
        <v>0.52828020600000003</v>
      </c>
      <c r="M42" s="27">
        <v>0.54889222100000001</v>
      </c>
      <c r="N42" s="27">
        <v>0.29615576599999999</v>
      </c>
      <c r="O42" s="27"/>
      <c r="P42" s="29" t="s">
        <v>41</v>
      </c>
      <c r="Q42" s="29">
        <v>0</v>
      </c>
      <c r="R42" s="27">
        <v>0.52827997722781805</v>
      </c>
      <c r="S42" s="27">
        <v>3.1767814353249202</v>
      </c>
      <c r="T42" s="27">
        <v>3.1767814353249202</v>
      </c>
      <c r="U42" s="27">
        <v>4.2967110200400098</v>
      </c>
      <c r="V42" s="27">
        <v>0.43718443139956897</v>
      </c>
      <c r="W42" s="27">
        <v>0.54889234747795901</v>
      </c>
      <c r="X42" s="27">
        <v>0</v>
      </c>
      <c r="Y42" s="27">
        <v>600.12586530861995</v>
      </c>
      <c r="Z42" s="27">
        <v>42.979068958343198</v>
      </c>
      <c r="AA42" s="27">
        <v>3.875749576159</v>
      </c>
      <c r="AB42" s="27">
        <v>14.0494048482316</v>
      </c>
      <c r="AC42" s="27">
        <v>0</v>
      </c>
      <c r="AD42" s="27">
        <v>7.3198551490024704</v>
      </c>
      <c r="AE42" s="27">
        <v>7.3198551490024704</v>
      </c>
      <c r="AF42" s="27">
        <v>30.097080087082499</v>
      </c>
      <c r="AG42" s="27">
        <v>5.1525357933695997</v>
      </c>
      <c r="AH42" s="27">
        <v>0.32140976396781201</v>
      </c>
      <c r="AI42" s="27">
        <v>2.5159337215870998</v>
      </c>
      <c r="AJ42" s="27">
        <v>0</v>
      </c>
      <c r="AK42" s="27">
        <v>0.29615477752914499</v>
      </c>
      <c r="AL42" s="27">
        <v>1.87764512684843</v>
      </c>
      <c r="AM42" s="27">
        <v>0</v>
      </c>
      <c r="AN42" s="27">
        <v>3385.91813389771</v>
      </c>
      <c r="AO42" s="27">
        <v>346.115905029293</v>
      </c>
      <c r="AP42" s="27">
        <v>3762.13111901409</v>
      </c>
      <c r="AQ42" s="27">
        <v>0</v>
      </c>
      <c r="AR42" s="27">
        <v>16.6049569497346</v>
      </c>
      <c r="AS42" s="27">
        <v>0</v>
      </c>
      <c r="AT42" s="27">
        <v>67.720463022966598</v>
      </c>
      <c r="AU42" s="27">
        <v>6.1674338751191798E-2</v>
      </c>
      <c r="AV42" s="27">
        <v>2.1686542899188099E-2</v>
      </c>
      <c r="AW42" s="27">
        <v>81.583642741006599</v>
      </c>
      <c r="AX42" s="27">
        <v>2.77165077354674E-2</v>
      </c>
      <c r="AY42" s="27">
        <v>0</v>
      </c>
      <c r="AZ42" s="27">
        <v>4.0199378296598897E-3</v>
      </c>
      <c r="BA42" s="27">
        <v>114.984120014962</v>
      </c>
      <c r="BB42" s="27">
        <v>105.785188627208</v>
      </c>
      <c r="BC42" s="27">
        <v>9.1989313877544099</v>
      </c>
      <c r="BD42" s="27">
        <v>0</v>
      </c>
      <c r="BE42" s="27">
        <v>0</v>
      </c>
      <c r="BF42" s="27">
        <v>0.43277771920831898</v>
      </c>
      <c r="BG42" s="27">
        <v>0</v>
      </c>
      <c r="BH42" s="27">
        <v>4.6440870373738399</v>
      </c>
      <c r="BI42" s="27">
        <v>0</v>
      </c>
      <c r="BJ42" s="27">
        <v>0.12070401197109699</v>
      </c>
      <c r="BK42" s="27">
        <v>18.5763814139342</v>
      </c>
      <c r="BL42" s="27">
        <v>4.67171290700617</v>
      </c>
      <c r="BM42" s="27">
        <v>0</v>
      </c>
      <c r="BN42" s="27">
        <v>0.31207522401715199</v>
      </c>
      <c r="BO42" s="27">
        <v>4.23152481577627E-4</v>
      </c>
      <c r="BP42" s="27">
        <v>2.1163086356145602</v>
      </c>
      <c r="BQ42" s="27">
        <v>36.796892326743603</v>
      </c>
      <c r="BR42" s="27">
        <v>0</v>
      </c>
      <c r="BS42" s="27">
        <v>0.249623112107212</v>
      </c>
      <c r="BT42" s="27">
        <v>5.6946343142353504</v>
      </c>
      <c r="BU42" s="27">
        <v>0.51219653176276003</v>
      </c>
      <c r="BV42" s="27">
        <v>180.371010290073</v>
      </c>
      <c r="BW42" s="27">
        <v>5.0291264473878003</v>
      </c>
      <c r="BY42" s="36">
        <f t="shared" si="14"/>
        <v>8.0000082758864138E-3</v>
      </c>
      <c r="CA42" s="24">
        <f t="shared" si="15"/>
        <v>-9.5595085097508468E-7</v>
      </c>
      <c r="CB42" s="24">
        <f t="shared" si="16"/>
        <v>-2.4462238728829427E-6</v>
      </c>
      <c r="CC42" s="24">
        <f t="shared" si="17"/>
        <v>-4.0163015466172904E-7</v>
      </c>
      <c r="CD42" s="24">
        <f t="shared" si="18"/>
        <v>-2.4454822727105515E-5</v>
      </c>
      <c r="CE42" s="24">
        <f t="shared" si="19"/>
        <v>-2.6566083285102701E-5</v>
      </c>
      <c r="CF42" s="24">
        <f t="shared" si="20"/>
        <v>1.6045013242974617E-6</v>
      </c>
      <c r="CG42" s="24">
        <f t="shared" si="21"/>
        <v>-2.9777463078956892E-7</v>
      </c>
      <c r="CH42" s="24">
        <f t="shared" si="22"/>
        <v>-7.286221731669924E-7</v>
      </c>
      <c r="CI42" s="24">
        <f t="shared" si="23"/>
        <v>3.3702127267346162E-6</v>
      </c>
      <c r="CJ42" s="24">
        <f t="shared" si="24"/>
        <v>-2.5287345496959501E-7</v>
      </c>
      <c r="CK42" s="24">
        <f t="shared" si="25"/>
        <v>-4.330508305587235E-7</v>
      </c>
      <c r="CL42" s="24">
        <f t="shared" si="26"/>
        <v>2.3042403254408159E-7</v>
      </c>
      <c r="CM42" s="24">
        <f t="shared" si="27"/>
        <v>-3.3376721593230776E-6</v>
      </c>
    </row>
    <row r="43" spans="1:91" x14ac:dyDescent="0.25">
      <c r="A43" s="27" t="s">
        <v>42</v>
      </c>
      <c r="B43" s="27">
        <v>1989.7715840999999</v>
      </c>
      <c r="C43" s="27">
        <v>6.2255061269</v>
      </c>
      <c r="D43" s="27">
        <v>11544.845031000001</v>
      </c>
      <c r="E43" s="27">
        <v>367.29639507000002</v>
      </c>
      <c r="F43" s="27">
        <v>337.91274483000001</v>
      </c>
      <c r="G43" s="27">
        <v>7.0167935794999998</v>
      </c>
      <c r="H43" s="27">
        <v>575.49956044999999</v>
      </c>
      <c r="I43" s="27">
        <v>10.147438704000001</v>
      </c>
      <c r="J43" s="27">
        <v>1.3964679174000001</v>
      </c>
      <c r="K43" s="27">
        <v>23.381412585</v>
      </c>
      <c r="L43" s="27">
        <v>1.6874548685999999</v>
      </c>
      <c r="M43" s="27">
        <v>1.7532961767999999</v>
      </c>
      <c r="N43" s="27">
        <v>0.94599386169999999</v>
      </c>
      <c r="O43" s="27"/>
      <c r="P43" s="29" t="s">
        <v>42</v>
      </c>
      <c r="Q43" s="29">
        <v>0</v>
      </c>
      <c r="R43" s="27">
        <v>1.6874550121028999</v>
      </c>
      <c r="S43" s="27">
        <v>10.1474404184455</v>
      </c>
      <c r="T43" s="27">
        <v>10.1474404184455</v>
      </c>
      <c r="U43" s="27">
        <v>13.708206128510501</v>
      </c>
      <c r="V43" s="27">
        <v>1.3964694726329601</v>
      </c>
      <c r="W43" s="27">
        <v>1.7532957641454201</v>
      </c>
      <c r="X43" s="27">
        <v>0</v>
      </c>
      <c r="Y43" s="27">
        <v>1989.7706520883801</v>
      </c>
      <c r="Z43" s="27">
        <v>137.120432910093</v>
      </c>
      <c r="AA43" s="27">
        <v>12.3651889962624</v>
      </c>
      <c r="AB43" s="27">
        <v>44.823303561253098</v>
      </c>
      <c r="AC43" s="27">
        <v>0</v>
      </c>
      <c r="AD43" s="27">
        <v>23.3813954042161</v>
      </c>
      <c r="AE43" s="27">
        <v>23.3813954042161</v>
      </c>
      <c r="AF43" s="27">
        <v>92.3587395590976</v>
      </c>
      <c r="AG43" s="27">
        <v>16.438659703029401</v>
      </c>
      <c r="AH43" s="27">
        <v>1.0254264333237999</v>
      </c>
      <c r="AI43" s="27">
        <v>8.0268569346901693</v>
      </c>
      <c r="AJ43" s="27">
        <v>0</v>
      </c>
      <c r="AK43" s="27">
        <v>0.94599598321419398</v>
      </c>
      <c r="AL43" s="27">
        <v>6.2255065694251996</v>
      </c>
      <c r="AM43" s="27">
        <v>0</v>
      </c>
      <c r="AN43" s="27">
        <v>10390.358311001601</v>
      </c>
      <c r="AO43" s="27">
        <v>1062.12461509835</v>
      </c>
      <c r="AP43" s="27">
        <v>11544.841665659</v>
      </c>
      <c r="AQ43" s="27">
        <v>0</v>
      </c>
      <c r="AR43" s="27">
        <v>52.9764431634269</v>
      </c>
      <c r="AS43" s="27">
        <v>0</v>
      </c>
      <c r="AT43" s="27">
        <v>216.05548798814101</v>
      </c>
      <c r="AU43" s="27">
        <v>0.197003140010031</v>
      </c>
      <c r="AV43" s="27">
        <v>6.9272039437931601E-2</v>
      </c>
      <c r="AW43" s="27">
        <v>260.59814072653302</v>
      </c>
      <c r="AX43" s="27">
        <v>8.8533093313271194E-2</v>
      </c>
      <c r="AY43" s="27">
        <v>0</v>
      </c>
      <c r="AZ43" s="27">
        <v>1.28406411174126E-2</v>
      </c>
      <c r="BA43" s="27">
        <v>367.28734408373401</v>
      </c>
      <c r="BB43" s="27">
        <v>337.90368819436202</v>
      </c>
      <c r="BC43" s="27">
        <v>29.383655889372001</v>
      </c>
      <c r="BD43" s="27">
        <v>0</v>
      </c>
      <c r="BE43" s="27">
        <v>0</v>
      </c>
      <c r="BF43" s="27">
        <v>1.38240070242563</v>
      </c>
      <c r="BG43" s="27">
        <v>0</v>
      </c>
      <c r="BH43" s="27">
        <v>14.8343586557317</v>
      </c>
      <c r="BI43" s="27">
        <v>0</v>
      </c>
      <c r="BJ43" s="27">
        <v>0.38555804952242301</v>
      </c>
      <c r="BK43" s="27">
        <v>59.337387330257897</v>
      </c>
      <c r="BL43" s="27">
        <v>14.9045930815441</v>
      </c>
      <c r="BM43" s="27">
        <v>0</v>
      </c>
      <c r="BN43" s="27">
        <v>0.99684216656249802</v>
      </c>
      <c r="BO43" s="27">
        <v>1.35164944983658E-3</v>
      </c>
      <c r="BP43" s="27">
        <v>7.0167886682852902</v>
      </c>
      <c r="BQ43" s="27">
        <v>117.397031535612</v>
      </c>
      <c r="BR43" s="27">
        <v>0</v>
      </c>
      <c r="BS43" s="27">
        <v>0.79639475254469005</v>
      </c>
      <c r="BT43" s="27">
        <v>18.1681441078535</v>
      </c>
      <c r="BU43" s="27">
        <v>1.6341132731182599</v>
      </c>
      <c r="BV43" s="27">
        <v>575.49930036111698</v>
      </c>
      <c r="BW43" s="27">
        <v>16.0449207273826</v>
      </c>
      <c r="BY43" s="36">
        <f t="shared" si="14"/>
        <v>8.0000005399662802E-3</v>
      </c>
      <c r="CA43" s="24">
        <f t="shared" si="15"/>
        <v>-4.6840131163794247E-7</v>
      </c>
      <c r="CB43" s="24">
        <f t="shared" si="16"/>
        <v>7.1082606068493058E-8</v>
      </c>
      <c r="CC43" s="24">
        <f t="shared" si="17"/>
        <v>-2.915016175561834E-7</v>
      </c>
      <c r="CD43" s="24">
        <f t="shared" si="18"/>
        <v>-2.4642186494314077E-5</v>
      </c>
      <c r="CE43" s="24">
        <f t="shared" si="19"/>
        <v>-2.680169888988892E-5</v>
      </c>
      <c r="CF43" s="24">
        <f t="shared" si="20"/>
        <v>-6.9992292831988116E-7</v>
      </c>
      <c r="CG43" s="24">
        <f t="shared" si="21"/>
        <v>-4.5193584997152915E-7</v>
      </c>
      <c r="CH43" s="24">
        <f t="shared" si="22"/>
        <v>1.6895352111561068E-7</v>
      </c>
      <c r="CI43" s="24">
        <f t="shared" si="23"/>
        <v>1.1136904332658495E-6</v>
      </c>
      <c r="CJ43" s="24">
        <f t="shared" si="24"/>
        <v>-7.3480521491605608E-7</v>
      </c>
      <c r="CK43" s="24">
        <f t="shared" si="25"/>
        <v>8.5041029942612303E-8</v>
      </c>
      <c r="CL43" s="24">
        <f t="shared" si="26"/>
        <v>-2.353593108228388E-7</v>
      </c>
      <c r="CM43" s="24">
        <f t="shared" si="27"/>
        <v>2.2426299787762799E-6</v>
      </c>
    </row>
    <row r="44" spans="1:91" x14ac:dyDescent="0.25">
      <c r="A44" s="27" t="s">
        <v>43</v>
      </c>
      <c r="B44" s="27">
        <v>10119.648675</v>
      </c>
      <c r="C44" s="27">
        <v>31.633058513999998</v>
      </c>
      <c r="D44" s="27">
        <v>49085.397830000002</v>
      </c>
      <c r="E44" s="27">
        <v>1388.4560271</v>
      </c>
      <c r="F44" s="27">
        <v>1346.8026355</v>
      </c>
      <c r="G44" s="27">
        <v>35.825374713000002</v>
      </c>
      <c r="H44" s="27">
        <v>2496.4691822999998</v>
      </c>
      <c r="I44" s="27">
        <v>0.62362983750000001</v>
      </c>
      <c r="J44" s="27">
        <v>7.1823181299999997E-2</v>
      </c>
      <c r="K44" s="27">
        <v>1.3122557291000001</v>
      </c>
      <c r="L44" s="27">
        <v>0.1186691705</v>
      </c>
      <c r="M44" s="27">
        <v>8.5337469400000004E-2</v>
      </c>
      <c r="N44" s="27">
        <v>2.5693822022999999</v>
      </c>
      <c r="O44" s="27"/>
      <c r="P44" s="29" t="s">
        <v>43</v>
      </c>
      <c r="Q44" s="29">
        <v>0</v>
      </c>
      <c r="R44" s="27">
        <v>0.118668684925439</v>
      </c>
      <c r="S44" s="27">
        <v>0.62362894044060002</v>
      </c>
      <c r="T44" s="27">
        <v>0.62362894044060002</v>
      </c>
      <c r="U44" s="27">
        <v>63.301670485437803</v>
      </c>
      <c r="V44" s="27">
        <v>7.1822809098701298E-2</v>
      </c>
      <c r="W44" s="27">
        <v>8.5337925788396704E-2</v>
      </c>
      <c r="X44" s="27">
        <v>0</v>
      </c>
      <c r="Y44" s="27">
        <v>10119.6444978217</v>
      </c>
      <c r="Z44" s="27">
        <v>633.19267536857797</v>
      </c>
      <c r="AA44" s="27">
        <v>57.099851811012101</v>
      </c>
      <c r="AB44" s="27">
        <v>206.984797258524</v>
      </c>
      <c r="AC44" s="27">
        <v>0</v>
      </c>
      <c r="AD44" s="27">
        <v>1.31225578465281</v>
      </c>
      <c r="AE44" s="27">
        <v>1.31225578465281</v>
      </c>
      <c r="AF44" s="27">
        <v>392.68283569371198</v>
      </c>
      <c r="AG44" s="27">
        <v>75.910412452419905</v>
      </c>
      <c r="AH44" s="27">
        <v>4.73521969269897</v>
      </c>
      <c r="AI44" s="27">
        <v>37.066356728161601</v>
      </c>
      <c r="AJ44" s="27">
        <v>0</v>
      </c>
      <c r="AK44" s="27">
        <v>2.5693761080154101</v>
      </c>
      <c r="AL44" s="27">
        <v>31.633078839442799</v>
      </c>
      <c r="AM44" s="27">
        <v>0</v>
      </c>
      <c r="AN44" s="27">
        <v>44176.837298689898</v>
      </c>
      <c r="AO44" s="27">
        <v>4515.8571620987996</v>
      </c>
      <c r="AP44" s="27">
        <v>49085.377296482402</v>
      </c>
      <c r="AQ44" s="27">
        <v>0</v>
      </c>
      <c r="AR44" s="27">
        <v>244.634421081532</v>
      </c>
      <c r="AS44" s="27">
        <v>0</v>
      </c>
      <c r="AT44" s="27">
        <v>997.69899086094904</v>
      </c>
      <c r="AU44" s="27">
        <v>0.785186156401395</v>
      </c>
      <c r="AV44" s="27">
        <v>0.27609454686089302</v>
      </c>
      <c r="AW44" s="27">
        <v>1038.6538563148599</v>
      </c>
      <c r="AX44" s="27">
        <v>0.35286204351813499</v>
      </c>
      <c r="AY44" s="27">
        <v>0</v>
      </c>
      <c r="AZ44" s="27">
        <v>5.11784849693281E-2</v>
      </c>
      <c r="BA44" s="27">
        <v>1388.42055131595</v>
      </c>
      <c r="BB44" s="27">
        <v>1346.7671710637401</v>
      </c>
      <c r="BC44" s="27">
        <v>41.653380252208699</v>
      </c>
      <c r="BD44" s="27">
        <v>0</v>
      </c>
      <c r="BE44" s="27">
        <v>0</v>
      </c>
      <c r="BF44" s="27">
        <v>5.5097654353963099</v>
      </c>
      <c r="BG44" s="27">
        <v>0</v>
      </c>
      <c r="BH44" s="27">
        <v>59.124585168185099</v>
      </c>
      <c r="BI44" s="27">
        <v>0</v>
      </c>
      <c r="BJ44" s="27">
        <v>1.53670195730749</v>
      </c>
      <c r="BK44" s="27">
        <v>236.49848634049201</v>
      </c>
      <c r="BL44" s="27">
        <v>68.826423993562798</v>
      </c>
      <c r="BM44" s="27">
        <v>0</v>
      </c>
      <c r="BN44" s="27">
        <v>3.9730673995822201</v>
      </c>
      <c r="BO44" s="27">
        <v>5.3872161700424899E-3</v>
      </c>
      <c r="BP44" s="27">
        <v>35.825366809054302</v>
      </c>
      <c r="BQ44" s="27">
        <v>542.11529537628098</v>
      </c>
      <c r="BR44" s="27">
        <v>0</v>
      </c>
      <c r="BS44" s="27">
        <v>3.6775920449749901</v>
      </c>
      <c r="BT44" s="27">
        <v>83.896677548009706</v>
      </c>
      <c r="BU44" s="27">
        <v>7.5460025880454298</v>
      </c>
      <c r="BV44" s="27">
        <v>2496.46837666187</v>
      </c>
      <c r="BW44" s="27">
        <v>74.092209657570095</v>
      </c>
      <c r="BY44" s="36">
        <f t="shared" si="14"/>
        <v>7.9999962783591089E-3</v>
      </c>
      <c r="CA44" s="24">
        <f t="shared" si="15"/>
        <v>-4.1277898413498141E-7</v>
      </c>
      <c r="CB44" s="24">
        <f t="shared" si="16"/>
        <v>6.4253802052823076E-7</v>
      </c>
      <c r="CC44" s="24">
        <f t="shared" si="17"/>
        <v>-4.1832232206414433E-7</v>
      </c>
      <c r="CD44" s="24">
        <f t="shared" si="18"/>
        <v>-2.5550527605938106E-5</v>
      </c>
      <c r="CE44" s="24">
        <f t="shared" si="19"/>
        <v>-2.6332318726645338E-5</v>
      </c>
      <c r="CF44" s="24">
        <f t="shared" si="20"/>
        <v>-2.2062422972331377E-7</v>
      </c>
      <c r="CG44" s="24">
        <f t="shared" si="21"/>
        <v>-3.2271102544213449E-7</v>
      </c>
      <c r="CH44" s="24">
        <f t="shared" si="22"/>
        <v>-1.43844849306883E-6</v>
      </c>
      <c r="CI44" s="24">
        <f t="shared" si="23"/>
        <v>-5.1821889807938066E-6</v>
      </c>
      <c r="CJ44" s="24">
        <f t="shared" si="24"/>
        <v>4.2333829204058173E-8</v>
      </c>
      <c r="CK44" s="24">
        <f t="shared" si="25"/>
        <v>-4.0918341213516635E-6</v>
      </c>
      <c r="CL44" s="24">
        <f t="shared" si="26"/>
        <v>5.3480423067196301E-6</v>
      </c>
      <c r="CM44" s="24">
        <f t="shared" si="27"/>
        <v>-2.3718871347393855E-6</v>
      </c>
    </row>
    <row r="45" spans="1:91" x14ac:dyDescent="0.25">
      <c r="A45" s="27" t="s">
        <v>44</v>
      </c>
      <c r="B45" s="27">
        <v>967.61933999999997</v>
      </c>
      <c r="C45" s="27">
        <v>3.02744466</v>
      </c>
      <c r="D45" s="27">
        <v>5639.9364800000003</v>
      </c>
      <c r="E45" s="27">
        <v>179.00143199999999</v>
      </c>
      <c r="F45" s="27">
        <v>164.68129200000001</v>
      </c>
      <c r="G45" s="27">
        <v>3.41224624</v>
      </c>
      <c r="H45" s="27">
        <v>280.48760800000002</v>
      </c>
      <c r="I45" s="27">
        <v>4.9453416900000002</v>
      </c>
      <c r="J45" s="27">
        <v>0.68056699799999998</v>
      </c>
      <c r="K45" s="27">
        <v>11.394905100000001</v>
      </c>
      <c r="L45" s="27">
        <v>0.82237895800000005</v>
      </c>
      <c r="M45" s="27">
        <v>0.85446709499999995</v>
      </c>
      <c r="N45" s="27">
        <v>0.46102893</v>
      </c>
      <c r="O45" s="27"/>
      <c r="P45" s="29" t="s">
        <v>44</v>
      </c>
      <c r="Q45" s="29">
        <v>0</v>
      </c>
      <c r="R45" s="27">
        <v>0.82237931865596403</v>
      </c>
      <c r="S45" s="27">
        <v>4.9453425888397504</v>
      </c>
      <c r="T45" s="27">
        <v>4.9453425888397504</v>
      </c>
      <c r="U45" s="27">
        <v>6.6811424681294396</v>
      </c>
      <c r="V45" s="27">
        <v>0.68056779340546603</v>
      </c>
      <c r="W45" s="27">
        <v>0.85446626672733805</v>
      </c>
      <c r="X45" s="27">
        <v>0</v>
      </c>
      <c r="Y45" s="27">
        <v>967.61828416474998</v>
      </c>
      <c r="Z45" s="27">
        <v>66.830033464683595</v>
      </c>
      <c r="AA45" s="27">
        <v>6.0265855820208598</v>
      </c>
      <c r="AB45" s="27">
        <v>21.846127430853901</v>
      </c>
      <c r="AC45" s="27">
        <v>0</v>
      </c>
      <c r="AD45" s="27">
        <v>11.394935393686399</v>
      </c>
      <c r="AE45" s="27">
        <v>11.394935393686399</v>
      </c>
      <c r="AF45" s="27">
        <v>45.119509405248003</v>
      </c>
      <c r="AG45" s="27">
        <v>8.0119445032865499</v>
      </c>
      <c r="AH45" s="27">
        <v>0.49977685390618198</v>
      </c>
      <c r="AI45" s="27">
        <v>3.9121472697189499</v>
      </c>
      <c r="AJ45" s="27">
        <v>0</v>
      </c>
      <c r="AK45" s="27">
        <v>0.46102791310267999</v>
      </c>
      <c r="AL45" s="27">
        <v>3.0274456460369099</v>
      </c>
      <c r="AM45" s="27">
        <v>0</v>
      </c>
      <c r="AN45" s="27">
        <v>5075.94028730633</v>
      </c>
      <c r="AO45" s="27">
        <v>518.87491476600599</v>
      </c>
      <c r="AP45" s="27">
        <v>5639.9347114775901</v>
      </c>
      <c r="AQ45" s="27">
        <v>0</v>
      </c>
      <c r="AR45" s="27">
        <v>25.819830832321902</v>
      </c>
      <c r="AS45" s="27">
        <v>0</v>
      </c>
      <c r="AT45" s="27">
        <v>105.30173061621301</v>
      </c>
      <c r="AU45" s="27">
        <v>9.60089962907235E-2</v>
      </c>
      <c r="AV45" s="27">
        <v>3.37596867232152E-2</v>
      </c>
      <c r="AW45" s="27">
        <v>127.002157167501</v>
      </c>
      <c r="AX45" s="27">
        <v>4.3146488753671997E-2</v>
      </c>
      <c r="AY45" s="27">
        <v>0</v>
      </c>
      <c r="AZ45" s="27">
        <v>6.2579023572920502E-3</v>
      </c>
      <c r="BA45" s="27">
        <v>178.99705785733599</v>
      </c>
      <c r="BB45" s="27">
        <v>164.67693465203601</v>
      </c>
      <c r="BC45" s="27">
        <v>14.3201232052999</v>
      </c>
      <c r="BD45" s="27">
        <v>0</v>
      </c>
      <c r="BE45" s="27">
        <v>0</v>
      </c>
      <c r="BF45" s="27">
        <v>0.67370923042157904</v>
      </c>
      <c r="BG45" s="27">
        <v>0</v>
      </c>
      <c r="BH45" s="27">
        <v>7.2295003753368903</v>
      </c>
      <c r="BI45" s="27">
        <v>0</v>
      </c>
      <c r="BJ45" s="27">
        <v>0.187901452404966</v>
      </c>
      <c r="BK45" s="27">
        <v>28.918024901205399</v>
      </c>
      <c r="BL45" s="27">
        <v>7.2642678847538296</v>
      </c>
      <c r="BM45" s="27">
        <v>0</v>
      </c>
      <c r="BN45" s="27">
        <v>0.48580972613083201</v>
      </c>
      <c r="BO45" s="27">
        <v>6.5872491057501997E-4</v>
      </c>
      <c r="BP45" s="27">
        <v>3.4122488639031698</v>
      </c>
      <c r="BQ45" s="27">
        <v>57.217391754385602</v>
      </c>
      <c r="BR45" s="27">
        <v>0</v>
      </c>
      <c r="BS45" s="27">
        <v>0.38814790802528598</v>
      </c>
      <c r="BT45" s="27">
        <v>8.8548412356765098</v>
      </c>
      <c r="BU45" s="27">
        <v>0.79643994474776403</v>
      </c>
      <c r="BV45" s="27">
        <v>280.48750089562702</v>
      </c>
      <c r="BW45" s="27">
        <v>7.8200376687119899</v>
      </c>
      <c r="BY45" s="36">
        <f t="shared" si="14"/>
        <v>8.0000056230131993E-3</v>
      </c>
      <c r="CA45" s="24">
        <f t="shared" si="15"/>
        <v>-1.0911679896617695E-6</v>
      </c>
      <c r="CB45" s="24">
        <f t="shared" si="16"/>
        <v>3.2569940019983011E-7</v>
      </c>
      <c r="CC45" s="24">
        <f t="shared" si="17"/>
        <v>-3.1357133479673909E-7</v>
      </c>
      <c r="CD45" s="24">
        <f t="shared" si="18"/>
        <v>-2.4436355704715124E-5</v>
      </c>
      <c r="CE45" s="24">
        <f t="shared" si="19"/>
        <v>-2.6459277256600042E-5</v>
      </c>
      <c r="CF45" s="24">
        <f t="shared" si="20"/>
        <v>7.6896653561895812E-7</v>
      </c>
      <c r="CG45" s="24">
        <f t="shared" si="21"/>
        <v>-3.8185064133302428E-7</v>
      </c>
      <c r="CH45" s="24">
        <f t="shared" si="22"/>
        <v>1.8175483243206028E-7</v>
      </c>
      <c r="CI45" s="24">
        <f t="shared" si="23"/>
        <v>1.168739401682691E-6</v>
      </c>
      <c r="CJ45" s="24">
        <f t="shared" si="24"/>
        <v>2.6585290647579115E-6</v>
      </c>
      <c r="CK45" s="24">
        <f t="shared" si="25"/>
        <v>4.3855203306695185E-7</v>
      </c>
      <c r="CL45" s="24">
        <f t="shared" si="26"/>
        <v>-9.6934412892907292E-7</v>
      </c>
      <c r="CM45" s="24">
        <f t="shared" si="27"/>
        <v>-2.2057126003273133E-6</v>
      </c>
    </row>
    <row r="46" spans="1:91" x14ac:dyDescent="0.25">
      <c r="A46" s="27" t="s">
        <v>45</v>
      </c>
      <c r="B46" s="27">
        <v>70.665142000000003</v>
      </c>
      <c r="C46" s="27">
        <v>0.221094184</v>
      </c>
      <c r="D46" s="27">
        <v>717.69311000000005</v>
      </c>
      <c r="E46" s="27">
        <v>17.666297400000001</v>
      </c>
      <c r="F46" s="27">
        <v>16.252997199999999</v>
      </c>
      <c r="G46" s="27">
        <v>0.24919588000000001</v>
      </c>
      <c r="H46" s="27">
        <v>27.903911999999998</v>
      </c>
      <c r="I46" s="27">
        <v>0.48807351999999998</v>
      </c>
      <c r="J46" s="27">
        <v>6.7167529000000004E-2</v>
      </c>
      <c r="K46" s="27">
        <v>1.12460234</v>
      </c>
      <c r="L46" s="27">
        <v>8.1163575000000002E-2</v>
      </c>
      <c r="M46" s="27">
        <v>8.4330421000000003E-2</v>
      </c>
      <c r="N46" s="27">
        <v>4.5500618E-2</v>
      </c>
      <c r="O46" s="27"/>
      <c r="P46" s="29" t="s">
        <v>45</v>
      </c>
      <c r="Q46" s="29">
        <v>0</v>
      </c>
      <c r="R46" s="27">
        <v>8.1163153689790907E-2</v>
      </c>
      <c r="S46" s="27">
        <v>0.48807461911427102</v>
      </c>
      <c r="T46" s="27">
        <v>0.48807461911427102</v>
      </c>
      <c r="U46" s="27">
        <v>0.66501436713569995</v>
      </c>
      <c r="V46" s="27">
        <v>6.7166247217307906E-2</v>
      </c>
      <c r="W46" s="27">
        <v>8.4331309735967794E-2</v>
      </c>
      <c r="X46" s="27">
        <v>0</v>
      </c>
      <c r="Y46" s="27">
        <v>70.665031427988794</v>
      </c>
      <c r="Z46" s="27">
        <v>6.6520156517217499</v>
      </c>
      <c r="AA46" s="27">
        <v>0.59986331007424099</v>
      </c>
      <c r="AB46" s="27">
        <v>2.1744791458998902</v>
      </c>
      <c r="AC46" s="27">
        <v>0</v>
      </c>
      <c r="AD46" s="27">
        <v>1.1246016055271999</v>
      </c>
      <c r="AE46" s="27">
        <v>1.1246016055271999</v>
      </c>
      <c r="AF46" s="27">
        <v>5.7415422591863798</v>
      </c>
      <c r="AG46" s="27">
        <v>0.79747746999454205</v>
      </c>
      <c r="AH46" s="27">
        <v>4.9746056504965303E-2</v>
      </c>
      <c r="AI46" s="27">
        <v>0.38940071750965899</v>
      </c>
      <c r="AJ46" s="27">
        <v>0</v>
      </c>
      <c r="AK46" s="27">
        <v>4.5499383666748702E-2</v>
      </c>
      <c r="AL46" s="27">
        <v>0.22109404498531099</v>
      </c>
      <c r="AM46" s="27">
        <v>0</v>
      </c>
      <c r="AN46" s="27">
        <v>645.92345446628894</v>
      </c>
      <c r="AO46" s="27">
        <v>66.027667953063499</v>
      </c>
      <c r="AP46" s="27">
        <v>717.69266467853799</v>
      </c>
      <c r="AQ46" s="27">
        <v>0</v>
      </c>
      <c r="AR46" s="27">
        <v>2.5700031361850102</v>
      </c>
      <c r="AS46" s="27">
        <v>0</v>
      </c>
      <c r="AT46" s="27">
        <v>10.481331584044</v>
      </c>
      <c r="AU46" s="27">
        <v>9.4754953620264908E-3</v>
      </c>
      <c r="AV46" s="27">
        <v>3.3318587057766598E-3</v>
      </c>
      <c r="AW46" s="27">
        <v>12.5343176860287</v>
      </c>
      <c r="AX46" s="27">
        <v>4.2582902054156503E-3</v>
      </c>
      <c r="AY46" s="27">
        <v>0</v>
      </c>
      <c r="AZ46" s="27">
        <v>6.1762221487348301E-4</v>
      </c>
      <c r="BA46" s="27">
        <v>17.665875483028099</v>
      </c>
      <c r="BB46" s="27">
        <v>16.252573144475299</v>
      </c>
      <c r="BC46" s="27">
        <v>1.4133023385527701</v>
      </c>
      <c r="BD46" s="27">
        <v>0</v>
      </c>
      <c r="BE46" s="27">
        <v>0</v>
      </c>
      <c r="BF46" s="27">
        <v>6.6490806175146203E-2</v>
      </c>
      <c r="BG46" s="27">
        <v>0</v>
      </c>
      <c r="BH46" s="27">
        <v>0.71350660096893104</v>
      </c>
      <c r="BI46" s="27">
        <v>0</v>
      </c>
      <c r="BJ46" s="27">
        <v>1.85446532956343E-2</v>
      </c>
      <c r="BK46" s="27">
        <v>2.8540186588182102</v>
      </c>
      <c r="BL46" s="27">
        <v>0.72305517064942704</v>
      </c>
      <c r="BM46" s="27">
        <v>0</v>
      </c>
      <c r="BN46" s="27">
        <v>4.79464575582709E-2</v>
      </c>
      <c r="BO46" s="27">
        <v>6.5015142335907194E-5</v>
      </c>
      <c r="BP46" s="27">
        <v>0.24919356858854499</v>
      </c>
      <c r="BQ46" s="27">
        <v>5.6951937415915603</v>
      </c>
      <c r="BR46" s="27">
        <v>0</v>
      </c>
      <c r="BS46" s="27">
        <v>3.8635118582205301E-2</v>
      </c>
      <c r="BT46" s="27">
        <v>0.88137748369446201</v>
      </c>
      <c r="BU46" s="27">
        <v>7.9274822143223206E-2</v>
      </c>
      <c r="BV46" s="27">
        <v>27.903882229093199</v>
      </c>
      <c r="BW46" s="27">
        <v>0.77837459349322402</v>
      </c>
      <c r="BY46" s="36">
        <f t="shared" si="14"/>
        <v>8.0000013122024441E-3</v>
      </c>
      <c r="CA46" s="24">
        <f t="shared" si="15"/>
        <v>-1.5647320316619788E-6</v>
      </c>
      <c r="CB46" s="24">
        <f t="shared" si="16"/>
        <v>-6.2875778319939704E-7</v>
      </c>
      <c r="CC46" s="24">
        <f t="shared" si="17"/>
        <v>-6.2049008949321159E-7</v>
      </c>
      <c r="CD46" s="24">
        <f t="shared" si="18"/>
        <v>-2.3882591940413728E-5</v>
      </c>
      <c r="CE46" s="24">
        <f t="shared" si="19"/>
        <v>-2.6090912308786404E-5</v>
      </c>
      <c r="CF46" s="24">
        <f t="shared" si="20"/>
        <v>-9.275480216662449E-6</v>
      </c>
      <c r="CG46" s="24">
        <f t="shared" si="21"/>
        <v>-1.0669079948124248E-6</v>
      </c>
      <c r="CH46" s="24">
        <f t="shared" si="22"/>
        <v>2.2519440740023742E-6</v>
      </c>
      <c r="CI46" s="24">
        <f t="shared" si="23"/>
        <v>-1.9083368276022837E-5</v>
      </c>
      <c r="CJ46" s="24">
        <f t="shared" si="24"/>
        <v>-6.5309556454827516E-7</v>
      </c>
      <c r="CK46" s="24">
        <f t="shared" si="25"/>
        <v>-5.1908779165404143E-6</v>
      </c>
      <c r="CL46" s="24">
        <f t="shared" si="26"/>
        <v>1.053873510000803E-5</v>
      </c>
      <c r="CM46" s="24">
        <f t="shared" si="27"/>
        <v>-2.7127834863635218E-5</v>
      </c>
    </row>
    <row r="47" spans="1:91" x14ac:dyDescent="0.25">
      <c r="A47" s="27" t="s">
        <v>46</v>
      </c>
      <c r="B47" s="27">
        <v>2270.7064150000001</v>
      </c>
      <c r="C47" s="27">
        <v>6.6010727539999996</v>
      </c>
      <c r="D47" s="27">
        <v>12841.107416999999</v>
      </c>
      <c r="E47" s="27">
        <v>409.30845233999997</v>
      </c>
      <c r="F47" s="27">
        <v>377.73680880000001</v>
      </c>
      <c r="G47" s="27">
        <v>20.739203706000001</v>
      </c>
      <c r="H47" s="27">
        <v>642.64116062999994</v>
      </c>
      <c r="I47" s="27">
        <v>11.308120743</v>
      </c>
      <c r="J47" s="27">
        <v>1.5561985443999999</v>
      </c>
      <c r="K47" s="27">
        <v>26.055825476999999</v>
      </c>
      <c r="L47" s="27">
        <v>1.8804688388999999</v>
      </c>
      <c r="M47" s="27">
        <v>1.9538417109999999</v>
      </c>
      <c r="N47" s="27">
        <v>1.0541987952</v>
      </c>
      <c r="O47" s="27"/>
      <c r="P47" s="29" t="s">
        <v>46</v>
      </c>
      <c r="Q47" s="29">
        <v>0</v>
      </c>
      <c r="R47" s="27">
        <v>1.8804672403357801</v>
      </c>
      <c r="S47" s="27">
        <v>11.308118847954701</v>
      </c>
      <c r="T47" s="27">
        <v>11.308118847954701</v>
      </c>
      <c r="U47" s="27">
        <v>15.309605682266501</v>
      </c>
      <c r="V47" s="27">
        <v>1.55619719519828</v>
      </c>
      <c r="W47" s="27">
        <v>1.9538423273250201</v>
      </c>
      <c r="X47" s="27">
        <v>0</v>
      </c>
      <c r="Y47" s="27">
        <v>2270.7050424607901</v>
      </c>
      <c r="Z47" s="27">
        <v>153.13832913239</v>
      </c>
      <c r="AA47" s="27">
        <v>13.809671147496999</v>
      </c>
      <c r="AB47" s="27">
        <v>50.059515586512603</v>
      </c>
      <c r="AC47" s="27">
        <v>0</v>
      </c>
      <c r="AD47" s="27">
        <v>26.0558258686203</v>
      </c>
      <c r="AE47" s="27">
        <v>26.0558258686203</v>
      </c>
      <c r="AF47" s="27">
        <v>102.728858659038</v>
      </c>
      <c r="AG47" s="27">
        <v>18.359006126366701</v>
      </c>
      <c r="AH47" s="27">
        <v>1.1452200436066</v>
      </c>
      <c r="AI47" s="27">
        <v>8.9645435615158906</v>
      </c>
      <c r="AJ47" s="27">
        <v>0</v>
      </c>
      <c r="AK47" s="27">
        <v>1.0541946623659999</v>
      </c>
      <c r="AL47" s="27">
        <v>6.6010721097570997</v>
      </c>
      <c r="AM47" s="27">
        <v>0</v>
      </c>
      <c r="AN47" s="27">
        <v>11556.992099020499</v>
      </c>
      <c r="AO47" s="27">
        <v>1181.3799211514699</v>
      </c>
      <c r="AP47" s="27">
        <v>12841.100878831099</v>
      </c>
      <c r="AQ47" s="27">
        <v>0</v>
      </c>
      <c r="AR47" s="27">
        <v>59.165081674443499</v>
      </c>
      <c r="AS47" s="27">
        <v>0</v>
      </c>
      <c r="AT47" s="27">
        <v>241.29458853972699</v>
      </c>
      <c r="AU47" s="27">
        <v>0.220220500779885</v>
      </c>
      <c r="AV47" s="27">
        <v>7.7436042585580706E-2</v>
      </c>
      <c r="AW47" s="27">
        <v>291.310542374487</v>
      </c>
      <c r="AX47" s="27">
        <v>9.8966924144468907E-2</v>
      </c>
      <c r="AY47" s="27">
        <v>0</v>
      </c>
      <c r="AZ47" s="27">
        <v>1.43539916676311E-2</v>
      </c>
      <c r="BA47" s="27">
        <v>409.298489653145</v>
      </c>
      <c r="BB47" s="27">
        <v>377.72682332356499</v>
      </c>
      <c r="BC47" s="27">
        <v>31.571666329579902</v>
      </c>
      <c r="BD47" s="27">
        <v>0</v>
      </c>
      <c r="BE47" s="27">
        <v>0</v>
      </c>
      <c r="BF47" s="27">
        <v>1.5453210748634501</v>
      </c>
      <c r="BG47" s="27">
        <v>0</v>
      </c>
      <c r="BH47" s="27">
        <v>16.582643010742</v>
      </c>
      <c r="BI47" s="27">
        <v>0</v>
      </c>
      <c r="BJ47" s="27">
        <v>0.43099709310669698</v>
      </c>
      <c r="BK47" s="27">
        <v>66.330509049201595</v>
      </c>
      <c r="BL47" s="27">
        <v>16.6457478305345</v>
      </c>
      <c r="BM47" s="27">
        <v>0</v>
      </c>
      <c r="BN47" s="27">
        <v>1.1143223105540701</v>
      </c>
      <c r="BO47" s="27">
        <v>1.5109514322877899E-3</v>
      </c>
      <c r="BP47" s="27">
        <v>20.7391713991743</v>
      </c>
      <c r="BQ47" s="27">
        <v>131.111219276242</v>
      </c>
      <c r="BR47" s="27">
        <v>0</v>
      </c>
      <c r="BS47" s="27">
        <v>0.88942540492945199</v>
      </c>
      <c r="BT47" s="27">
        <v>20.290517553069499</v>
      </c>
      <c r="BU47" s="27">
        <v>1.8250079275873601</v>
      </c>
      <c r="BV47" s="27">
        <v>642.64094682010705</v>
      </c>
      <c r="BW47" s="27">
        <v>17.9192749333912</v>
      </c>
      <c r="BY47" s="36">
        <f t="shared" si="14"/>
        <v>8.0000040205579267E-3</v>
      </c>
      <c r="CA47" s="24">
        <f t="shared" si="15"/>
        <v>-6.0445471988685732E-7</v>
      </c>
      <c r="CB47" s="24">
        <f t="shared" si="16"/>
        <v>-9.7596697374090443E-8</v>
      </c>
      <c r="CC47" s="24">
        <f t="shared" si="17"/>
        <v>-5.0915927168579228E-7</v>
      </c>
      <c r="CD47" s="24">
        <f t="shared" si="18"/>
        <v>-2.4340291039728044E-5</v>
      </c>
      <c r="CE47" s="24">
        <f t="shared" si="19"/>
        <v>-2.6435010309802223E-5</v>
      </c>
      <c r="CF47" s="24">
        <f t="shared" si="20"/>
        <v>-1.557765966319145E-6</v>
      </c>
      <c r="CG47" s="24">
        <f t="shared" si="21"/>
        <v>-3.3270494639418044E-7</v>
      </c>
      <c r="CH47" s="24">
        <f t="shared" si="22"/>
        <v>-1.6758269056531269E-7</v>
      </c>
      <c r="CI47" s="24">
        <f t="shared" si="23"/>
        <v>-8.669855943237458E-7</v>
      </c>
      <c r="CJ47" s="24">
        <f t="shared" si="24"/>
        <v>1.5030047732640745E-8</v>
      </c>
      <c r="CK47" s="24">
        <f t="shared" si="25"/>
        <v>-8.5008811994974428E-7</v>
      </c>
      <c r="CL47" s="24">
        <f t="shared" si="26"/>
        <v>3.1544265672131465E-7</v>
      </c>
      <c r="CM47" s="24">
        <f t="shared" si="27"/>
        <v>-3.9203554575801636E-6</v>
      </c>
    </row>
    <row r="48" spans="1:91" x14ac:dyDescent="0.25">
      <c r="A48" s="27" t="s">
        <v>47</v>
      </c>
      <c r="B48" s="27">
        <v>2643.3688003000002</v>
      </c>
      <c r="C48" s="27">
        <v>8.3833475699999997</v>
      </c>
      <c r="D48" s="27">
        <v>14356.932277</v>
      </c>
      <c r="E48" s="27">
        <v>375.64451501999997</v>
      </c>
      <c r="F48" s="27">
        <v>362.80656332000001</v>
      </c>
      <c r="G48" s="27">
        <v>9.279398273</v>
      </c>
      <c r="H48" s="27">
        <v>686.15481999999997</v>
      </c>
      <c r="I48" s="27">
        <v>9.7635005709999998</v>
      </c>
      <c r="J48" s="27">
        <v>1.3436305742000001</v>
      </c>
      <c r="K48" s="27">
        <v>22.496751374999999</v>
      </c>
      <c r="L48" s="27">
        <v>1.6236087162999999</v>
      </c>
      <c r="M48" s="27">
        <v>1.6869591316000001</v>
      </c>
      <c r="N48" s="27">
        <v>0.91020100820000005</v>
      </c>
      <c r="O48" s="27"/>
      <c r="P48" s="29" t="s">
        <v>47</v>
      </c>
      <c r="Q48" s="29">
        <v>0</v>
      </c>
      <c r="R48" s="27">
        <v>1.6236095787754301</v>
      </c>
      <c r="S48" s="27">
        <v>13.283018626207401</v>
      </c>
      <c r="T48" s="27">
        <v>13.283018626207401</v>
      </c>
      <c r="U48" s="27">
        <v>16.2684828727492</v>
      </c>
      <c r="V48" s="27">
        <v>3.36560750453225</v>
      </c>
      <c r="W48" s="27">
        <v>1.6869578789350901</v>
      </c>
      <c r="X48" s="27">
        <v>0</v>
      </c>
      <c r="Y48" s="27">
        <v>2643.3679284247401</v>
      </c>
      <c r="Z48" s="27">
        <v>162.74522857767101</v>
      </c>
      <c r="AA48" s="27">
        <v>14.679729856851401</v>
      </c>
      <c r="AB48" s="27">
        <v>53.203103751703097</v>
      </c>
      <c r="AC48" s="27">
        <v>0</v>
      </c>
      <c r="AD48" s="27">
        <v>28.114037024160002</v>
      </c>
      <c r="AE48" s="27">
        <v>28.114037024160002</v>
      </c>
      <c r="AF48" s="27">
        <v>114.855408545335</v>
      </c>
      <c r="AG48" s="27">
        <v>19.509306834011799</v>
      </c>
      <c r="AH48" s="27">
        <v>1.2170966209298399</v>
      </c>
      <c r="AI48" s="27">
        <v>9.5270317824787494</v>
      </c>
      <c r="AJ48" s="27">
        <v>0</v>
      </c>
      <c r="AK48" s="27">
        <v>0.91020378378676803</v>
      </c>
      <c r="AL48" s="27">
        <v>8.3833579138764396</v>
      </c>
      <c r="AM48" s="27">
        <v>0</v>
      </c>
      <c r="AN48" s="27">
        <v>12921.235178138901</v>
      </c>
      <c r="AO48" s="27">
        <v>1320.8360535612901</v>
      </c>
      <c r="AP48" s="27">
        <v>14356.9266402456</v>
      </c>
      <c r="AQ48" s="27">
        <v>0</v>
      </c>
      <c r="AR48" s="27">
        <v>62.880786115483602</v>
      </c>
      <c r="AS48" s="27">
        <v>0</v>
      </c>
      <c r="AT48" s="27">
        <v>256.43909760290302</v>
      </c>
      <c r="AU48" s="27">
        <v>0.21151610696825901</v>
      </c>
      <c r="AV48" s="27">
        <v>7.4375298974299606E-2</v>
      </c>
      <c r="AW48" s="27">
        <v>279.79634707363903</v>
      </c>
      <c r="AX48" s="27">
        <v>9.5055250803309094E-2</v>
      </c>
      <c r="AY48" s="27">
        <v>0</v>
      </c>
      <c r="AZ48" s="27">
        <v>1.37866399907405E-2</v>
      </c>
      <c r="BA48" s="27">
        <v>375.63496254625301</v>
      </c>
      <c r="BB48" s="27">
        <v>362.797018961427</v>
      </c>
      <c r="BC48" s="27">
        <v>12.837943584825499</v>
      </c>
      <c r="BD48" s="27">
        <v>0</v>
      </c>
      <c r="BE48" s="27">
        <v>0</v>
      </c>
      <c r="BF48" s="27">
        <v>1.4842412964279601</v>
      </c>
      <c r="BG48" s="27">
        <v>0</v>
      </c>
      <c r="BH48" s="27">
        <v>15.9272011574265</v>
      </c>
      <c r="BI48" s="27">
        <v>0</v>
      </c>
      <c r="BJ48" s="27">
        <v>0.413962022850906</v>
      </c>
      <c r="BK48" s="27">
        <v>63.708803247408198</v>
      </c>
      <c r="BL48" s="27">
        <v>17.694545056952201</v>
      </c>
      <c r="BM48" s="27">
        <v>0</v>
      </c>
      <c r="BN48" s="27">
        <v>1.0702796556380401</v>
      </c>
      <c r="BO48" s="27">
        <v>1.4512112997900101E-3</v>
      </c>
      <c r="BP48" s="27">
        <v>9.2793946848768307</v>
      </c>
      <c r="BQ48" s="27">
        <v>139.34124663789899</v>
      </c>
      <c r="BR48" s="27">
        <v>0</v>
      </c>
      <c r="BS48" s="27">
        <v>0.94524463930590397</v>
      </c>
      <c r="BT48" s="27">
        <v>21.568996320842601</v>
      </c>
      <c r="BU48" s="27">
        <v>1.93950529486995</v>
      </c>
      <c r="BV48" s="27">
        <v>686.15446837194099</v>
      </c>
      <c r="BW48" s="27">
        <v>19.0461058326493</v>
      </c>
      <c r="BY48" s="36">
        <f t="shared" si="14"/>
        <v>7.9999996812250059E-3</v>
      </c>
      <c r="CA48" s="24">
        <f t="shared" si="15"/>
        <v>-3.2983489100967131E-7</v>
      </c>
      <c r="CB48" s="24">
        <f t="shared" si="16"/>
        <v>1.2338599054212143E-6</v>
      </c>
      <c r="CC48" s="24">
        <f t="shared" si="17"/>
        <v>-3.9261551782110598E-7</v>
      </c>
      <c r="CD48" s="24">
        <f t="shared" si="18"/>
        <v>-2.5429557374093325E-5</v>
      </c>
      <c r="CE48" s="24">
        <f t="shared" si="19"/>
        <v>-2.6307017397012352E-5</v>
      </c>
      <c r="CF48" s="24">
        <f t="shared" si="20"/>
        <v>-3.8667627616454924E-7</v>
      </c>
      <c r="CG48" s="24">
        <f t="shared" si="21"/>
        <v>-5.1246169046696875E-7</v>
      </c>
      <c r="CH48" s="24">
        <f t="shared" si="22"/>
        <v>0.36047706758590625</v>
      </c>
      <c r="CI48" s="24">
        <f t="shared" si="23"/>
        <v>1.5048607624429344</v>
      </c>
      <c r="CJ48" s="24">
        <f t="shared" si="24"/>
        <v>0.24969319149796593</v>
      </c>
      <c r="CK48" s="24">
        <f t="shared" si="25"/>
        <v>5.3120891845854102E-7</v>
      </c>
      <c r="CL48" s="24">
        <f t="shared" si="26"/>
        <v>-7.4255794734931048E-7</v>
      </c>
      <c r="CM48" s="24">
        <f t="shared" si="27"/>
        <v>3.049421768348636E-6</v>
      </c>
    </row>
    <row r="49" spans="1:91" x14ac:dyDescent="0.25">
      <c r="A49" s="27" t="s">
        <v>48</v>
      </c>
      <c r="B49" s="27">
        <v>1202.6066565000001</v>
      </c>
      <c r="C49" s="27">
        <v>3.7626647520000001</v>
      </c>
      <c r="D49" s="27">
        <v>6941.3780239999996</v>
      </c>
      <c r="E49" s="27">
        <v>221.44737050000001</v>
      </c>
      <c r="F49" s="27">
        <v>203.7315054</v>
      </c>
      <c r="G49" s="27">
        <v>4.240916822</v>
      </c>
      <c r="H49" s="27">
        <v>346.94902949999999</v>
      </c>
      <c r="I49" s="27">
        <v>6.1180103130000001</v>
      </c>
      <c r="J49" s="27">
        <v>0.84194684099999995</v>
      </c>
      <c r="K49" s="27">
        <v>14.096926071</v>
      </c>
      <c r="L49" s="27">
        <v>1.0173866918000001</v>
      </c>
      <c r="M49" s="27">
        <v>1.0570834002</v>
      </c>
      <c r="N49" s="27">
        <v>0.57035081259999998</v>
      </c>
      <c r="O49" s="27"/>
      <c r="P49" s="29" t="s">
        <v>48</v>
      </c>
      <c r="Q49" s="29">
        <v>0</v>
      </c>
      <c r="R49" s="27">
        <v>1.0173842667728299</v>
      </c>
      <c r="S49" s="27">
        <v>6.1180119424129904</v>
      </c>
      <c r="T49" s="27">
        <v>6.1180119424129904</v>
      </c>
      <c r="U49" s="27">
        <v>8.2641713774202596</v>
      </c>
      <c r="V49" s="27">
        <v>0.84194448503830399</v>
      </c>
      <c r="W49" s="27">
        <v>1.0570823506123499</v>
      </c>
      <c r="X49" s="27">
        <v>0</v>
      </c>
      <c r="Y49" s="27">
        <v>1202.6057637681399</v>
      </c>
      <c r="Z49" s="27">
        <v>82.664741920946994</v>
      </c>
      <c r="AA49" s="27">
        <v>7.4545152211600696</v>
      </c>
      <c r="AB49" s="27">
        <v>27.022356192245201</v>
      </c>
      <c r="AC49" s="27">
        <v>0</v>
      </c>
      <c r="AD49" s="27">
        <v>14.096922122290801</v>
      </c>
      <c r="AE49" s="27">
        <v>14.096922122290801</v>
      </c>
      <c r="AF49" s="27">
        <v>55.530951189228098</v>
      </c>
      <c r="AG49" s="27">
        <v>9.9102583875869694</v>
      </c>
      <c r="AH49" s="27">
        <v>0.61819091284388294</v>
      </c>
      <c r="AI49" s="27">
        <v>4.8390917788709</v>
      </c>
      <c r="AJ49" s="27">
        <v>0</v>
      </c>
      <c r="AK49" s="27">
        <v>0.57035357859807201</v>
      </c>
      <c r="AL49" s="27">
        <v>3.76266418183722</v>
      </c>
      <c r="AM49" s="27">
        <v>0</v>
      </c>
      <c r="AN49" s="27">
        <v>6247.2378753175999</v>
      </c>
      <c r="AO49" s="27">
        <v>638.60597324007699</v>
      </c>
      <c r="AP49" s="27">
        <v>6941.3747997469</v>
      </c>
      <c r="AQ49" s="27">
        <v>0</v>
      </c>
      <c r="AR49" s="27">
        <v>31.9375144234637</v>
      </c>
      <c r="AS49" s="27">
        <v>0</v>
      </c>
      <c r="AT49" s="27">
        <v>130.25169676701</v>
      </c>
      <c r="AU49" s="27">
        <v>0.11877523387181201</v>
      </c>
      <c r="AV49" s="27">
        <v>4.1764918588821399E-2</v>
      </c>
      <c r="AW49" s="27">
        <v>157.11768305031501</v>
      </c>
      <c r="AX49" s="27">
        <v>5.3377583183143403E-2</v>
      </c>
      <c r="AY49" s="27">
        <v>0</v>
      </c>
      <c r="AZ49" s="27">
        <v>7.7417995667917704E-3</v>
      </c>
      <c r="BA49" s="27">
        <v>221.44201016421201</v>
      </c>
      <c r="BB49" s="27">
        <v>203.72613955645301</v>
      </c>
      <c r="BC49" s="27">
        <v>17.715870607759101</v>
      </c>
      <c r="BD49" s="27">
        <v>0</v>
      </c>
      <c r="BE49" s="27">
        <v>0</v>
      </c>
      <c r="BF49" s="27">
        <v>0.83346660548840701</v>
      </c>
      <c r="BG49" s="27">
        <v>0</v>
      </c>
      <c r="BH49" s="27">
        <v>8.9437994852207705</v>
      </c>
      <c r="BI49" s="27">
        <v>0</v>
      </c>
      <c r="BJ49" s="27">
        <v>0.23245735853216201</v>
      </c>
      <c r="BK49" s="27">
        <v>35.775250948814197</v>
      </c>
      <c r="BL49" s="27">
        <v>8.9854488781644299</v>
      </c>
      <c r="BM49" s="27">
        <v>0</v>
      </c>
      <c r="BN49" s="27">
        <v>0.60100766558089003</v>
      </c>
      <c r="BO49" s="27">
        <v>8.1490729123607597E-4</v>
      </c>
      <c r="BP49" s="27">
        <v>4.2409279151661403</v>
      </c>
      <c r="BQ49" s="27">
        <v>70.774253869084404</v>
      </c>
      <c r="BR49" s="27">
        <v>0</v>
      </c>
      <c r="BS49" s="27">
        <v>0.48011971306596002</v>
      </c>
      <c r="BT49" s="27">
        <v>10.9528977039468</v>
      </c>
      <c r="BU49" s="27">
        <v>0.98514597450156105</v>
      </c>
      <c r="BV49" s="27">
        <v>346.948858193202</v>
      </c>
      <c r="BW49" s="27">
        <v>9.6728921717069696</v>
      </c>
      <c r="BY49" s="36">
        <f t="shared" si="14"/>
        <v>7.9999931989341438E-3</v>
      </c>
      <c r="CA49" s="24">
        <f t="shared" si="15"/>
        <v>-7.4233071582566485E-7</v>
      </c>
      <c r="CB49" s="24">
        <f t="shared" si="16"/>
        <v>-1.5153164517173208E-7</v>
      </c>
      <c r="CC49" s="24">
        <f t="shared" si="17"/>
        <v>-4.6449755200484272E-7</v>
      </c>
      <c r="CD49" s="24">
        <f t="shared" si="18"/>
        <v>-2.4205913016239147E-5</v>
      </c>
      <c r="CE49" s="24">
        <f t="shared" si="19"/>
        <v>-2.6337819162833244E-5</v>
      </c>
      <c r="CF49" s="24">
        <f t="shared" si="20"/>
        <v>2.6157471617445653E-6</v>
      </c>
      <c r="CG49" s="24">
        <f t="shared" si="21"/>
        <v>-4.9375205989711556E-7</v>
      </c>
      <c r="CH49" s="24">
        <f t="shared" si="22"/>
        <v>2.6633053998769995E-7</v>
      </c>
      <c r="CI49" s="24">
        <f t="shared" si="23"/>
        <v>-2.7982309348132989E-6</v>
      </c>
      <c r="CJ49" s="24">
        <f t="shared" si="24"/>
        <v>-2.8011136468556397E-7</v>
      </c>
      <c r="CK49" s="24">
        <f t="shared" si="25"/>
        <v>-2.3835845207417265E-6</v>
      </c>
      <c r="CL49" s="24">
        <f t="shared" si="26"/>
        <v>-9.9290902678765909E-7</v>
      </c>
      <c r="CM49" s="24">
        <f t="shared" si="27"/>
        <v>4.8496434315934844E-6</v>
      </c>
    </row>
    <row r="50" spans="1:91" x14ac:dyDescent="0.25">
      <c r="A50" s="27" t="s">
        <v>49</v>
      </c>
      <c r="B50" s="27">
        <v>2246.3604190000001</v>
      </c>
      <c r="C50" s="27">
        <v>7.0283183810000001</v>
      </c>
      <c r="D50" s="27">
        <v>13006.192247000001</v>
      </c>
      <c r="E50" s="27">
        <v>414.24908260000001</v>
      </c>
      <c r="F50" s="27">
        <v>381.10920329999999</v>
      </c>
      <c r="G50" s="27">
        <v>7.9216408620000003</v>
      </c>
      <c r="H50" s="27">
        <v>649.04763660000003</v>
      </c>
      <c r="I50" s="27">
        <v>11.444619088</v>
      </c>
      <c r="J50" s="27">
        <v>1.5749832789</v>
      </c>
      <c r="K50" s="27">
        <v>26.370340545000001</v>
      </c>
      <c r="L50" s="27">
        <v>1.9031681466999999</v>
      </c>
      <c r="M50" s="27">
        <v>1.9774268751999999</v>
      </c>
      <c r="N50" s="27">
        <v>1.0669236445000001</v>
      </c>
      <c r="O50" s="27"/>
      <c r="P50" s="29" t="s">
        <v>49</v>
      </c>
      <c r="Q50" s="29">
        <v>0</v>
      </c>
      <c r="R50" s="27">
        <v>1.90316783674087</v>
      </c>
      <c r="S50" s="27">
        <v>11.4446176067026</v>
      </c>
      <c r="T50" s="27">
        <v>11.4446176067026</v>
      </c>
      <c r="U50" s="27">
        <v>15.4600510184196</v>
      </c>
      <c r="V50" s="27">
        <v>1.5749811671663401</v>
      </c>
      <c r="W50" s="27">
        <v>1.9774276129188999</v>
      </c>
      <c r="X50" s="27">
        <v>0</v>
      </c>
      <c r="Y50" s="27">
        <v>2246.35989906447</v>
      </c>
      <c r="Z50" s="27">
        <v>154.643861778581</v>
      </c>
      <c r="AA50" s="27">
        <v>13.945403526983901</v>
      </c>
      <c r="AB50" s="27">
        <v>50.551489179566097</v>
      </c>
      <c r="AC50" s="27">
        <v>0</v>
      </c>
      <c r="AD50" s="27">
        <v>26.370328140221201</v>
      </c>
      <c r="AE50" s="27">
        <v>26.370328140221201</v>
      </c>
      <c r="AF50" s="27">
        <v>104.049517637306</v>
      </c>
      <c r="AG50" s="27">
        <v>18.5394802549121</v>
      </c>
      <c r="AH50" s="27">
        <v>1.1564726716621201</v>
      </c>
      <c r="AI50" s="27">
        <v>9.0526513760736709</v>
      </c>
      <c r="AJ50" s="27">
        <v>0</v>
      </c>
      <c r="AK50" s="27">
        <v>1.06692393491878</v>
      </c>
      <c r="AL50" s="27">
        <v>7.0283198885343099</v>
      </c>
      <c r="AM50" s="27">
        <v>0</v>
      </c>
      <c r="AN50" s="27">
        <v>11705.5678181407</v>
      </c>
      <c r="AO50" s="27">
        <v>1196.5684131951</v>
      </c>
      <c r="AP50" s="27">
        <v>13006.185748973099</v>
      </c>
      <c r="AQ50" s="27">
        <v>0</v>
      </c>
      <c r="AR50" s="27">
        <v>59.746675834537598</v>
      </c>
      <c r="AS50" s="27">
        <v>0</v>
      </c>
      <c r="AT50" s="27">
        <v>243.666350086893</v>
      </c>
      <c r="AU50" s="27">
        <v>0.222186743607974</v>
      </c>
      <c r="AV50" s="27">
        <v>7.8127291670386997E-2</v>
      </c>
      <c r="AW50" s="27">
        <v>293.91127758615897</v>
      </c>
      <c r="AX50" s="27">
        <v>9.9850551702243606E-2</v>
      </c>
      <c r="AY50" s="27">
        <v>0</v>
      </c>
      <c r="AZ50" s="27">
        <v>1.4482153356812501E-2</v>
      </c>
      <c r="BA50" s="27">
        <v>414.23902242221601</v>
      </c>
      <c r="BB50" s="27">
        <v>381.09914235343098</v>
      </c>
      <c r="BC50" s="27">
        <v>33.139880068784201</v>
      </c>
      <c r="BD50" s="27">
        <v>0</v>
      </c>
      <c r="BE50" s="27">
        <v>0</v>
      </c>
      <c r="BF50" s="27">
        <v>1.55911519028643</v>
      </c>
      <c r="BG50" s="27">
        <v>0</v>
      </c>
      <c r="BH50" s="27">
        <v>16.730683004568998</v>
      </c>
      <c r="BI50" s="27">
        <v>0</v>
      </c>
      <c r="BJ50" s="27">
        <v>0.4348454971147</v>
      </c>
      <c r="BK50" s="27">
        <v>66.922776556711099</v>
      </c>
      <c r="BL50" s="27">
        <v>16.809403998444498</v>
      </c>
      <c r="BM50" s="27">
        <v>0</v>
      </c>
      <c r="BN50" s="27">
        <v>1.1242733437391399</v>
      </c>
      <c r="BO50" s="27">
        <v>1.5244345143493299E-3</v>
      </c>
      <c r="BP50" s="27">
        <v>7.9216379056002904</v>
      </c>
      <c r="BQ50" s="27">
        <v>132.39990480858901</v>
      </c>
      <c r="BR50" s="27">
        <v>0</v>
      </c>
      <c r="BS50" s="27">
        <v>0.898168335818881</v>
      </c>
      <c r="BT50" s="27">
        <v>20.490006276920901</v>
      </c>
      <c r="BU50" s="27">
        <v>1.8429526383854899</v>
      </c>
      <c r="BV50" s="27">
        <v>649.04742864796003</v>
      </c>
      <c r="BW50" s="27">
        <v>18.095417057427099</v>
      </c>
      <c r="BY50" s="36">
        <f t="shared" si="14"/>
        <v>8.0000024331131174E-3</v>
      </c>
      <c r="CA50" s="24">
        <f t="shared" si="15"/>
        <v>-2.3145686046949784E-7</v>
      </c>
      <c r="CB50" s="24">
        <f t="shared" si="16"/>
        <v>2.1449431117202901E-7</v>
      </c>
      <c r="CC50" s="24">
        <f t="shared" si="17"/>
        <v>-4.9961024551057764E-7</v>
      </c>
      <c r="CD50" s="24">
        <f t="shared" si="18"/>
        <v>-2.428533509563014E-5</v>
      </c>
      <c r="CE50" s="24">
        <f t="shared" si="19"/>
        <v>-2.6399117318331854E-5</v>
      </c>
      <c r="CF50" s="24">
        <f t="shared" si="20"/>
        <v>-3.7320547111798918E-7</v>
      </c>
      <c r="CG50" s="24">
        <f t="shared" si="21"/>
        <v>-3.2039565091028109E-7</v>
      </c>
      <c r="CH50" s="24">
        <f t="shared" si="22"/>
        <v>-1.2943177820233947E-7</v>
      </c>
      <c r="CI50" s="24">
        <f t="shared" si="23"/>
        <v>-1.3407975108233021E-6</v>
      </c>
      <c r="CJ50" s="24">
        <f t="shared" si="24"/>
        <v>-4.704064697015455E-7</v>
      </c>
      <c r="CK50" s="24">
        <f t="shared" si="25"/>
        <v>-1.6286481594163029E-7</v>
      </c>
      <c r="CL50" s="24">
        <f t="shared" si="26"/>
        <v>3.7307012927766209E-7</v>
      </c>
      <c r="CM50" s="24">
        <f t="shared" si="27"/>
        <v>2.7220202814948216E-7</v>
      </c>
    </row>
    <row r="51" spans="1:91" x14ac:dyDescent="0.25">
      <c r="A51" s="27" t="s">
        <v>50</v>
      </c>
      <c r="B51" s="27">
        <v>4978.7341820000001</v>
      </c>
      <c r="C51" s="27">
        <v>15.57724209</v>
      </c>
      <c r="D51" s="27">
        <v>28102.918010000001</v>
      </c>
      <c r="E51" s="27">
        <v>907.25648699999999</v>
      </c>
      <c r="F51" s="27">
        <v>834.67551000000003</v>
      </c>
      <c r="G51" s="27">
        <v>17.557162529999999</v>
      </c>
      <c r="H51" s="27">
        <v>1420.9671940000001</v>
      </c>
      <c r="I51" s="27">
        <v>25.0650929</v>
      </c>
      <c r="J51" s="27">
        <v>3.449403765</v>
      </c>
      <c r="K51" s="27">
        <v>57.754253009999999</v>
      </c>
      <c r="L51" s="27">
        <v>4.1681699129999998</v>
      </c>
      <c r="M51" s="27">
        <v>4.3308056309999996</v>
      </c>
      <c r="N51" s="27">
        <v>2.3366917329999999</v>
      </c>
      <c r="O51" s="27"/>
      <c r="P51" s="29" t="s">
        <v>50</v>
      </c>
      <c r="Q51" s="29">
        <v>0</v>
      </c>
      <c r="R51" s="27">
        <v>4.1681727729565097</v>
      </c>
      <c r="S51" s="27">
        <v>25.065101914166799</v>
      </c>
      <c r="T51" s="27">
        <v>25.065101914166799</v>
      </c>
      <c r="U51" s="27">
        <v>33.846026298401</v>
      </c>
      <c r="V51" s="27">
        <v>3.4493968640108599</v>
      </c>
      <c r="W51" s="27">
        <v>4.3308111360430201</v>
      </c>
      <c r="X51" s="27">
        <v>0</v>
      </c>
      <c r="Y51" s="27">
        <v>4978.7329777278001</v>
      </c>
      <c r="Z51" s="27">
        <v>338.55511968096999</v>
      </c>
      <c r="AA51" s="27">
        <v>30.5300665912848</v>
      </c>
      <c r="AB51" s="27">
        <v>110.67019132335599</v>
      </c>
      <c r="AC51" s="27">
        <v>0</v>
      </c>
      <c r="AD51" s="27">
        <v>57.754226865591001</v>
      </c>
      <c r="AE51" s="27">
        <v>57.754226865591001</v>
      </c>
      <c r="AF51" s="27">
        <v>224.82361554545</v>
      </c>
      <c r="AG51" s="27">
        <v>40.587611180707299</v>
      </c>
      <c r="AH51" s="27">
        <v>2.5318208733015601</v>
      </c>
      <c r="AI51" s="27">
        <v>19.8186454114519</v>
      </c>
      <c r="AJ51" s="27">
        <v>0</v>
      </c>
      <c r="AK51" s="27">
        <v>2.3366876860808499</v>
      </c>
      <c r="AL51" s="27">
        <v>15.577294607494499</v>
      </c>
      <c r="AM51" s="27">
        <v>0</v>
      </c>
      <c r="AN51" s="27">
        <v>25292.611887409999</v>
      </c>
      <c r="AO51" s="27">
        <v>2585.4663233607198</v>
      </c>
      <c r="AP51" s="27">
        <v>28102.901826316102</v>
      </c>
      <c r="AQ51" s="27">
        <v>0</v>
      </c>
      <c r="AR51" s="27">
        <v>130.80076044385601</v>
      </c>
      <c r="AS51" s="27">
        <v>0</v>
      </c>
      <c r="AT51" s="27">
        <v>533.44897375981702</v>
      </c>
      <c r="AU51" s="27">
        <v>0.486615827532421</v>
      </c>
      <c r="AV51" s="27">
        <v>0.17110841195566401</v>
      </c>
      <c r="AW51" s="27">
        <v>643.70150603239597</v>
      </c>
      <c r="AX51" s="27">
        <v>0.21868498465031899</v>
      </c>
      <c r="AY51" s="27">
        <v>0</v>
      </c>
      <c r="AZ51" s="27">
        <v>3.1717779174038299E-2</v>
      </c>
      <c r="BA51" s="27">
        <v>907.23442646152398</v>
      </c>
      <c r="BB51" s="27">
        <v>834.65349292095596</v>
      </c>
      <c r="BC51" s="27">
        <v>72.580933540567699</v>
      </c>
      <c r="BD51" s="27">
        <v>0</v>
      </c>
      <c r="BE51" s="27">
        <v>0</v>
      </c>
      <c r="BF51" s="27">
        <v>3.4146542585029498</v>
      </c>
      <c r="BG51" s="27">
        <v>0</v>
      </c>
      <c r="BH51" s="27">
        <v>36.642259853282397</v>
      </c>
      <c r="BI51" s="27">
        <v>0</v>
      </c>
      <c r="BJ51" s="27">
        <v>0.95236442423541001</v>
      </c>
      <c r="BK51" s="27">
        <v>146.56895096369499</v>
      </c>
      <c r="BL51" s="27">
        <v>36.800033984519501</v>
      </c>
      <c r="BM51" s="27">
        <v>0</v>
      </c>
      <c r="BN51" s="27">
        <v>2.4622916808589101</v>
      </c>
      <c r="BO51" s="27">
        <v>3.3387046721451499E-3</v>
      </c>
      <c r="BP51" s="27">
        <v>17.557192950059701</v>
      </c>
      <c r="BQ51" s="27">
        <v>289.85645652672599</v>
      </c>
      <c r="BR51" s="27">
        <v>0</v>
      </c>
      <c r="BS51" s="27">
        <v>1.9663325488540699</v>
      </c>
      <c r="BT51" s="27">
        <v>44.857824521755099</v>
      </c>
      <c r="BU51" s="27">
        <v>4.03468733385803</v>
      </c>
      <c r="BV51" s="27">
        <v>1420.96670888517</v>
      </c>
      <c r="BW51" s="27">
        <v>39.615452131608201</v>
      </c>
      <c r="BY51" s="36">
        <f t="shared" si="14"/>
        <v>8.0000142666733533E-3</v>
      </c>
      <c r="CA51" s="24">
        <f t="shared" si="15"/>
        <v>-2.4188320887629045E-7</v>
      </c>
      <c r="CB51" s="24">
        <f t="shared" si="16"/>
        <v>3.3714244277352354E-6</v>
      </c>
      <c r="CC51" s="24">
        <f t="shared" si="17"/>
        <v>-5.7587201065623504E-7</v>
      </c>
      <c r="CD51" s="24">
        <f t="shared" si="18"/>
        <v>-2.4315658021866501E-5</v>
      </c>
      <c r="CE51" s="24">
        <f t="shared" si="19"/>
        <v>-2.6378010113266802E-5</v>
      </c>
      <c r="CF51" s="24">
        <f t="shared" si="20"/>
        <v>1.7326296119582292E-6</v>
      </c>
      <c r="CG51" s="24">
        <f t="shared" si="21"/>
        <v>-3.4139762842308777E-7</v>
      </c>
      <c r="CH51" s="24">
        <f t="shared" si="22"/>
        <v>3.5963029682842513E-7</v>
      </c>
      <c r="CI51" s="24">
        <f t="shared" si="23"/>
        <v>-2.000632460066628E-6</v>
      </c>
      <c r="CJ51" s="24">
        <f t="shared" si="24"/>
        <v>-4.5268370095777428E-7</v>
      </c>
      <c r="CK51" s="24">
        <f t="shared" si="25"/>
        <v>6.8614201664803932E-7</v>
      </c>
      <c r="CL51" s="24">
        <f t="shared" si="26"/>
        <v>1.2711360170826214E-6</v>
      </c>
      <c r="CM51" s="24">
        <f t="shared" si="27"/>
        <v>-1.7319011715841298E-6</v>
      </c>
    </row>
    <row r="52" spans="1:91" s="29" customForma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O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Y52" s="36"/>
      <c r="CA52" s="24" t="str">
        <f t="shared" si="15"/>
        <v/>
      </c>
      <c r="CB52" s="24" t="str">
        <f t="shared" si="16"/>
        <v/>
      </c>
      <c r="CC52" s="24" t="str">
        <f t="shared" si="17"/>
        <v/>
      </c>
      <c r="CD52" s="24" t="str">
        <f t="shared" si="18"/>
        <v/>
      </c>
      <c r="CE52" s="24" t="str">
        <f t="shared" si="19"/>
        <v/>
      </c>
      <c r="CF52" s="24" t="str">
        <f t="shared" si="20"/>
        <v/>
      </c>
      <c r="CG52" s="24" t="str">
        <f t="shared" si="21"/>
        <v/>
      </c>
      <c r="CK52" s="24" t="str">
        <f t="shared" si="25"/>
        <v/>
      </c>
      <c r="CL52" s="24" t="str">
        <f t="shared" si="26"/>
        <v/>
      </c>
      <c r="CM52" s="24" t="str">
        <f t="shared" si="27"/>
        <v/>
      </c>
    </row>
    <row r="53" spans="1:9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R53" s="27"/>
      <c r="CA53" s="24" t="str">
        <f t="shared" si="15"/>
        <v/>
      </c>
      <c r="CB53" s="24" t="str">
        <f t="shared" si="16"/>
        <v/>
      </c>
      <c r="CC53" s="24" t="str">
        <f t="shared" si="17"/>
        <v/>
      </c>
      <c r="CD53" s="24" t="str">
        <f t="shared" si="18"/>
        <v/>
      </c>
      <c r="CE53" s="24" t="str">
        <f t="shared" si="19"/>
        <v/>
      </c>
      <c r="CF53" s="24" t="str">
        <f t="shared" si="20"/>
        <v/>
      </c>
      <c r="CG53" s="24" t="str">
        <f t="shared" si="21"/>
        <v/>
      </c>
      <c r="CK53" s="24" t="str">
        <f t="shared" si="25"/>
        <v/>
      </c>
      <c r="CL53" s="24" t="str">
        <f t="shared" si="26"/>
        <v/>
      </c>
      <c r="CM53" s="24" t="str">
        <f t="shared" si="27"/>
        <v/>
      </c>
    </row>
    <row r="54" spans="1:91" x14ac:dyDescent="0.25">
      <c r="A54" s="27" t="s">
        <v>231</v>
      </c>
      <c r="B54" s="27">
        <v>213.42604399999999</v>
      </c>
      <c r="C54" s="27"/>
      <c r="D54" s="27">
        <v>2166.3567400000002</v>
      </c>
      <c r="E54" s="27">
        <v>53.75759</v>
      </c>
      <c r="F54" s="27">
        <v>48.382035999999999</v>
      </c>
      <c r="G54" s="27">
        <v>121.26072600000001</v>
      </c>
      <c r="H54" s="27">
        <v>80.636880000000005</v>
      </c>
      <c r="I54" s="27">
        <v>1.5144179600000001</v>
      </c>
      <c r="J54" s="27">
        <v>0.206389298</v>
      </c>
      <c r="K54" s="27">
        <v>3.4712534499999999</v>
      </c>
      <c r="L54" s="27">
        <v>0.25402206199999999</v>
      </c>
      <c r="M54" s="27">
        <v>0.25842758799999999</v>
      </c>
      <c r="N54" s="27">
        <v>0.136277918</v>
      </c>
      <c r="O54" s="27"/>
      <c r="P54" s="29" t="s">
        <v>51</v>
      </c>
      <c r="Q54" s="29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0</v>
      </c>
      <c r="AX54" s="27">
        <v>0</v>
      </c>
      <c r="AY54" s="27">
        <v>0</v>
      </c>
      <c r="AZ54" s="27">
        <v>0</v>
      </c>
      <c r="BA54" s="27">
        <v>0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27">
        <v>0</v>
      </c>
      <c r="BT54" s="27">
        <v>0</v>
      </c>
      <c r="BU54" s="27">
        <v>0</v>
      </c>
      <c r="BV54" s="27">
        <v>0</v>
      </c>
      <c r="BW54" s="27">
        <v>0</v>
      </c>
      <c r="BY54" s="36"/>
      <c r="CA54" s="24">
        <f t="shared" si="15"/>
        <v>-1</v>
      </c>
      <c r="CB54" s="24" t="str">
        <f t="shared" si="16"/>
        <v/>
      </c>
      <c r="CC54" s="24">
        <f t="shared" si="17"/>
        <v>-1</v>
      </c>
      <c r="CD54" s="24">
        <f t="shared" si="18"/>
        <v>-1</v>
      </c>
      <c r="CE54" s="24">
        <f t="shared" si="19"/>
        <v>-1</v>
      </c>
      <c r="CF54" s="24">
        <f t="shared" si="20"/>
        <v>-1</v>
      </c>
      <c r="CG54" s="24">
        <f t="shared" si="21"/>
        <v>-1</v>
      </c>
      <c r="CH54" s="24">
        <f>IF(I54=0,"",(T54-I54)/I54)</f>
        <v>-1</v>
      </c>
      <c r="CI54" s="24">
        <f>IF(J54=0,"",(V54-J54)/J54)</f>
        <v>-1</v>
      </c>
      <c r="CJ54" s="24">
        <f>IF(K54=0,"",(AE54-K54)/K54)</f>
        <v>-1</v>
      </c>
      <c r="CK54" s="24">
        <f t="shared" si="25"/>
        <v>-1</v>
      </c>
      <c r="CL54" s="24">
        <f t="shared" si="26"/>
        <v>-1</v>
      </c>
      <c r="CM54" s="24">
        <f t="shared" si="27"/>
        <v>-1</v>
      </c>
    </row>
    <row r="55" spans="1:91" x14ac:dyDescent="0.25">
      <c r="A55" s="27" t="s">
        <v>1</v>
      </c>
      <c r="B55" s="27">
        <v>250.04267999999999</v>
      </c>
      <c r="C55" s="27">
        <v>0.14718519399999999</v>
      </c>
      <c r="D55" s="27">
        <v>975.77710999999999</v>
      </c>
      <c r="E55" s="27">
        <v>24.760677999999999</v>
      </c>
      <c r="F55" s="27">
        <v>23.819815800000001</v>
      </c>
      <c r="G55" s="27">
        <v>0.16589284100000001</v>
      </c>
      <c r="H55" s="27">
        <v>44.575989</v>
      </c>
      <c r="I55" s="27">
        <v>0.68407359999999995</v>
      </c>
      <c r="J55" s="27">
        <v>9.4140630000000003E-2</v>
      </c>
      <c r="K55" s="27">
        <v>1.57621985</v>
      </c>
      <c r="L55" s="27">
        <v>0.113756891</v>
      </c>
      <c r="M55" s="27">
        <v>0.118195628</v>
      </c>
      <c r="N55" s="27">
        <v>6.3772579999999995E-2</v>
      </c>
      <c r="O55" s="27"/>
      <c r="P55" s="29" t="s">
        <v>1</v>
      </c>
      <c r="Q55" s="29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Y55" s="36"/>
      <c r="CA55" s="24">
        <f t="shared" si="15"/>
        <v>-1</v>
      </c>
      <c r="CB55" s="24">
        <f t="shared" si="16"/>
        <v>-1</v>
      </c>
      <c r="CC55" s="24">
        <f t="shared" si="17"/>
        <v>-1</v>
      </c>
      <c r="CD55" s="24">
        <f t="shared" si="18"/>
        <v>-1</v>
      </c>
      <c r="CE55" s="24">
        <f t="shared" si="19"/>
        <v>-1</v>
      </c>
      <c r="CF55" s="24">
        <f t="shared" si="20"/>
        <v>-1</v>
      </c>
      <c r="CG55" s="24">
        <f t="shared" si="21"/>
        <v>-1</v>
      </c>
      <c r="CH55" s="24">
        <f>IF(I55=0,"",(T55-I55)/I55)</f>
        <v>-1</v>
      </c>
      <c r="CI55" s="24">
        <f>IF(J55=0,"",(V55-J55)/J55)</f>
        <v>-1</v>
      </c>
      <c r="CJ55" s="24">
        <f>IF(K55=0,"",(AE55-K55)/K55)</f>
        <v>-1</v>
      </c>
      <c r="CK55" s="24">
        <f t="shared" si="25"/>
        <v>-1</v>
      </c>
      <c r="CL55" s="24">
        <f t="shared" si="26"/>
        <v>-1</v>
      </c>
      <c r="CM55" s="24">
        <f t="shared" si="27"/>
        <v>-1</v>
      </c>
    </row>
    <row r="56" spans="1:91" s="29" customFormat="1" x14ac:dyDescent="0.25">
      <c r="A56" s="27" t="s">
        <v>11</v>
      </c>
      <c r="B56" s="27">
        <v>0.37718000000000002</v>
      </c>
      <c r="C56" s="27">
        <v>1.1800999999999999E-3</v>
      </c>
      <c r="D56" s="27">
        <v>3.83073</v>
      </c>
      <c r="E56" s="27">
        <v>9.4294900000000001E-2</v>
      </c>
      <c r="F56" s="27">
        <v>8.6751300000000003E-2</v>
      </c>
      <c r="G56" s="27">
        <v>1.3301000000000001E-3</v>
      </c>
      <c r="H56" s="27">
        <v>0.14893899999999999</v>
      </c>
      <c r="I56" s="27">
        <v>2.6051199999999998E-3</v>
      </c>
      <c r="J56" s="27">
        <v>3.58511E-4</v>
      </c>
      <c r="K56" s="27">
        <v>6.0026400000000001E-3</v>
      </c>
      <c r="L56" s="27">
        <v>4.3321499999999998E-4</v>
      </c>
      <c r="M56" s="27">
        <v>4.5011900000000002E-4</v>
      </c>
      <c r="N56" s="27">
        <v>2.4286199999999999E-4</v>
      </c>
      <c r="O56" s="27"/>
      <c r="P56" s="29" t="s">
        <v>11</v>
      </c>
      <c r="Q56" s="29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/>
      <c r="BY56" s="36"/>
      <c r="BZ56"/>
      <c r="CA56" s="24">
        <f t="shared" si="15"/>
        <v>-1</v>
      </c>
      <c r="CB56" s="24">
        <f t="shared" si="16"/>
        <v>-1</v>
      </c>
      <c r="CC56" s="24">
        <f t="shared" si="17"/>
        <v>-1</v>
      </c>
      <c r="CD56" s="24">
        <f t="shared" si="18"/>
        <v>-1</v>
      </c>
      <c r="CE56" s="24">
        <f t="shared" si="19"/>
        <v>-1</v>
      </c>
      <c r="CF56" s="24">
        <f t="shared" si="20"/>
        <v>-1</v>
      </c>
      <c r="CG56" s="24">
        <f t="shared" si="21"/>
        <v>-1</v>
      </c>
      <c r="CH56" s="24">
        <f>IF(I56=0,"",(T56-I56)/I56)</f>
        <v>-1</v>
      </c>
      <c r="CI56" s="24">
        <f>IF(J56=0,"",(V56-J56)/J56)</f>
        <v>-1</v>
      </c>
      <c r="CJ56" s="24">
        <f>IF(K56=0,"",(AE56-K56)/K56)</f>
        <v>-1</v>
      </c>
      <c r="CK56" s="24">
        <f t="shared" si="25"/>
        <v>-1</v>
      </c>
      <c r="CL56" s="24">
        <f t="shared" si="26"/>
        <v>-1</v>
      </c>
      <c r="CM56" s="24">
        <f t="shared" si="27"/>
        <v>-1</v>
      </c>
    </row>
    <row r="57" spans="1:91" s="29" customFormat="1" x14ac:dyDescent="0.25">
      <c r="A57" s="27" t="s">
        <v>58</v>
      </c>
      <c r="B57" s="27">
        <v>4.8331949999999999E-2</v>
      </c>
      <c r="C57" s="27"/>
      <c r="D57" s="27">
        <v>0.49087069999999999</v>
      </c>
      <c r="E57" s="27">
        <v>1.208298E-2</v>
      </c>
      <c r="F57" s="27"/>
      <c r="G57" s="27"/>
      <c r="H57" s="27">
        <v>1.812447E-2</v>
      </c>
      <c r="I57" s="27">
        <v>3.3382069999999999E-4</v>
      </c>
      <c r="J57" s="27">
        <v>4.5939700000000003E-5</v>
      </c>
      <c r="K57" s="27">
        <v>7.6917999999999995E-4</v>
      </c>
      <c r="L57" s="27">
        <v>5.5512500000000001E-5</v>
      </c>
      <c r="M57" s="27">
        <v>5.76783E-5</v>
      </c>
      <c r="N57" s="27">
        <v>3.1120400000000001E-5</v>
      </c>
      <c r="O57" s="27"/>
      <c r="P57" s="29" t="s">
        <v>58</v>
      </c>
      <c r="Q57" s="29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>
        <v>0</v>
      </c>
      <c r="BX57"/>
      <c r="BY57" s="36"/>
      <c r="BZ57"/>
      <c r="CA57" s="24">
        <f t="shared" si="15"/>
        <v>-1</v>
      </c>
      <c r="CB57" s="24" t="str">
        <f t="shared" si="16"/>
        <v/>
      </c>
      <c r="CC57" s="24">
        <f t="shared" si="17"/>
        <v>-1</v>
      </c>
      <c r="CD57" s="24">
        <f t="shared" si="18"/>
        <v>-1</v>
      </c>
      <c r="CE57" s="24" t="str">
        <f t="shared" si="19"/>
        <v/>
      </c>
      <c r="CF57" s="24" t="str">
        <f t="shared" si="20"/>
        <v/>
      </c>
      <c r="CG57" s="24">
        <f t="shared" si="21"/>
        <v>-1</v>
      </c>
      <c r="CH57" s="24">
        <f>IF(I57=0,"",(T57-I57)/I57)</f>
        <v>-1</v>
      </c>
      <c r="CI57" s="24">
        <f>IF(J57=0,"",(V57-J57)/J57)</f>
        <v>-1</v>
      </c>
      <c r="CJ57" s="24">
        <f>IF(K57=0,"",(AE57-K57)/K57)</f>
        <v>-1</v>
      </c>
      <c r="CK57" s="24">
        <f t="shared" si="25"/>
        <v>-1</v>
      </c>
      <c r="CL57" s="24">
        <f t="shared" si="26"/>
        <v>-1</v>
      </c>
      <c r="CM57" s="24">
        <f t="shared" si="27"/>
        <v>-1</v>
      </c>
    </row>
    <row r="58" spans="1:91" s="29" customFormat="1" x14ac:dyDescent="0.25">
      <c r="A58" s="27" t="s">
        <v>176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O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Y58" s="36"/>
      <c r="CA58" s="24" t="str">
        <f t="shared" si="15"/>
        <v/>
      </c>
      <c r="CB58" s="24" t="str">
        <f t="shared" si="16"/>
        <v/>
      </c>
      <c r="CC58" s="24" t="str">
        <f t="shared" si="17"/>
        <v/>
      </c>
      <c r="CD58" s="24" t="str">
        <f t="shared" si="18"/>
        <v/>
      </c>
      <c r="CE58" s="24" t="str">
        <f t="shared" si="19"/>
        <v/>
      </c>
      <c r="CF58" s="24" t="str">
        <f t="shared" si="20"/>
        <v/>
      </c>
      <c r="CG58" s="24" t="str">
        <f t="shared" si="21"/>
        <v/>
      </c>
      <c r="CK58" s="24" t="str">
        <f t="shared" si="25"/>
        <v/>
      </c>
      <c r="CL58" s="24" t="str">
        <f t="shared" si="26"/>
        <v/>
      </c>
      <c r="CM58" s="24" t="str">
        <f t="shared" si="27"/>
        <v/>
      </c>
    </row>
    <row r="59" spans="1:91" s="29" customForma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O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Y59" s="36"/>
      <c r="CA59" s="24"/>
      <c r="CB59" s="24"/>
      <c r="CC59" s="24"/>
      <c r="CD59" s="24"/>
      <c r="CE59" s="24"/>
      <c r="CF59" s="24"/>
      <c r="CG59" s="24"/>
      <c r="CK59" s="24"/>
      <c r="CL59" s="24"/>
      <c r="CM59" s="24"/>
    </row>
    <row r="60" spans="1:91" s="29" customForma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Y60" s="36"/>
      <c r="CA60" s="24" t="str">
        <f t="shared" si="15"/>
        <v/>
      </c>
      <c r="CB60" s="24" t="str">
        <f t="shared" si="16"/>
        <v/>
      </c>
      <c r="CC60" s="24" t="str">
        <f t="shared" si="17"/>
        <v/>
      </c>
      <c r="CD60" s="24" t="str">
        <f t="shared" si="18"/>
        <v/>
      </c>
      <c r="CE60" s="24" t="str">
        <f t="shared" si="19"/>
        <v/>
      </c>
      <c r="CF60" s="24" t="str">
        <f t="shared" si="20"/>
        <v/>
      </c>
      <c r="CG60" s="24" t="str">
        <f t="shared" si="21"/>
        <v/>
      </c>
    </row>
    <row r="61" spans="1:91" x14ac:dyDescent="0.25">
      <c r="A61" s="1" t="s">
        <v>55</v>
      </c>
      <c r="B61" s="1">
        <f t="shared" ref="B61:J61" si="28">SUM(B3:B58)</f>
        <v>118830.46749225003</v>
      </c>
      <c r="C61" s="1">
        <f t="shared" si="28"/>
        <v>362.86905273919996</v>
      </c>
      <c r="D61" s="1">
        <f t="shared" si="28"/>
        <v>675704.15114690014</v>
      </c>
      <c r="E61" s="1">
        <f t="shared" si="28"/>
        <v>20806.459358759996</v>
      </c>
      <c r="F61" s="1">
        <f t="shared" si="28"/>
        <v>19225.999298100003</v>
      </c>
      <c r="G61" s="1">
        <f t="shared" si="28"/>
        <v>821.68004847829991</v>
      </c>
      <c r="H61" s="1">
        <f t="shared" si="28"/>
        <v>34864.581690109975</v>
      </c>
      <c r="I61" s="1">
        <f t="shared" si="28"/>
        <v>507.89210141350014</v>
      </c>
      <c r="J61" s="1">
        <f t="shared" si="28"/>
        <v>69.868924139400008</v>
      </c>
      <c r="K61" s="1">
        <f>SUM(K3:K58)</f>
        <v>1170.0369320620998</v>
      </c>
      <c r="L61" s="1">
        <f>SUM(L3:L58)</f>
        <v>84.63117057929999</v>
      </c>
      <c r="M61" s="1">
        <f>SUM(M3:M58)</f>
        <v>87.712982130500009</v>
      </c>
      <c r="N61" s="1">
        <f>SUM(N3:N58)</f>
        <v>51.655643791299994</v>
      </c>
      <c r="O61" s="1"/>
      <c r="P61" s="1"/>
      <c r="Q61" s="1">
        <f>SUM(Q3:Q58)</f>
        <v>0</v>
      </c>
      <c r="R61" s="1">
        <f t="shared" ref="R61:BW61" si="29">SUM(R3:R58)</f>
        <v>84.262873923892954</v>
      </c>
      <c r="S61" s="1">
        <f t="shared" si="29"/>
        <v>521.09425427119811</v>
      </c>
      <c r="T61" s="1">
        <f t="shared" si="29"/>
        <v>521.09425427119811</v>
      </c>
      <c r="U61" s="1">
        <f t="shared" si="29"/>
        <v>835.71878127975651</v>
      </c>
      <c r="V61" s="1">
        <f t="shared" si="29"/>
        <v>78.417447156298039</v>
      </c>
      <c r="W61" s="1">
        <f t="shared" si="29"/>
        <v>87.335814234602893</v>
      </c>
      <c r="X61" s="1">
        <f t="shared" si="29"/>
        <v>0</v>
      </c>
      <c r="Y61" s="1">
        <f t="shared" si="29"/>
        <v>118366.50686797143</v>
      </c>
      <c r="Z61" s="1">
        <f t="shared" si="29"/>
        <v>8359.5832681046777</v>
      </c>
      <c r="AA61" s="1">
        <f t="shared" si="29"/>
        <v>753.864377008053</v>
      </c>
      <c r="AB61" s="1">
        <f t="shared" si="29"/>
        <v>2732.6825320265698</v>
      </c>
      <c r="AC61" s="1">
        <f t="shared" si="29"/>
        <v>0</v>
      </c>
      <c r="AD61" s="1">
        <f t="shared" si="29"/>
        <v>1189.5671346214256</v>
      </c>
      <c r="AE61" s="1">
        <f t="shared" si="29"/>
        <v>1189.5671346214256</v>
      </c>
      <c r="AF61" s="1">
        <f t="shared" si="29"/>
        <v>5380.4583241280288</v>
      </c>
      <c r="AG61" s="1">
        <f t="shared" si="29"/>
        <v>1002.1835815547197</v>
      </c>
      <c r="AH61" s="1">
        <f t="shared" si="29"/>
        <v>62.515747366517438</v>
      </c>
      <c r="AI61" s="1">
        <f t="shared" si="29"/>
        <v>489.3608169414702</v>
      </c>
      <c r="AJ61" s="1">
        <f t="shared" si="29"/>
        <v>0</v>
      </c>
      <c r="AK61" s="1">
        <f t="shared" si="29"/>
        <v>51.455305321439802</v>
      </c>
      <c r="AL61" s="1">
        <f t="shared" si="29"/>
        <v>362.72062773033338</v>
      </c>
      <c r="AM61" s="1">
        <f t="shared" si="29"/>
        <v>0</v>
      </c>
      <c r="AN61" s="1">
        <f t="shared" si="29"/>
        <v>605301.61215188866</v>
      </c>
      <c r="AO61" s="1">
        <f t="shared" si="29"/>
        <v>61875.28440034535</v>
      </c>
      <c r="AP61" s="1">
        <f t="shared" si="29"/>
        <v>672557.35487636214</v>
      </c>
      <c r="AQ61" s="1">
        <f t="shared" si="29"/>
        <v>0</v>
      </c>
      <c r="AR61" s="1">
        <f t="shared" si="29"/>
        <v>3229.7453395465263</v>
      </c>
      <c r="AS61" s="1">
        <f t="shared" si="29"/>
        <v>0</v>
      </c>
      <c r="AT61" s="1">
        <f t="shared" si="29"/>
        <v>13171.928191278981</v>
      </c>
      <c r="AU61" s="1">
        <f t="shared" si="29"/>
        <v>11.166608641463418</v>
      </c>
      <c r="AV61" s="1">
        <f t="shared" si="29"/>
        <v>3.9265095414898736</v>
      </c>
      <c r="AW61" s="1">
        <f t="shared" si="29"/>
        <v>14771.335361516643</v>
      </c>
      <c r="AX61" s="1">
        <f t="shared" si="29"/>
        <v>5.0182721888470265</v>
      </c>
      <c r="AY61" s="1">
        <f t="shared" si="29"/>
        <v>0</v>
      </c>
      <c r="AZ61" s="1">
        <f t="shared" si="29"/>
        <v>0.72784070285019975</v>
      </c>
      <c r="BA61" s="1">
        <f t="shared" si="29"/>
        <v>20727.327867218839</v>
      </c>
      <c r="BB61" s="1">
        <f t="shared" si="29"/>
        <v>19153.204417392728</v>
      </c>
      <c r="BC61" s="1">
        <f t="shared" si="29"/>
        <v>1574.1234498261088</v>
      </c>
      <c r="BD61" s="1">
        <f t="shared" si="29"/>
        <v>0</v>
      </c>
      <c r="BE61" s="1">
        <f t="shared" si="29"/>
        <v>0</v>
      </c>
      <c r="BF61" s="1">
        <f t="shared" si="29"/>
        <v>78.357800115970733</v>
      </c>
      <c r="BG61" s="1">
        <f t="shared" si="29"/>
        <v>0</v>
      </c>
      <c r="BH61" s="1">
        <f t="shared" si="29"/>
        <v>840.84765227853006</v>
      </c>
      <c r="BI61" s="1">
        <f t="shared" si="29"/>
        <v>0</v>
      </c>
      <c r="BJ61" s="1">
        <f t="shared" si="29"/>
        <v>21.854376888232231</v>
      </c>
      <c r="BK61" s="1">
        <f t="shared" si="29"/>
        <v>3363.3899620387165</v>
      </c>
      <c r="BL61" s="1">
        <f t="shared" si="29"/>
        <v>908.6847842530608</v>
      </c>
      <c r="BM61" s="1">
        <f t="shared" si="29"/>
        <v>0</v>
      </c>
      <c r="BN61" s="1">
        <f t="shared" si="29"/>
        <v>56.503418732571504</v>
      </c>
      <c r="BO61" s="1">
        <f t="shared" si="29"/>
        <v>7.6614747402938638E-2</v>
      </c>
      <c r="BP61" s="1">
        <f t="shared" si="29"/>
        <v>700.25170035973542</v>
      </c>
      <c r="BQ61" s="1">
        <f t="shared" si="29"/>
        <v>7157.1730242606436</v>
      </c>
      <c r="BR61" s="1">
        <f t="shared" si="29"/>
        <v>0</v>
      </c>
      <c r="BS61" s="1">
        <f t="shared" si="29"/>
        <v>48.552622257973319</v>
      </c>
      <c r="BT61" s="1">
        <f t="shared" si="29"/>
        <v>1107.6518008893343</v>
      </c>
      <c r="BU61" s="1">
        <f t="shared" si="29"/>
        <v>99.624390391988072</v>
      </c>
      <c r="BV61" s="1">
        <f t="shared" si="29"/>
        <v>34739.185814087141</v>
      </c>
      <c r="BW61" s="1">
        <f t="shared" si="29"/>
        <v>978.1963308994043</v>
      </c>
      <c r="CA61" s="24"/>
      <c r="CB61" s="24"/>
      <c r="CC61" s="24"/>
      <c r="CD61" s="24"/>
      <c r="CE61" s="24"/>
      <c r="CF61" s="24"/>
      <c r="CG61" s="24"/>
      <c r="CH61" s="24"/>
      <c r="CI61" s="24"/>
      <c r="CJ61" s="24"/>
    </row>
    <row r="62" spans="1:91" x14ac:dyDescent="0.25">
      <c r="A62" s="27" t="s">
        <v>56</v>
      </c>
      <c r="B62" s="50">
        <f t="shared" ref="B62:N62" si="30">SUM(B3:B51)</f>
        <v>118366.57325630002</v>
      </c>
      <c r="C62" s="50">
        <f t="shared" si="30"/>
        <v>362.72068744519999</v>
      </c>
      <c r="D62" s="50">
        <f t="shared" si="30"/>
        <v>672557.69569620013</v>
      </c>
      <c r="E62" s="50">
        <f t="shared" si="30"/>
        <v>20727.834712879998</v>
      </c>
      <c r="F62" s="50">
        <f t="shared" si="30"/>
        <v>19153.710695000002</v>
      </c>
      <c r="G62" s="50">
        <f t="shared" si="30"/>
        <v>700.25209953729996</v>
      </c>
      <c r="H62" s="50">
        <f t="shared" si="30"/>
        <v>34739.201757639981</v>
      </c>
      <c r="I62" s="50">
        <f t="shared" si="30"/>
        <v>505.69067091280016</v>
      </c>
      <c r="J62" s="50">
        <f t="shared" si="30"/>
        <v>69.567989760700002</v>
      </c>
      <c r="K62" s="50">
        <f t="shared" si="30"/>
        <v>1164.9826869421001</v>
      </c>
      <c r="L62" s="50">
        <f t="shared" si="30"/>
        <v>84.262902898799993</v>
      </c>
      <c r="M62" s="50">
        <f t="shared" si="30"/>
        <v>87.335851117200008</v>
      </c>
      <c r="N62" s="50">
        <f t="shared" si="30"/>
        <v>51.455319310899995</v>
      </c>
    </row>
    <row r="63" spans="1:91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85600.602612700022</v>
      </c>
      <c r="C63" s="27">
        <f t="shared" ref="C63:K63" si="31">+C3+C5+C8+C9+C11+C12+C14+C15+C16+C17+C18+C19+C20+C21+C22+C23+C24+C25+C26+C28+C30+C31+C33+C34+C35+C36+C37+C39+C40+C41+C42+C43+C44+C46+C47+C49+C50</f>
        <v>267.73790136419996</v>
      </c>
      <c r="D63" s="27">
        <f t="shared" si="31"/>
        <v>490089.65929219994</v>
      </c>
      <c r="E63" s="27">
        <f t="shared" si="31"/>
        <v>15341.690278689997</v>
      </c>
      <c r="F63" s="27">
        <f t="shared" si="31"/>
        <v>14193.814227010002</v>
      </c>
      <c r="G63" s="27">
        <f t="shared" si="31"/>
        <v>581.7694538502999</v>
      </c>
      <c r="H63" s="27">
        <f t="shared" si="31"/>
        <v>24398.99125463999</v>
      </c>
      <c r="I63" s="27">
        <f t="shared" si="31"/>
        <v>385.7941766194001</v>
      </c>
      <c r="J63" s="27">
        <f t="shared" si="31"/>
        <v>53.078136593499998</v>
      </c>
      <c r="K63" s="27">
        <f t="shared" si="31"/>
        <v>888.81026469729989</v>
      </c>
      <c r="L63" s="27">
        <f t="shared" ref="L63:N63" si="32">+L3+L5+L8+L9+L11+L12+L14+L15+L16+L17+L18+L19+L20+L21+L22+L23+L24+L25+L26+L28+L30+L31+L33+L34+L35+L36+L37+L39+L40+L41+L42+L43+L44+L46+L47+L49+L50</f>
        <v>64.314138163199985</v>
      </c>
      <c r="M63" s="27">
        <f t="shared" si="32"/>
        <v>66.635945805499986</v>
      </c>
      <c r="N63" s="27">
        <f t="shared" si="32"/>
        <v>38.47687201170001</v>
      </c>
    </row>
    <row r="66" spans="2:8" x14ac:dyDescent="0.25">
      <c r="B66" s="27"/>
      <c r="C66" s="27"/>
      <c r="D66" s="27"/>
      <c r="E66" s="27"/>
      <c r="F66" s="27"/>
      <c r="G66" s="27"/>
      <c r="H66" s="27"/>
    </row>
    <row r="67" spans="2:8" x14ac:dyDescent="0.25">
      <c r="B67" s="27"/>
      <c r="C67" s="27"/>
      <c r="D67" s="27"/>
      <c r="E67" s="27"/>
      <c r="F67" s="27"/>
      <c r="G67" s="27"/>
      <c r="H67" s="27"/>
    </row>
    <row r="68" spans="2:8" x14ac:dyDescent="0.25">
      <c r="B68" s="27"/>
      <c r="C68" s="27"/>
      <c r="D68" s="27"/>
      <c r="E68" s="27"/>
      <c r="F68" s="27"/>
      <c r="G68" s="27"/>
      <c r="H68" s="2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7"/>
  <sheetViews>
    <sheetView zoomScale="85" zoomScaleNormal="85" workbookViewId="0">
      <pane xSplit="1" ySplit="2" topLeftCell="BU3" activePane="bottomRight" state="frozen"/>
      <selection pane="topRight" activeCell="B1" sqref="B1"/>
      <selection pane="bottomLeft" activeCell="A3" sqref="A3"/>
      <selection pane="bottomRight" activeCell="CS2" sqref="CS2"/>
    </sheetView>
  </sheetViews>
  <sheetFormatPr defaultRowHeight="15" x14ac:dyDescent="0.25"/>
  <cols>
    <col min="1" max="1" width="19.28515625" customWidth="1"/>
    <col min="3" max="3" width="9.140625" style="29"/>
    <col min="11" max="11" width="9.140625" style="29"/>
    <col min="13" max="16" width="9.140625" style="29"/>
    <col min="18" max="18" width="22.28515625" bestFit="1" customWidth="1"/>
    <col min="19" max="19" width="5.5703125" style="29" bestFit="1" customWidth="1"/>
    <col min="20" max="20" width="10" style="29" bestFit="1" customWidth="1"/>
    <col min="21" max="21" width="5.7109375" bestFit="1" customWidth="1"/>
    <col min="22" max="22" width="14.7109375" bestFit="1" customWidth="1"/>
    <col min="23" max="23" width="5.7109375" bestFit="1" customWidth="1"/>
    <col min="24" max="24" width="9.140625" bestFit="1" customWidth="1"/>
    <col min="25" max="25" width="9.140625" style="29" customWidth="1"/>
    <col min="26" max="26" width="4.7109375" bestFit="1" customWidth="1"/>
    <col min="27" max="27" width="4.7109375" style="29" customWidth="1"/>
    <col min="28" max="28" width="12.42578125" bestFit="1" customWidth="1"/>
    <col min="29" max="29" width="4.7109375" bestFit="1" customWidth="1"/>
    <col min="30" max="30" width="5.85546875" bestFit="1" customWidth="1"/>
    <col min="31" max="31" width="5.7109375" style="29" customWidth="1"/>
    <col min="32" max="32" width="6" bestFit="1" customWidth="1"/>
    <col min="33" max="33" width="6.5703125" bestFit="1" customWidth="1"/>
    <col min="34" max="34" width="15.5703125" bestFit="1" customWidth="1"/>
    <col min="35" max="35" width="6.7109375" bestFit="1" customWidth="1"/>
    <col min="36" max="36" width="5.140625" bestFit="1" customWidth="1"/>
    <col min="37" max="37" width="5.28515625" bestFit="1" customWidth="1"/>
    <col min="38" max="38" width="5.140625" style="29" customWidth="1"/>
    <col min="39" max="39" width="6.7109375" bestFit="1" customWidth="1"/>
    <col min="40" max="40" width="6.28515625" style="29" bestFit="1" customWidth="1"/>
    <col min="41" max="41" width="5" style="29" bestFit="1" customWidth="1"/>
    <col min="42" max="42" width="10.140625" style="29" bestFit="1" customWidth="1"/>
    <col min="43" max="43" width="7.85546875" bestFit="1" customWidth="1"/>
    <col min="44" max="44" width="6.85546875" bestFit="1" customWidth="1"/>
    <col min="45" max="45" width="7.85546875" bestFit="1" customWidth="1"/>
    <col min="46" max="46" width="6" customWidth="1"/>
    <col min="47" max="48" width="4.42578125" bestFit="1" customWidth="1"/>
    <col min="49" max="49" width="5.85546875" bestFit="1" customWidth="1"/>
    <col min="50" max="50" width="4.7109375" bestFit="1" customWidth="1"/>
    <col min="51" max="51" width="4.140625" customWidth="1"/>
    <col min="52" max="52" width="6.7109375" bestFit="1" customWidth="1"/>
    <col min="53" max="53" width="4.28515625" bestFit="1" customWidth="1"/>
    <col min="54" max="54" width="6" bestFit="1" customWidth="1"/>
    <col min="55" max="55" width="3.28515625" customWidth="1"/>
    <col min="56" max="56" width="6.85546875" bestFit="1" customWidth="1"/>
    <col min="57" max="57" width="7" bestFit="1" customWidth="1"/>
    <col min="58" max="58" width="5.85546875" bestFit="1" customWidth="1"/>
    <col min="59" max="59" width="5.28515625" bestFit="1" customWidth="1"/>
    <col min="60" max="60" width="5.28515625" customWidth="1"/>
    <col min="61" max="61" width="8.85546875" bestFit="1" customWidth="1"/>
    <col min="62" max="62" width="4.85546875" customWidth="1"/>
    <col min="63" max="63" width="8" bestFit="1" customWidth="1"/>
    <col min="64" max="64" width="5.85546875" customWidth="1"/>
    <col min="65" max="65" width="6" customWidth="1"/>
    <col min="66" max="66" width="5.85546875" bestFit="1" customWidth="1"/>
    <col min="67" max="67" width="5.7109375" style="29" customWidth="1"/>
    <col min="68" max="68" width="4" bestFit="1" customWidth="1"/>
    <col min="69" max="69" width="5.85546875" bestFit="1" customWidth="1"/>
    <col min="70" max="70" width="4" bestFit="1" customWidth="1"/>
    <col min="71" max="71" width="6.85546875" bestFit="1" customWidth="1"/>
    <col min="72" max="72" width="6.85546875" style="29" customWidth="1"/>
    <col min="73" max="74" width="5.42578125" bestFit="1" customWidth="1"/>
    <col min="75" max="76" width="5.85546875" bestFit="1" customWidth="1"/>
    <col min="77" max="77" width="9.28515625" bestFit="1" customWidth="1"/>
    <col min="78" max="78" width="7.28515625" bestFit="1" customWidth="1"/>
    <col min="80" max="87" width="9.140625" style="29"/>
    <col min="90" max="90" width="9.140625" style="29"/>
    <col min="92" max="93" width="9.140625" style="29"/>
  </cols>
  <sheetData>
    <row r="1" spans="1:95" x14ac:dyDescent="0.25">
      <c r="B1" s="29" t="s">
        <v>488</v>
      </c>
      <c r="R1" s="29" t="s">
        <v>489</v>
      </c>
      <c r="CA1" s="18"/>
    </row>
    <row r="2" spans="1:95" x14ac:dyDescent="0.25">
      <c r="A2" s="29" t="s">
        <v>52</v>
      </c>
      <c r="B2" s="29" t="s">
        <v>59</v>
      </c>
      <c r="C2" s="29" t="s">
        <v>57</v>
      </c>
      <c r="D2" s="29" t="s">
        <v>60</v>
      </c>
      <c r="E2" s="29" t="s">
        <v>54</v>
      </c>
      <c r="F2" s="29" t="s">
        <v>53</v>
      </c>
      <c r="G2" s="29" t="s">
        <v>61</v>
      </c>
      <c r="H2" s="29" t="s">
        <v>62</v>
      </c>
      <c r="I2" s="29" t="s">
        <v>63</v>
      </c>
      <c r="J2" s="29" t="s">
        <v>64</v>
      </c>
      <c r="K2" s="29" t="s">
        <v>226</v>
      </c>
      <c r="L2" s="29" t="s">
        <v>65</v>
      </c>
      <c r="M2" s="29" t="s">
        <v>68</v>
      </c>
      <c r="N2" s="29" t="s">
        <v>318</v>
      </c>
      <c r="O2" s="29" t="s">
        <v>321</v>
      </c>
      <c r="P2" s="29" t="s">
        <v>328</v>
      </c>
      <c r="R2" s="29" t="s">
        <v>227</v>
      </c>
      <c r="S2" s="27" t="s">
        <v>392</v>
      </c>
      <c r="T2" s="27" t="s">
        <v>178</v>
      </c>
      <c r="U2" s="27" t="s">
        <v>131</v>
      </c>
      <c r="V2" s="27" t="s">
        <v>132</v>
      </c>
      <c r="W2" s="27" t="s">
        <v>133</v>
      </c>
      <c r="X2" s="27" t="s">
        <v>393</v>
      </c>
      <c r="Y2" s="27" t="s">
        <v>179</v>
      </c>
      <c r="Z2" s="27" t="s">
        <v>134</v>
      </c>
      <c r="AA2" s="27" t="s">
        <v>135</v>
      </c>
      <c r="AB2" s="27" t="s">
        <v>59</v>
      </c>
      <c r="AC2" s="27" t="s">
        <v>136</v>
      </c>
      <c r="AD2" s="27" t="s">
        <v>137</v>
      </c>
      <c r="AE2" s="27" t="s">
        <v>394</v>
      </c>
      <c r="AF2" s="27" t="s">
        <v>138</v>
      </c>
      <c r="AG2" s="27" t="s">
        <v>139</v>
      </c>
      <c r="AH2" s="27" t="s">
        <v>140</v>
      </c>
      <c r="AI2" s="27" t="s">
        <v>141</v>
      </c>
      <c r="AJ2" s="27" t="s">
        <v>142</v>
      </c>
      <c r="AK2" s="27" t="s">
        <v>143</v>
      </c>
      <c r="AL2" s="27" t="s">
        <v>395</v>
      </c>
      <c r="AM2" s="27" t="s">
        <v>144</v>
      </c>
      <c r="AN2" s="27" t="s">
        <v>402</v>
      </c>
      <c r="AO2" s="27" t="s">
        <v>57</v>
      </c>
      <c r="AP2" s="27" t="s">
        <v>128</v>
      </c>
      <c r="AQ2" s="27" t="s">
        <v>145</v>
      </c>
      <c r="AR2" s="27" t="s">
        <v>146</v>
      </c>
      <c r="AS2" s="27" t="s">
        <v>60</v>
      </c>
      <c r="AT2" s="27" t="s">
        <v>147</v>
      </c>
      <c r="AU2" s="27" t="s">
        <v>148</v>
      </c>
      <c r="AV2" s="27" t="s">
        <v>149</v>
      </c>
      <c r="AW2" s="27" t="s">
        <v>150</v>
      </c>
      <c r="AX2" s="27" t="s">
        <v>151</v>
      </c>
      <c r="AY2" s="27" t="s">
        <v>152</v>
      </c>
      <c r="AZ2" s="27" t="s">
        <v>153</v>
      </c>
      <c r="BA2" s="27" t="s">
        <v>154</v>
      </c>
      <c r="BB2" s="27" t="s">
        <v>155</v>
      </c>
      <c r="BC2" s="27" t="s">
        <v>156</v>
      </c>
      <c r="BD2" s="27" t="s">
        <v>54</v>
      </c>
      <c r="BE2" s="27" t="s">
        <v>53</v>
      </c>
      <c r="BF2" s="27" t="s">
        <v>157</v>
      </c>
      <c r="BG2" s="27" t="s">
        <v>158</v>
      </c>
      <c r="BH2" s="27" t="s">
        <v>159</v>
      </c>
      <c r="BI2" s="27" t="s">
        <v>160</v>
      </c>
      <c r="BJ2" s="27" t="s">
        <v>161</v>
      </c>
      <c r="BK2" s="27" t="s">
        <v>162</v>
      </c>
      <c r="BL2" s="27" t="s">
        <v>163</v>
      </c>
      <c r="BM2" s="27" t="s">
        <v>164</v>
      </c>
      <c r="BN2" s="27" t="s">
        <v>165</v>
      </c>
      <c r="BO2" s="27" t="s">
        <v>396</v>
      </c>
      <c r="BP2" s="27" t="s">
        <v>166</v>
      </c>
      <c r="BQ2" s="27" t="s">
        <v>167</v>
      </c>
      <c r="BR2" s="27" t="s">
        <v>168</v>
      </c>
      <c r="BS2" s="27" t="s">
        <v>61</v>
      </c>
      <c r="BT2" s="27" t="s">
        <v>403</v>
      </c>
      <c r="BU2" s="27" t="s">
        <v>169</v>
      </c>
      <c r="BV2" s="27" t="s">
        <v>170</v>
      </c>
      <c r="BW2" s="27" t="s">
        <v>171</v>
      </c>
      <c r="BX2" s="27" t="s">
        <v>173</v>
      </c>
      <c r="BY2" s="27" t="s">
        <v>174</v>
      </c>
      <c r="BZ2" s="27" t="s">
        <v>404</v>
      </c>
      <c r="CB2" s="29" t="s">
        <v>141</v>
      </c>
      <c r="CC2" s="29" t="s">
        <v>59</v>
      </c>
      <c r="CD2" s="29" t="s">
        <v>57</v>
      </c>
      <c r="CE2" s="29" t="s">
        <v>60</v>
      </c>
      <c r="CF2" s="29" t="s">
        <v>54</v>
      </c>
      <c r="CG2" s="29" t="s">
        <v>53</v>
      </c>
      <c r="CH2" s="29" t="s">
        <v>61</v>
      </c>
      <c r="CI2" s="29" t="s">
        <v>62</v>
      </c>
      <c r="CJ2" s="29" t="s">
        <v>63</v>
      </c>
      <c r="CK2" s="29" t="s">
        <v>64</v>
      </c>
      <c r="CL2" s="29" t="s">
        <v>226</v>
      </c>
      <c r="CM2" s="29" t="s">
        <v>65</v>
      </c>
      <c r="CN2" s="29" t="s">
        <v>68</v>
      </c>
      <c r="CO2" s="29" t="s">
        <v>318</v>
      </c>
      <c r="CP2" s="29" t="s">
        <v>321</v>
      </c>
      <c r="CQ2" s="29" t="s">
        <v>328</v>
      </c>
    </row>
    <row r="3" spans="1:95" x14ac:dyDescent="0.25">
      <c r="A3" s="27" t="s">
        <v>0</v>
      </c>
      <c r="B3" s="27">
        <v>1780.9631804999999</v>
      </c>
      <c r="C3" s="27">
        <v>4.6453570805000002</v>
      </c>
      <c r="D3" s="27">
        <v>9227.9356308000006</v>
      </c>
      <c r="E3" s="27">
        <v>236.57265189</v>
      </c>
      <c r="F3" s="27">
        <v>229.43736480000001</v>
      </c>
      <c r="G3" s="27">
        <v>1.0166549678000001</v>
      </c>
      <c r="H3" s="27">
        <v>104.70238298</v>
      </c>
      <c r="I3" s="27">
        <v>4.9002192035999999</v>
      </c>
      <c r="J3" s="27">
        <v>1.3417602020999999</v>
      </c>
      <c r="K3" s="27"/>
      <c r="L3" s="27">
        <v>9.8666624019999993</v>
      </c>
      <c r="M3" s="27"/>
      <c r="N3" s="27">
        <v>0.23083756720000001</v>
      </c>
      <c r="O3" s="30"/>
      <c r="P3" s="30">
        <v>0.2023567969</v>
      </c>
      <c r="Q3" s="27"/>
      <c r="R3" s="29" t="s">
        <v>0</v>
      </c>
      <c r="S3" s="27">
        <v>0</v>
      </c>
      <c r="T3" s="27">
        <v>0.230834896357865</v>
      </c>
      <c r="U3" s="27">
        <v>4.9002327983080702</v>
      </c>
      <c r="V3" s="27">
        <v>4.9002327983080702</v>
      </c>
      <c r="W3" s="27">
        <v>0</v>
      </c>
      <c r="X3" s="27">
        <v>1.3417466078534399</v>
      </c>
      <c r="Y3" s="27">
        <v>0</v>
      </c>
      <c r="Z3" s="27">
        <v>0</v>
      </c>
      <c r="AA3" s="27">
        <v>0</v>
      </c>
      <c r="AB3" s="27">
        <v>1780.96076316737</v>
      </c>
      <c r="AC3" s="27">
        <v>1.3606581287298301</v>
      </c>
      <c r="AD3" s="27">
        <v>2.9313783772942301</v>
      </c>
      <c r="AE3" s="27">
        <v>1.99076323154954</v>
      </c>
      <c r="AF3" s="27">
        <v>0</v>
      </c>
      <c r="AG3" s="27">
        <v>9.8665962258039599</v>
      </c>
      <c r="AH3" s="27">
        <v>9.8665962258039599</v>
      </c>
      <c r="AI3" s="27">
        <v>73.823763580747098</v>
      </c>
      <c r="AJ3" s="27">
        <v>1.0836405107573901</v>
      </c>
      <c r="AK3" s="27">
        <v>0.87396928355041104</v>
      </c>
      <c r="AL3" s="27">
        <v>0</v>
      </c>
      <c r="AM3" s="27">
        <v>0</v>
      </c>
      <c r="AN3" s="27">
        <v>0.20235744306940501</v>
      </c>
      <c r="AO3" s="27">
        <v>4.6453781045762401</v>
      </c>
      <c r="AP3" s="27">
        <v>0</v>
      </c>
      <c r="AQ3" s="27">
        <v>8305.1285769385595</v>
      </c>
      <c r="AR3" s="27">
        <v>848.96920390989999</v>
      </c>
      <c r="AS3" s="27">
        <v>9227.9215444292095</v>
      </c>
      <c r="AT3" s="27">
        <v>0</v>
      </c>
      <c r="AU3" s="27">
        <v>2.6795905235315698</v>
      </c>
      <c r="AV3" s="27">
        <v>0</v>
      </c>
      <c r="AW3" s="27">
        <v>48.942429137419701</v>
      </c>
      <c r="AX3" s="27">
        <v>0.13376176165280401</v>
      </c>
      <c r="AY3" s="27">
        <v>4.7034942834151702E-2</v>
      </c>
      <c r="AZ3" s="27">
        <v>176.94187019736799</v>
      </c>
      <c r="BA3" s="27">
        <v>6.0112740124671299E-2</v>
      </c>
      <c r="BB3" s="27">
        <v>0</v>
      </c>
      <c r="BC3" s="27">
        <v>8.7186670899541095E-3</v>
      </c>
      <c r="BD3" s="27">
        <v>236.566509155072</v>
      </c>
      <c r="BE3" s="27">
        <v>229.43118368783001</v>
      </c>
      <c r="BF3" s="27">
        <v>7.1353254672420503</v>
      </c>
      <c r="BG3" s="27">
        <v>0</v>
      </c>
      <c r="BH3" s="27">
        <v>0</v>
      </c>
      <c r="BI3" s="27">
        <v>0.93863135016562105</v>
      </c>
      <c r="BJ3" s="27">
        <v>0</v>
      </c>
      <c r="BK3" s="27">
        <v>10.0723451208959</v>
      </c>
      <c r="BL3" s="27">
        <v>0</v>
      </c>
      <c r="BM3" s="27">
        <v>0.261786540948097</v>
      </c>
      <c r="BN3" s="27">
        <v>40.289172954799703</v>
      </c>
      <c r="BO3" s="27">
        <v>3.3149617322921299</v>
      </c>
      <c r="BP3" s="27">
        <v>0</v>
      </c>
      <c r="BQ3" s="27">
        <v>0.67683165660807798</v>
      </c>
      <c r="BR3" s="27">
        <v>9.1775534257070002E-4</v>
      </c>
      <c r="BS3" s="27">
        <v>1.0166565807326999</v>
      </c>
      <c r="BT3" s="27">
        <v>23.143376343803201</v>
      </c>
      <c r="BU3" s="27">
        <v>0</v>
      </c>
      <c r="BV3" s="27">
        <v>0</v>
      </c>
      <c r="BW3" s="27">
        <v>9.7140460636494907</v>
      </c>
      <c r="BX3" s="27">
        <v>9.1800939266952</v>
      </c>
      <c r="BY3" s="27">
        <v>104.702239528321</v>
      </c>
      <c r="BZ3" s="27">
        <v>10.1767438129481</v>
      </c>
      <c r="CB3" s="36">
        <f t="shared" ref="CB3:CB34" si="0">AI3/AS3</f>
        <v>8.0000423958213711E-3</v>
      </c>
      <c r="CC3" s="24">
        <f t="shared" ref="CC3:CC34" si="1">IF(B3=0,"",(AB3-B3)/B3)</f>
        <v>-1.3573175775573486E-6</v>
      </c>
      <c r="CD3" s="24">
        <f t="shared" ref="CD3:CD34" si="2">IF(C3=0,"",(AO3-C3)/C3)</f>
        <v>4.5258256524978464E-6</v>
      </c>
      <c r="CE3" s="24">
        <f t="shared" ref="CE3:CE34" si="3">IF(D3=0,"",(AS3-D3)/D3)</f>
        <v>-1.5264920947328078E-6</v>
      </c>
      <c r="CF3" s="24">
        <f t="shared" ref="CF3:CF34" si="4">IF(E3=0,"",(BD3-E3)/E3)</f>
        <v>-2.596553269758932E-5</v>
      </c>
      <c r="CG3" s="24">
        <f t="shared" ref="CG3:CG34" si="5">IF(F3=0,"",(BE3-F3)/F3)</f>
        <v>-2.6940303186386251E-5</v>
      </c>
      <c r="CH3" s="24">
        <f t="shared" ref="CH3:CH34" si="6">IF(G3=0,"",(BS3-G3)/G3)</f>
        <v>1.5865094362704891E-6</v>
      </c>
      <c r="CI3" s="24">
        <f t="shared" ref="CI3:CI34" si="7">IF(H3=0,"",(BY3-H3)/H3)</f>
        <v>-1.3700899149698689E-6</v>
      </c>
      <c r="CJ3" s="24">
        <f t="shared" ref="CJ3:CJ34" si="8">IF(I3=0,"",(V3-I3)/I3)</f>
        <v>2.7743061086733145E-6</v>
      </c>
      <c r="CK3" s="24">
        <f t="shared" ref="CK3:CK34" si="9">IF(J3=0,"",(X3-J3)/J3)</f>
        <v>-1.0131651347777221E-5</v>
      </c>
      <c r="CL3" s="24" t="str">
        <f>IF(K3=0,"",(AA3-K3)/K3)</f>
        <v/>
      </c>
      <c r="CM3" s="24">
        <f>IF(L3=0,"",(AH3-L3)/L3)</f>
        <v>-6.7070497948750853E-6</v>
      </c>
      <c r="CN3" s="24" t="str">
        <f>IF(M3=0,"",(AM3-M3)/M3)</f>
        <v/>
      </c>
      <c r="CO3" s="24">
        <f>IF(N3=0,"",(T3-N3)/N3)</f>
        <v>-1.1570223024819622E-5</v>
      </c>
      <c r="CP3" s="24" t="str">
        <f>IF(O3=0,"",(Y3-O3)/O3)</f>
        <v/>
      </c>
      <c r="CQ3" s="24">
        <f t="shared" ref="CQ3:CQ34" si="10">IF(P3=0,"",(AN3-P3)/P3)</f>
        <v>3.1932181913818012E-6</v>
      </c>
    </row>
    <row r="4" spans="1:95" s="29" customFormat="1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0"/>
      <c r="P4" s="30"/>
      <c r="Q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B4" s="36" t="e">
        <f t="shared" si="0"/>
        <v>#DIV/0!</v>
      </c>
      <c r="CC4" s="24" t="str">
        <f t="shared" si="1"/>
        <v/>
      </c>
      <c r="CD4" s="24" t="str">
        <f t="shared" si="2"/>
        <v/>
      </c>
      <c r="CE4" s="24" t="str">
        <f t="shared" si="3"/>
        <v/>
      </c>
      <c r="CF4" s="24" t="str">
        <f t="shared" si="4"/>
        <v/>
      </c>
      <c r="CG4" s="24" t="str">
        <f t="shared" si="5"/>
        <v/>
      </c>
      <c r="CH4" s="24" t="str">
        <f t="shared" si="6"/>
        <v/>
      </c>
      <c r="CI4" s="24" t="str">
        <f t="shared" si="7"/>
        <v/>
      </c>
      <c r="CJ4" s="24" t="str">
        <f t="shared" si="8"/>
        <v/>
      </c>
      <c r="CK4" s="24" t="str">
        <f t="shared" si="9"/>
        <v/>
      </c>
      <c r="CL4" s="24" t="str">
        <f t="shared" ref="CL4:CL59" si="11">IF(K4=0,"",(AA4-K4)/K4)</f>
        <v/>
      </c>
      <c r="CM4" s="24" t="str">
        <f t="shared" ref="CM4:CM59" si="12">IF(L4=0,"",(AH4-L4)/L4)</f>
        <v/>
      </c>
      <c r="CN4" s="24" t="str">
        <f t="shared" ref="CN4:CN59" si="13">IF(M4=0,"",(AM4-M4)/M4)</f>
        <v/>
      </c>
      <c r="CO4" s="24" t="str">
        <f t="shared" ref="CO4:CO59" si="14">IF(N4=0,"",(T4-N4)/N4)</f>
        <v/>
      </c>
      <c r="CP4" s="24" t="str">
        <f t="shared" ref="CP4:CP59" si="15">IF(O4=0,"",(Y4-O4)/O4)</f>
        <v/>
      </c>
      <c r="CQ4" s="24" t="str">
        <f t="shared" si="10"/>
        <v/>
      </c>
    </row>
    <row r="5" spans="1:95" x14ac:dyDescent="0.25">
      <c r="A5" s="27" t="s">
        <v>3</v>
      </c>
      <c r="B5" s="27">
        <v>333.87975806999998</v>
      </c>
      <c r="C5" s="27">
        <v>0.87884608269999998</v>
      </c>
      <c r="D5" s="27">
        <v>1726.5569938000001</v>
      </c>
      <c r="E5" s="27">
        <v>44.313127344000002</v>
      </c>
      <c r="F5" s="27">
        <v>42.983727404</v>
      </c>
      <c r="G5" s="27">
        <v>8.2659167909999998E-2</v>
      </c>
      <c r="H5" s="27">
        <v>19.551265832999999</v>
      </c>
      <c r="I5" s="27">
        <v>0.91092579340000002</v>
      </c>
      <c r="J5" s="27">
        <v>0.24942625930000001</v>
      </c>
      <c r="K5" s="27"/>
      <c r="L5" s="27">
        <v>1.8341622371999999</v>
      </c>
      <c r="M5" s="27"/>
      <c r="N5" s="27">
        <v>4.2911625299999999E-2</v>
      </c>
      <c r="O5" s="30"/>
      <c r="P5" s="30">
        <v>3.7763655600000001E-2</v>
      </c>
      <c r="Q5" s="27"/>
      <c r="R5" s="29" t="s">
        <v>3</v>
      </c>
      <c r="S5" s="27">
        <v>0</v>
      </c>
      <c r="T5" s="27">
        <v>4.2911424614284703E-2</v>
      </c>
      <c r="U5" s="27">
        <v>0.91092330817407696</v>
      </c>
      <c r="V5" s="27">
        <v>0.91092330817407696</v>
      </c>
      <c r="W5" s="27">
        <v>0</v>
      </c>
      <c r="X5" s="27">
        <v>0.24942120175962901</v>
      </c>
      <c r="Y5" s="27">
        <v>0</v>
      </c>
      <c r="Z5" s="27">
        <v>0</v>
      </c>
      <c r="AA5" s="27">
        <v>0</v>
      </c>
      <c r="AB5" s="27">
        <v>333.87969488031598</v>
      </c>
      <c r="AC5" s="27">
        <v>0.254286915357396</v>
      </c>
      <c r="AD5" s="27">
        <v>0.54783072335025296</v>
      </c>
      <c r="AE5" s="27">
        <v>0.372041345063575</v>
      </c>
      <c r="AF5" s="27">
        <v>0</v>
      </c>
      <c r="AG5" s="27">
        <v>1.83415389100018</v>
      </c>
      <c r="AH5" s="27">
        <v>1.83415389100018</v>
      </c>
      <c r="AI5" s="27">
        <v>13.812372338607799</v>
      </c>
      <c r="AJ5" s="27">
        <v>0.20251979476843199</v>
      </c>
      <c r="AK5" s="27">
        <v>0.16332836391744701</v>
      </c>
      <c r="AL5" s="27">
        <v>0</v>
      </c>
      <c r="AM5" s="27">
        <v>0</v>
      </c>
      <c r="AN5" s="27">
        <v>3.7760620720175699E-2</v>
      </c>
      <c r="AO5" s="27">
        <v>0.87883801043888499</v>
      </c>
      <c r="AP5" s="27">
        <v>0</v>
      </c>
      <c r="AQ5" s="27">
        <v>1553.9011419941901</v>
      </c>
      <c r="AR5" s="27">
        <v>158.84328131527701</v>
      </c>
      <c r="AS5" s="27">
        <v>1726.55679564807</v>
      </c>
      <c r="AT5" s="27">
        <v>0</v>
      </c>
      <c r="AU5" s="27">
        <v>0.50077722584147499</v>
      </c>
      <c r="AV5" s="27">
        <v>0</v>
      </c>
      <c r="AW5" s="27">
        <v>9.1465187714743994</v>
      </c>
      <c r="AX5" s="27">
        <v>2.5059442671560898E-2</v>
      </c>
      <c r="AY5" s="27">
        <v>8.8116448133511993E-3</v>
      </c>
      <c r="AZ5" s="27">
        <v>33.149057909908102</v>
      </c>
      <c r="BA5" s="27">
        <v>1.1261715636832601E-2</v>
      </c>
      <c r="BB5" s="27">
        <v>0</v>
      </c>
      <c r="BC5" s="27">
        <v>1.63342212448398E-3</v>
      </c>
      <c r="BD5" s="27">
        <v>44.311998260123303</v>
      </c>
      <c r="BE5" s="27">
        <v>42.982602183248098</v>
      </c>
      <c r="BF5" s="27">
        <v>1.32939607687516</v>
      </c>
      <c r="BG5" s="27">
        <v>0</v>
      </c>
      <c r="BH5" s="27">
        <v>0</v>
      </c>
      <c r="BI5" s="27">
        <v>0.17584672696307799</v>
      </c>
      <c r="BJ5" s="27">
        <v>0</v>
      </c>
      <c r="BK5" s="27">
        <v>1.8869814205481701</v>
      </c>
      <c r="BL5" s="27">
        <v>0</v>
      </c>
      <c r="BM5" s="27">
        <v>4.9044346522484301E-2</v>
      </c>
      <c r="BN5" s="27">
        <v>7.5479321196889098</v>
      </c>
      <c r="BO5" s="27">
        <v>0.61951138437253594</v>
      </c>
      <c r="BP5" s="27">
        <v>0</v>
      </c>
      <c r="BQ5" s="27">
        <v>0.12680149528486401</v>
      </c>
      <c r="BR5" s="27">
        <v>1.71939086294415E-4</v>
      </c>
      <c r="BS5" s="27">
        <v>8.2657451346748498E-2</v>
      </c>
      <c r="BT5" s="27">
        <v>4.3251336588164397</v>
      </c>
      <c r="BU5" s="27">
        <v>0</v>
      </c>
      <c r="BV5" s="27">
        <v>0</v>
      </c>
      <c r="BW5" s="27">
        <v>1.8154064344461101</v>
      </c>
      <c r="BX5" s="27">
        <v>1.7156235371616599</v>
      </c>
      <c r="BY5" s="27">
        <v>19.551279507487401</v>
      </c>
      <c r="BZ5" s="27">
        <v>1.90188497183043</v>
      </c>
      <c r="CB5" s="36">
        <f t="shared" si="0"/>
        <v>7.9999524912374928E-3</v>
      </c>
      <c r="CC5" s="24">
        <f t="shared" si="1"/>
        <v>-1.8925880491937617E-7</v>
      </c>
      <c r="CD5" s="24">
        <f t="shared" si="2"/>
        <v>-9.1850680954154294E-6</v>
      </c>
      <c r="CE5" s="24">
        <f t="shared" si="3"/>
        <v>-1.1476709477117631E-7</v>
      </c>
      <c r="CF5" s="24">
        <f t="shared" si="4"/>
        <v>-2.5479670345385071E-5</v>
      </c>
      <c r="CG5" s="24">
        <f t="shared" si="5"/>
        <v>-2.6177831003958551E-5</v>
      </c>
      <c r="CH5" s="24">
        <f t="shared" si="6"/>
        <v>-2.076676181121051E-5</v>
      </c>
      <c r="CI5" s="24">
        <f t="shared" si="7"/>
        <v>6.9941698500617955E-7</v>
      </c>
      <c r="CJ5" s="24">
        <f t="shared" si="8"/>
        <v>-2.728241906268275E-6</v>
      </c>
      <c r="CK5" s="24">
        <f t="shared" si="9"/>
        <v>-2.027669574644782E-5</v>
      </c>
      <c r="CL5" s="24" t="str">
        <f t="shared" si="11"/>
        <v/>
      </c>
      <c r="CM5" s="24">
        <f t="shared" si="12"/>
        <v>-4.5504152526179753E-6</v>
      </c>
      <c r="CN5" s="24" t="str">
        <f t="shared" si="13"/>
        <v/>
      </c>
      <c r="CO5" s="24">
        <f t="shared" si="14"/>
        <v>-4.6767213754510558E-6</v>
      </c>
      <c r="CP5" s="24" t="str">
        <f t="shared" si="15"/>
        <v/>
      </c>
      <c r="CQ5" s="24">
        <f t="shared" si="10"/>
        <v>-8.0365096442164144E-5</v>
      </c>
    </row>
    <row r="6" spans="1:95" x14ac:dyDescent="0.25">
      <c r="A6" s="27" t="s">
        <v>4</v>
      </c>
      <c r="B6" s="27">
        <v>5370.2456463999997</v>
      </c>
      <c r="C6" s="27">
        <v>9.3376171350000003</v>
      </c>
      <c r="D6" s="27">
        <v>20182.165242999999</v>
      </c>
      <c r="E6" s="27">
        <v>730.02904462000004</v>
      </c>
      <c r="F6" s="27">
        <v>680.99082324000005</v>
      </c>
      <c r="G6" s="27">
        <v>132.87363659000002</v>
      </c>
      <c r="H6" s="27">
        <v>1421.2734986999999</v>
      </c>
      <c r="I6" s="27">
        <v>121.04851616000001</v>
      </c>
      <c r="J6" s="27">
        <v>32.948357111</v>
      </c>
      <c r="K6" s="30">
        <v>1.55142428E-2</v>
      </c>
      <c r="L6" s="27">
        <v>242.25869499000001</v>
      </c>
      <c r="M6" s="30">
        <v>0.4940695054</v>
      </c>
      <c r="N6" s="27">
        <v>2.6830384922000001</v>
      </c>
      <c r="O6" s="30">
        <v>3.129106009</v>
      </c>
      <c r="P6" s="30">
        <v>1.4822079767</v>
      </c>
      <c r="Q6" s="27"/>
      <c r="R6" s="29" t="s">
        <v>4</v>
      </c>
      <c r="S6" s="27">
        <v>0</v>
      </c>
      <c r="T6" s="27">
        <v>2.68303728642061</v>
      </c>
      <c r="U6" s="27">
        <v>121.047395479214</v>
      </c>
      <c r="V6" s="27">
        <v>121.047395479214</v>
      </c>
      <c r="W6" s="27">
        <v>0</v>
      </c>
      <c r="X6" s="27">
        <v>32.948408975782201</v>
      </c>
      <c r="Y6" s="27">
        <v>3.1290970194674199</v>
      </c>
      <c r="Z6" s="27">
        <v>0</v>
      </c>
      <c r="AA6" s="27">
        <v>1.55133073939935E-2</v>
      </c>
      <c r="AB6" s="27">
        <v>5370.2431069737604</v>
      </c>
      <c r="AC6" s="27">
        <v>15.7481980521552</v>
      </c>
      <c r="AD6" s="27">
        <v>33.927608862338801</v>
      </c>
      <c r="AE6" s="27">
        <v>23.041110298819401</v>
      </c>
      <c r="AF6" s="27">
        <v>0</v>
      </c>
      <c r="AG6" s="27">
        <v>242.257808263009</v>
      </c>
      <c r="AH6" s="27">
        <v>242.257808263009</v>
      </c>
      <c r="AI6" s="27">
        <v>161.45698637212899</v>
      </c>
      <c r="AJ6" s="27">
        <v>12.541964981222099</v>
      </c>
      <c r="AK6" s="27">
        <v>10.115382834559099</v>
      </c>
      <c r="AL6" s="27">
        <v>0</v>
      </c>
      <c r="AM6" s="27">
        <v>0.49406566639015398</v>
      </c>
      <c r="AN6" s="27">
        <v>1.4822051153590701</v>
      </c>
      <c r="AO6" s="27">
        <v>9.3376117104008394</v>
      </c>
      <c r="AP6" s="27">
        <v>0</v>
      </c>
      <c r="AQ6" s="27">
        <v>18163.936646439201</v>
      </c>
      <c r="AR6" s="27">
        <v>1856.76045698507</v>
      </c>
      <c r="AS6" s="27">
        <v>20182.154089796401</v>
      </c>
      <c r="AT6" s="27">
        <v>0</v>
      </c>
      <c r="AU6" s="27">
        <v>31.013834625517301</v>
      </c>
      <c r="AV6" s="27">
        <v>0</v>
      </c>
      <c r="AW6" s="27">
        <v>566.456804675174</v>
      </c>
      <c r="AX6" s="27">
        <v>0.39701893935636001</v>
      </c>
      <c r="AY6" s="27">
        <v>0.13960225532829501</v>
      </c>
      <c r="AZ6" s="27">
        <v>525.180057981559</v>
      </c>
      <c r="BA6" s="27">
        <v>0.17841758130921401</v>
      </c>
      <c r="BB6" s="27">
        <v>0</v>
      </c>
      <c r="BC6" s="27">
        <v>2.5877837541405501E-2</v>
      </c>
      <c r="BD6" s="27">
        <v>730.01114998122296</v>
      </c>
      <c r="BE6" s="27">
        <v>680.97301765429995</v>
      </c>
      <c r="BF6" s="27">
        <v>49.038132326923296</v>
      </c>
      <c r="BG6" s="27">
        <v>0</v>
      </c>
      <c r="BH6" s="27">
        <v>0</v>
      </c>
      <c r="BI6" s="27">
        <v>2.7859278355572501</v>
      </c>
      <c r="BJ6" s="27">
        <v>0</v>
      </c>
      <c r="BK6" s="27">
        <v>29.895476512508399</v>
      </c>
      <c r="BL6" s="27">
        <v>0</v>
      </c>
      <c r="BM6" s="27">
        <v>0.77701078170383997</v>
      </c>
      <c r="BN6" s="27">
        <v>119.582003819508</v>
      </c>
      <c r="BO6" s="27">
        <v>38.367267590076999</v>
      </c>
      <c r="BP6" s="27">
        <v>0</v>
      </c>
      <c r="BQ6" s="27">
        <v>2.00890019566019</v>
      </c>
      <c r="BR6" s="27">
        <v>2.72391426776237E-3</v>
      </c>
      <c r="BS6" s="27">
        <v>132.87533660084799</v>
      </c>
      <c r="BT6" s="27">
        <v>267.85854392944202</v>
      </c>
      <c r="BU6" s="27">
        <v>0</v>
      </c>
      <c r="BV6" s="27">
        <v>0</v>
      </c>
      <c r="BW6" s="27">
        <v>112.43114041043501</v>
      </c>
      <c r="BX6" s="27">
        <v>106.25019277144</v>
      </c>
      <c r="BY6" s="27">
        <v>1421.2735677948699</v>
      </c>
      <c r="BZ6" s="27">
        <v>117.786195140153</v>
      </c>
      <c r="CB6" s="36">
        <f t="shared" si="0"/>
        <v>7.999987793857825E-3</v>
      </c>
      <c r="CC6" s="24">
        <f t="shared" si="1"/>
        <v>-4.7286966118795355E-7</v>
      </c>
      <c r="CD6" s="24">
        <f t="shared" si="2"/>
        <v>-5.8094041365669117E-7</v>
      </c>
      <c r="CE6" s="24">
        <f t="shared" si="3"/>
        <v>-5.5262671099274688E-7</v>
      </c>
      <c r="CF6" s="24">
        <f t="shared" si="4"/>
        <v>-2.4512228532487983E-5</v>
      </c>
      <c r="CG6" s="24">
        <f t="shared" si="5"/>
        <v>-2.6146586844427311E-5</v>
      </c>
      <c r="CH6" s="24">
        <f t="shared" si="6"/>
        <v>1.2794192223509642E-5</v>
      </c>
      <c r="CI6" s="24">
        <f t="shared" si="7"/>
        <v>4.8614759986125639E-8</v>
      </c>
      <c r="CJ6" s="24">
        <f t="shared" si="8"/>
        <v>-9.2581125448966946E-6</v>
      </c>
      <c r="CK6" s="24">
        <f t="shared" si="9"/>
        <v>1.5741234692161262E-6</v>
      </c>
      <c r="CL6" s="24">
        <f t="shared" si="11"/>
        <v>-6.0293371617193764E-5</v>
      </c>
      <c r="CM6" s="24">
        <f t="shared" si="12"/>
        <v>-3.6602483599165247E-6</v>
      </c>
      <c r="CN6" s="24">
        <f t="shared" si="13"/>
        <v>-7.7701817336617414E-6</v>
      </c>
      <c r="CO6" s="24">
        <f t="shared" si="14"/>
        <v>-4.4940815930055079E-7</v>
      </c>
      <c r="CP6" s="24">
        <f t="shared" si="15"/>
        <v>-2.8728756885353354E-6</v>
      </c>
      <c r="CQ6" s="24">
        <f t="shared" si="10"/>
        <v>-1.9304584612627051E-6</v>
      </c>
    </row>
    <row r="7" spans="1:95" s="29" customFormat="1" x14ac:dyDescent="0.2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30"/>
      <c r="P7" s="30"/>
      <c r="Q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B7" s="36" t="e">
        <f t="shared" si="0"/>
        <v>#DIV/0!</v>
      </c>
      <c r="CC7" s="24" t="str">
        <f t="shared" si="1"/>
        <v/>
      </c>
      <c r="CD7" s="24" t="str">
        <f t="shared" si="2"/>
        <v/>
      </c>
      <c r="CE7" s="24" t="str">
        <f t="shared" si="3"/>
        <v/>
      </c>
      <c r="CF7" s="24" t="str">
        <f t="shared" si="4"/>
        <v/>
      </c>
      <c r="CG7" s="24" t="str">
        <f t="shared" si="5"/>
        <v/>
      </c>
      <c r="CH7" s="24" t="str">
        <f t="shared" si="6"/>
        <v/>
      </c>
      <c r="CI7" s="24" t="str">
        <f t="shared" si="7"/>
        <v/>
      </c>
      <c r="CJ7" s="24" t="str">
        <f t="shared" si="8"/>
        <v/>
      </c>
      <c r="CK7" s="24" t="str">
        <f t="shared" si="9"/>
        <v/>
      </c>
      <c r="CL7" s="24" t="str">
        <f t="shared" si="11"/>
        <v/>
      </c>
      <c r="CM7" s="24" t="str">
        <f t="shared" si="12"/>
        <v/>
      </c>
      <c r="CN7" s="24" t="str">
        <f t="shared" si="13"/>
        <v/>
      </c>
      <c r="CO7" s="24" t="str">
        <f t="shared" si="14"/>
        <v/>
      </c>
      <c r="CP7" s="24" t="str">
        <f t="shared" si="15"/>
        <v/>
      </c>
      <c r="CQ7" s="24" t="str">
        <f t="shared" si="10"/>
        <v/>
      </c>
    </row>
    <row r="8" spans="1:95" x14ac:dyDescent="0.25">
      <c r="A8" s="27" t="s">
        <v>6</v>
      </c>
      <c r="B8" s="27">
        <v>208.78967979999999</v>
      </c>
      <c r="C8" s="27">
        <v>0.51636918669999998</v>
      </c>
      <c r="D8" s="27">
        <v>1096.1390617</v>
      </c>
      <c r="E8" s="27">
        <v>27.322863690999998</v>
      </c>
      <c r="F8" s="27">
        <v>26.502397670000001</v>
      </c>
      <c r="G8" s="27">
        <v>6.2740309760000001E-2</v>
      </c>
      <c r="H8" s="27">
        <v>12.062863662</v>
      </c>
      <c r="I8" s="27">
        <v>0.57255980569999998</v>
      </c>
      <c r="J8" s="27">
        <v>0.1567761513</v>
      </c>
      <c r="K8" s="27"/>
      <c r="L8" s="27">
        <v>1.1528549466</v>
      </c>
      <c r="M8" s="27"/>
      <c r="N8" s="27">
        <v>2.69719348E-2</v>
      </c>
      <c r="O8" s="30"/>
      <c r="P8" s="30">
        <v>2.3717094000000001E-2</v>
      </c>
      <c r="Q8" s="27"/>
      <c r="R8" s="29" t="s">
        <v>6</v>
      </c>
      <c r="S8" s="27">
        <v>0</v>
      </c>
      <c r="T8" s="27">
        <v>2.69690221633349E-2</v>
      </c>
      <c r="U8" s="27">
        <v>0.572550892195967</v>
      </c>
      <c r="V8" s="27">
        <v>0.572550892195967</v>
      </c>
      <c r="W8" s="27">
        <v>0</v>
      </c>
      <c r="X8" s="27">
        <v>0.15677431796028299</v>
      </c>
      <c r="Y8" s="27">
        <v>0</v>
      </c>
      <c r="Z8" s="27">
        <v>0</v>
      </c>
      <c r="AA8" s="27">
        <v>0</v>
      </c>
      <c r="AB8" s="27">
        <v>208.78976085362899</v>
      </c>
      <c r="AC8" s="27">
        <v>0.156351243327435</v>
      </c>
      <c r="AD8" s="27">
        <v>0.33683680374675501</v>
      </c>
      <c r="AE8" s="27">
        <v>0.228757296068056</v>
      </c>
      <c r="AF8" s="27">
        <v>0</v>
      </c>
      <c r="AG8" s="27">
        <v>1.15286390631789</v>
      </c>
      <c r="AH8" s="27">
        <v>1.15286390631789</v>
      </c>
      <c r="AI8" s="27">
        <v>8.7689593853513497</v>
      </c>
      <c r="AJ8" s="27">
        <v>0.12451965514751601</v>
      </c>
      <c r="AK8" s="27">
        <v>0.10042731121088801</v>
      </c>
      <c r="AL8" s="27">
        <v>0</v>
      </c>
      <c r="AM8" s="27">
        <v>0</v>
      </c>
      <c r="AN8" s="27">
        <v>2.3719221271887799E-2</v>
      </c>
      <c r="AO8" s="27">
        <v>0.51636480817032804</v>
      </c>
      <c r="AP8" s="27">
        <v>0</v>
      </c>
      <c r="AQ8" s="27">
        <v>986.52319978835703</v>
      </c>
      <c r="AR8" s="27">
        <v>100.84475415708999</v>
      </c>
      <c r="AS8" s="27">
        <v>1096.1369133307901</v>
      </c>
      <c r="AT8" s="27">
        <v>0</v>
      </c>
      <c r="AU8" s="27">
        <v>0.30791550033895998</v>
      </c>
      <c r="AV8" s="27">
        <v>0</v>
      </c>
      <c r="AW8" s="27">
        <v>5.6239206517965004</v>
      </c>
      <c r="AX8" s="27">
        <v>1.54509162960145E-2</v>
      </c>
      <c r="AY8" s="27">
        <v>5.4330053958123398E-3</v>
      </c>
      <c r="AZ8" s="27">
        <v>20.438648125795702</v>
      </c>
      <c r="BA8" s="27">
        <v>6.94360411602922E-3</v>
      </c>
      <c r="BB8" s="27">
        <v>0</v>
      </c>
      <c r="BC8" s="27">
        <v>1.00706983691308E-3</v>
      </c>
      <c r="BD8" s="27">
        <v>27.322157874314499</v>
      </c>
      <c r="BE8" s="27">
        <v>26.5016828885067</v>
      </c>
      <c r="BF8" s="27">
        <v>0.82047498580774902</v>
      </c>
      <c r="BG8" s="27">
        <v>0</v>
      </c>
      <c r="BH8" s="27">
        <v>0</v>
      </c>
      <c r="BI8" s="27">
        <v>0.108422161962554</v>
      </c>
      <c r="BJ8" s="27">
        <v>0</v>
      </c>
      <c r="BK8" s="27">
        <v>1.16343822924761</v>
      </c>
      <c r="BL8" s="27">
        <v>0</v>
      </c>
      <c r="BM8" s="27">
        <v>3.0239454466288399E-2</v>
      </c>
      <c r="BN8" s="27">
        <v>4.6538108544563803</v>
      </c>
      <c r="BO8" s="27">
        <v>0.38092579333212101</v>
      </c>
      <c r="BP8" s="27">
        <v>0</v>
      </c>
      <c r="BQ8" s="27">
        <v>7.8183471948940902E-2</v>
      </c>
      <c r="BR8" s="27">
        <v>1.0599498448497199E-4</v>
      </c>
      <c r="BS8" s="27">
        <v>6.2741640569453805E-2</v>
      </c>
      <c r="BT8" s="27">
        <v>2.6593665633294301</v>
      </c>
      <c r="BU8" s="27">
        <v>0</v>
      </c>
      <c r="BV8" s="27">
        <v>0</v>
      </c>
      <c r="BW8" s="27">
        <v>1.11624869356305</v>
      </c>
      <c r="BX8" s="27">
        <v>1.0548646774913599</v>
      </c>
      <c r="BY8" s="27">
        <v>12.0628539933971</v>
      </c>
      <c r="BZ8" s="27">
        <v>1.16940732579076</v>
      </c>
      <c r="CB8" s="36">
        <f t="shared" si="0"/>
        <v>7.999875999710148E-3</v>
      </c>
      <c r="CC8" s="24">
        <f t="shared" si="1"/>
        <v>3.8820706598562437E-7</v>
      </c>
      <c r="CD8" s="24">
        <f t="shared" si="2"/>
        <v>-8.4794557551482185E-6</v>
      </c>
      <c r="CE8" s="24">
        <f t="shared" si="3"/>
        <v>-1.9599422052625512E-6</v>
      </c>
      <c r="CF8" s="24">
        <f t="shared" si="4"/>
        <v>-2.5832456417521103E-5</v>
      </c>
      <c r="CG8" s="24">
        <f t="shared" si="5"/>
        <v>-2.6970446304552046E-5</v>
      </c>
      <c r="CH8" s="24">
        <f t="shared" si="6"/>
        <v>2.1211394379372794E-5</v>
      </c>
      <c r="CI8" s="24">
        <f t="shared" si="7"/>
        <v>-8.0151804501405587E-7</v>
      </c>
      <c r="CJ8" s="24">
        <f t="shared" si="8"/>
        <v>-1.5567813081262023E-5</v>
      </c>
      <c r="CK8" s="24">
        <f t="shared" si="9"/>
        <v>-1.1693996196544991E-5</v>
      </c>
      <c r="CL8" s="24" t="str">
        <f t="shared" si="11"/>
        <v/>
      </c>
      <c r="CM8" s="24">
        <f t="shared" si="12"/>
        <v>7.7717651439843202E-6</v>
      </c>
      <c r="CN8" s="24" t="str">
        <f t="shared" si="13"/>
        <v/>
      </c>
      <c r="CO8" s="24">
        <f t="shared" si="14"/>
        <v>-1.0798768003472484E-4</v>
      </c>
      <c r="CP8" s="24" t="str">
        <f t="shared" si="15"/>
        <v/>
      </c>
      <c r="CQ8" s="24">
        <f t="shared" si="10"/>
        <v>8.9693614563321765E-5</v>
      </c>
    </row>
    <row r="9" spans="1:95" x14ac:dyDescent="0.25">
      <c r="A9" s="27" t="s">
        <v>7</v>
      </c>
      <c r="B9" s="27">
        <v>100.09665647999999</v>
      </c>
      <c r="C9" s="27">
        <v>0.2543965788</v>
      </c>
      <c r="D9" s="27">
        <v>860.12197189999995</v>
      </c>
      <c r="E9" s="27">
        <v>26.439866953999999</v>
      </c>
      <c r="F9" s="27">
        <v>24.956466741</v>
      </c>
      <c r="G9" s="27">
        <v>8.4394398604000003</v>
      </c>
      <c r="H9" s="27">
        <v>20.609679318000001</v>
      </c>
      <c r="I9" s="27">
        <v>0.99827386709999999</v>
      </c>
      <c r="J9" s="27">
        <v>0.27334394360000003</v>
      </c>
      <c r="K9" s="27"/>
      <c r="L9" s="27">
        <v>2.0100379579999998</v>
      </c>
      <c r="M9" s="27"/>
      <c r="N9" s="27">
        <v>4.7026263899999997E-2</v>
      </c>
      <c r="O9" s="30"/>
      <c r="P9" s="30">
        <v>2.2688271499999999E-2</v>
      </c>
      <c r="Q9" s="27"/>
      <c r="R9" s="29" t="s">
        <v>7</v>
      </c>
      <c r="S9" s="27">
        <v>0</v>
      </c>
      <c r="T9" s="27">
        <v>4.70284744258887E-2</v>
      </c>
      <c r="U9" s="27">
        <v>0.99828095640602699</v>
      </c>
      <c r="V9" s="27">
        <v>0.99828095640602699</v>
      </c>
      <c r="W9" s="27">
        <v>0</v>
      </c>
      <c r="X9" s="27">
        <v>0.27334622481985399</v>
      </c>
      <c r="Y9" s="27">
        <v>0</v>
      </c>
      <c r="Z9" s="27">
        <v>0</v>
      </c>
      <c r="AA9" s="27">
        <v>0</v>
      </c>
      <c r="AB9" s="27">
        <v>100.09659639434101</v>
      </c>
      <c r="AC9" s="27">
        <v>0.26638877518642701</v>
      </c>
      <c r="AD9" s="27">
        <v>0.573905687365863</v>
      </c>
      <c r="AE9" s="27">
        <v>0.38975176306321202</v>
      </c>
      <c r="AF9" s="27">
        <v>0</v>
      </c>
      <c r="AG9" s="27">
        <v>2.0100341437193099</v>
      </c>
      <c r="AH9" s="27">
        <v>2.0100341437193099</v>
      </c>
      <c r="AI9" s="27">
        <v>6.8809045123100399</v>
      </c>
      <c r="AJ9" s="27">
        <v>0.212153209791829</v>
      </c>
      <c r="AK9" s="27">
        <v>0.17110658369185999</v>
      </c>
      <c r="AL9" s="27">
        <v>0</v>
      </c>
      <c r="AM9" s="27">
        <v>0</v>
      </c>
      <c r="AN9" s="27">
        <v>2.2686560672547401E-2</v>
      </c>
      <c r="AO9" s="27">
        <v>0.254392106902119</v>
      </c>
      <c r="AP9" s="27">
        <v>0</v>
      </c>
      <c r="AQ9" s="27">
        <v>774.109160755522</v>
      </c>
      <c r="AR9" s="27">
        <v>79.131401312851906</v>
      </c>
      <c r="AS9" s="27">
        <v>860.121466580684</v>
      </c>
      <c r="AT9" s="27">
        <v>0</v>
      </c>
      <c r="AU9" s="27">
        <v>0.52462323065306204</v>
      </c>
      <c r="AV9" s="27">
        <v>0</v>
      </c>
      <c r="AW9" s="27">
        <v>9.5818621455381106</v>
      </c>
      <c r="AX9" s="27">
        <v>1.45493449516912E-2</v>
      </c>
      <c r="AY9" s="27">
        <v>5.1160794104840798E-3</v>
      </c>
      <c r="AZ9" s="27">
        <v>19.246383593203099</v>
      </c>
      <c r="BA9" s="27">
        <v>6.5384441982616597E-3</v>
      </c>
      <c r="BB9" s="27">
        <v>0</v>
      </c>
      <c r="BC9" s="27">
        <v>9.4836389490566999E-4</v>
      </c>
      <c r="BD9" s="27">
        <v>26.4391269600467</v>
      </c>
      <c r="BE9" s="27">
        <v>24.955762872236601</v>
      </c>
      <c r="BF9" s="27">
        <v>1.48336408781009</v>
      </c>
      <c r="BG9" s="27">
        <v>0</v>
      </c>
      <c r="BH9" s="27">
        <v>0</v>
      </c>
      <c r="BI9" s="27">
        <v>0.102097482872842</v>
      </c>
      <c r="BJ9" s="27">
        <v>0</v>
      </c>
      <c r="BK9" s="27">
        <v>1.0955693160711399</v>
      </c>
      <c r="BL9" s="27">
        <v>0</v>
      </c>
      <c r="BM9" s="27">
        <v>2.8475017223609098E-2</v>
      </c>
      <c r="BN9" s="27">
        <v>4.38236577985748</v>
      </c>
      <c r="BO9" s="27">
        <v>0.64901767142975098</v>
      </c>
      <c r="BP9" s="27">
        <v>0</v>
      </c>
      <c r="BQ9" s="27">
        <v>7.3619609010290299E-2</v>
      </c>
      <c r="BR9" s="27">
        <v>9.9841542794468696E-5</v>
      </c>
      <c r="BS9" s="27">
        <v>8.4394802824120596</v>
      </c>
      <c r="BT9" s="27">
        <v>4.5310320560028901</v>
      </c>
      <c r="BU9" s="27">
        <v>0</v>
      </c>
      <c r="BV9" s="27">
        <v>0</v>
      </c>
      <c r="BW9" s="27">
        <v>1.9018081092522301</v>
      </c>
      <c r="BX9" s="27">
        <v>1.7972835129549101</v>
      </c>
      <c r="BY9" s="27">
        <v>20.609644118895201</v>
      </c>
      <c r="BZ9" s="27">
        <v>1.99243607439221</v>
      </c>
      <c r="CB9" s="36">
        <f t="shared" si="0"/>
        <v>7.9999218478574892E-3</v>
      </c>
      <c r="CC9" s="24">
        <f t="shared" si="1"/>
        <v>-6.0027638384673858E-7</v>
      </c>
      <c r="CD9" s="24">
        <f t="shared" si="2"/>
        <v>-1.7578451338032171E-5</v>
      </c>
      <c r="CE9" s="24">
        <f t="shared" si="3"/>
        <v>-5.8749727649914853E-7</v>
      </c>
      <c r="CF9" s="24">
        <f t="shared" si="4"/>
        <v>-2.7987809264960693E-5</v>
      </c>
      <c r="CG9" s="24">
        <f t="shared" si="5"/>
        <v>-2.8203862778472388E-5</v>
      </c>
      <c r="CH9" s="24">
        <f t="shared" si="6"/>
        <v>4.789655798011939E-6</v>
      </c>
      <c r="CI9" s="24">
        <f t="shared" si="7"/>
        <v>-1.7078919209534647E-6</v>
      </c>
      <c r="CJ9" s="24">
        <f t="shared" si="8"/>
        <v>7.1015642707263647E-6</v>
      </c>
      <c r="CK9" s="24">
        <f t="shared" si="9"/>
        <v>8.3456023349815888E-6</v>
      </c>
      <c r="CL9" s="24" t="str">
        <f t="shared" si="11"/>
        <v/>
      </c>
      <c r="CM9" s="24">
        <f t="shared" si="12"/>
        <v>-1.8976162488778964E-6</v>
      </c>
      <c r="CN9" s="24" t="str">
        <f t="shared" si="13"/>
        <v/>
      </c>
      <c r="CO9" s="24">
        <f t="shared" si="14"/>
        <v>4.7006198353408422E-5</v>
      </c>
      <c r="CP9" s="24" t="str">
        <f t="shared" si="15"/>
        <v/>
      </c>
      <c r="CQ9" s="24">
        <f t="shared" si="10"/>
        <v>-7.5405808353360581E-5</v>
      </c>
    </row>
    <row r="10" spans="1:95" x14ac:dyDescent="0.25">
      <c r="A10" s="27" t="s">
        <v>8</v>
      </c>
      <c r="B10" s="27">
        <v>2.6732911E-3</v>
      </c>
      <c r="C10" s="27">
        <v>6.9505706000000001E-6</v>
      </c>
      <c r="D10" s="27">
        <v>1.4181828400000001E-2</v>
      </c>
      <c r="E10" s="27">
        <v>3.47528E-4</v>
      </c>
      <c r="F10" s="27">
        <v>3.3710229999999998E-4</v>
      </c>
      <c r="G10" s="27">
        <v>6.4683985000000003E-7</v>
      </c>
      <c r="H10" s="27">
        <v>1.532405E-4</v>
      </c>
      <c r="I10" s="27">
        <v>7.1159014999999999E-6</v>
      </c>
      <c r="J10" s="27">
        <v>1.9484514E-6</v>
      </c>
      <c r="K10" s="27"/>
      <c r="L10" s="27">
        <v>1.4328000000000001E-5</v>
      </c>
      <c r="M10" s="27"/>
      <c r="N10" s="27">
        <v>3.3521298000000001E-7</v>
      </c>
      <c r="O10" s="30"/>
      <c r="P10" s="30">
        <v>2.9517551999999997E-7</v>
      </c>
      <c r="Q10" s="27"/>
      <c r="R10" s="29" t="s">
        <v>8</v>
      </c>
      <c r="S10" s="27">
        <v>0</v>
      </c>
      <c r="T10" s="27">
        <v>3.3519263752156298E-7</v>
      </c>
      <c r="U10" s="27">
        <v>7.1162975561765098E-6</v>
      </c>
      <c r="V10" s="27">
        <v>7.1162975561765098E-6</v>
      </c>
      <c r="W10" s="27">
        <v>0</v>
      </c>
      <c r="X10" s="27">
        <v>1.9485221140120101E-6</v>
      </c>
      <c r="Y10" s="27">
        <v>0</v>
      </c>
      <c r="Z10" s="27">
        <v>0</v>
      </c>
      <c r="AA10" s="27">
        <v>0</v>
      </c>
      <c r="AB10" s="27">
        <v>2.6733312389424402E-3</v>
      </c>
      <c r="AC10" s="27">
        <v>1.9944027530217099E-6</v>
      </c>
      <c r="AD10" s="27">
        <v>4.2960236263826801E-6</v>
      </c>
      <c r="AE10" s="27">
        <v>2.9175153276343898E-6</v>
      </c>
      <c r="AF10" s="27">
        <v>0</v>
      </c>
      <c r="AG10" s="27">
        <v>1.43277888633521E-5</v>
      </c>
      <c r="AH10" s="27">
        <v>1.43277888633521E-5</v>
      </c>
      <c r="AI10" s="27">
        <v>1.13452823845191E-4</v>
      </c>
      <c r="AJ10" s="27">
        <v>1.5881860397824001E-6</v>
      </c>
      <c r="AK10" s="27">
        <v>1.2809766824848201E-6</v>
      </c>
      <c r="AL10" s="27">
        <v>0</v>
      </c>
      <c r="AM10" s="27">
        <v>0</v>
      </c>
      <c r="AN10" s="27">
        <v>2.9517849041815899E-7</v>
      </c>
      <c r="AO10" s="27">
        <v>6.94927715956504E-6</v>
      </c>
      <c r="AP10" s="27">
        <v>0</v>
      </c>
      <c r="AQ10" s="27">
        <v>1.27629799875439E-2</v>
      </c>
      <c r="AR10" s="27">
        <v>1.30480001322772E-3</v>
      </c>
      <c r="AS10" s="27">
        <v>1.4181232824616899E-2</v>
      </c>
      <c r="AT10" s="27">
        <v>0</v>
      </c>
      <c r="AU10" s="27">
        <v>3.9270537431725801E-6</v>
      </c>
      <c r="AV10" s="27">
        <v>0</v>
      </c>
      <c r="AW10" s="27">
        <v>7.1759896823691199E-5</v>
      </c>
      <c r="AX10" s="27">
        <v>1.9654480618617001E-7</v>
      </c>
      <c r="AY10" s="27">
        <v>6.9122615563528806E-8</v>
      </c>
      <c r="AZ10" s="27">
        <v>2.5995414386260598E-4</v>
      </c>
      <c r="BA10" s="27">
        <v>8.8314401141993604E-8</v>
      </c>
      <c r="BB10" s="27">
        <v>0</v>
      </c>
      <c r="BC10" s="27">
        <v>1.28106174595038E-8</v>
      </c>
      <c r="BD10" s="27">
        <v>3.4748839731146201E-4</v>
      </c>
      <c r="BE10" s="27">
        <v>3.3706367688508799E-4</v>
      </c>
      <c r="BF10" s="27">
        <v>1.04247204263738E-5</v>
      </c>
      <c r="BG10" s="27">
        <v>0</v>
      </c>
      <c r="BH10" s="27">
        <v>0</v>
      </c>
      <c r="BI10" s="27">
        <v>1.3792335631651701E-6</v>
      </c>
      <c r="BJ10" s="27">
        <v>0</v>
      </c>
      <c r="BK10" s="27">
        <v>1.47981944145902E-5</v>
      </c>
      <c r="BL10" s="27">
        <v>0</v>
      </c>
      <c r="BM10" s="27">
        <v>3.8464039859565802E-7</v>
      </c>
      <c r="BN10" s="27">
        <v>5.9184730788097701E-5</v>
      </c>
      <c r="BO10" s="27">
        <v>4.8594624646571104E-6</v>
      </c>
      <c r="BP10" s="27">
        <v>0</v>
      </c>
      <c r="BQ10" s="27">
        <v>9.9459316456952203E-7</v>
      </c>
      <c r="BR10" s="27">
        <v>1.3482531126506599E-9</v>
      </c>
      <c r="BS10" s="27">
        <v>6.4683961926178203E-7</v>
      </c>
      <c r="BT10" s="27">
        <v>3.3921134688735103E-5</v>
      </c>
      <c r="BU10" s="27">
        <v>0</v>
      </c>
      <c r="BV10" s="27">
        <v>0</v>
      </c>
      <c r="BW10" s="27">
        <v>1.4239019733571301E-5</v>
      </c>
      <c r="BX10" s="27">
        <v>1.34578835628896E-5</v>
      </c>
      <c r="BY10" s="27">
        <v>1.5325264416849799E-4</v>
      </c>
      <c r="BZ10" s="27">
        <v>1.4916007837431E-5</v>
      </c>
      <c r="CB10" s="36">
        <f t="shared" si="0"/>
        <v>8.0002088145856159E-3</v>
      </c>
      <c r="CC10" s="24">
        <f t="shared" si="1"/>
        <v>1.5014804201538222E-5</v>
      </c>
      <c r="CD10" s="24">
        <f t="shared" si="2"/>
        <v>-1.8609125917807651E-4</v>
      </c>
      <c r="CE10" s="24">
        <f t="shared" si="3"/>
        <v>-4.199566983206081E-5</v>
      </c>
      <c r="CF10" s="24">
        <f t="shared" si="4"/>
        <v>-1.1395538931534389E-4</v>
      </c>
      <c r="CG10" s="24">
        <f t="shared" si="5"/>
        <v>-1.145738694514765E-4</v>
      </c>
      <c r="CH10" s="24">
        <f t="shared" si="6"/>
        <v>-3.5671614542601683E-7</v>
      </c>
      <c r="CI10" s="24">
        <f t="shared" si="7"/>
        <v>7.9249079048906418E-5</v>
      </c>
      <c r="CJ10" s="24">
        <f t="shared" si="8"/>
        <v>5.565790596032429E-5</v>
      </c>
      <c r="CK10" s="24">
        <f t="shared" si="9"/>
        <v>3.6292417665719316E-5</v>
      </c>
      <c r="CL10" s="24" t="str">
        <f t="shared" si="11"/>
        <v/>
      </c>
      <c r="CM10" s="24">
        <f t="shared" si="12"/>
        <v>-1.473594695008098E-5</v>
      </c>
      <c r="CN10" s="24" t="str">
        <f t="shared" si="13"/>
        <v/>
      </c>
      <c r="CO10" s="24">
        <f t="shared" si="14"/>
        <v>-6.0685234912514028E-5</v>
      </c>
      <c r="CP10" s="24" t="str">
        <f t="shared" si="15"/>
        <v/>
      </c>
      <c r="CQ10" s="24">
        <f t="shared" si="10"/>
        <v>1.0063226649070228E-5</v>
      </c>
    </row>
    <row r="11" spans="1:95" x14ac:dyDescent="0.25">
      <c r="A11" s="27" t="s">
        <v>9</v>
      </c>
      <c r="B11" s="27">
        <v>3140.9393590999998</v>
      </c>
      <c r="C11" s="27">
        <v>8.1179702874000004</v>
      </c>
      <c r="D11" s="27">
        <v>16785.764448999998</v>
      </c>
      <c r="E11" s="27">
        <v>414.22723445999998</v>
      </c>
      <c r="F11" s="27">
        <v>401.28532081999998</v>
      </c>
      <c r="G11" s="27">
        <v>8.5322109088999998</v>
      </c>
      <c r="H11" s="27">
        <v>186.95591596</v>
      </c>
      <c r="I11" s="27">
        <v>8.7894673777999994</v>
      </c>
      <c r="J11" s="27">
        <v>2.4067024190000001</v>
      </c>
      <c r="K11" s="27"/>
      <c r="L11" s="27">
        <v>17.697715672000001</v>
      </c>
      <c r="M11" s="27"/>
      <c r="N11" s="27">
        <v>0.41405129330000001</v>
      </c>
      <c r="O11" s="30"/>
      <c r="P11" s="30">
        <v>0.35411516710000002</v>
      </c>
      <c r="Q11" s="27"/>
      <c r="R11" s="29" t="s">
        <v>9</v>
      </c>
      <c r="S11" s="27">
        <v>0</v>
      </c>
      <c r="T11" s="27">
        <v>0.414059305606302</v>
      </c>
      <c r="U11" s="27">
        <v>8.7895201119589501</v>
      </c>
      <c r="V11" s="27">
        <v>8.7895201119589501</v>
      </c>
      <c r="W11" s="27">
        <v>0</v>
      </c>
      <c r="X11" s="27">
        <v>2.40670105812768</v>
      </c>
      <c r="Y11" s="27">
        <v>0</v>
      </c>
      <c r="Z11" s="27">
        <v>0</v>
      </c>
      <c r="AA11" s="27">
        <v>0</v>
      </c>
      <c r="AB11" s="27">
        <v>3140.9257621851998</v>
      </c>
      <c r="AC11" s="27">
        <v>2.4276937140305499</v>
      </c>
      <c r="AD11" s="27">
        <v>5.2301217626752203</v>
      </c>
      <c r="AE11" s="27">
        <v>3.5518558232788702</v>
      </c>
      <c r="AF11" s="27">
        <v>0</v>
      </c>
      <c r="AG11" s="27">
        <v>17.6978150552107</v>
      </c>
      <c r="AH11" s="27">
        <v>17.6978150552107</v>
      </c>
      <c r="AI11" s="27">
        <v>134.285153011424</v>
      </c>
      <c r="AJ11" s="27">
        <v>1.9334027810026599</v>
      </c>
      <c r="AK11" s="27">
        <v>1.5593280863012</v>
      </c>
      <c r="AL11" s="27">
        <v>0</v>
      </c>
      <c r="AM11" s="27">
        <v>0</v>
      </c>
      <c r="AN11" s="27">
        <v>0.35411829236393699</v>
      </c>
      <c r="AO11" s="27">
        <v>8.1179291837425804</v>
      </c>
      <c r="AP11" s="27">
        <v>0</v>
      </c>
      <c r="AQ11" s="27">
        <v>15107.166406872801</v>
      </c>
      <c r="AR11" s="27">
        <v>1544.2913010014499</v>
      </c>
      <c r="AS11" s="27">
        <v>16785.742860885701</v>
      </c>
      <c r="AT11" s="27">
        <v>0</v>
      </c>
      <c r="AU11" s="27">
        <v>4.7809756489145299</v>
      </c>
      <c r="AV11" s="27">
        <v>0</v>
      </c>
      <c r="AW11" s="27">
        <v>87.322647956301495</v>
      </c>
      <c r="AX11" s="27">
        <v>0.233947084608983</v>
      </c>
      <c r="AY11" s="27">
        <v>8.2262676422009004E-2</v>
      </c>
      <c r="AZ11" s="27">
        <v>309.47129603609102</v>
      </c>
      <c r="BA11" s="27">
        <v>0.105136018707484</v>
      </c>
      <c r="BB11" s="27">
        <v>0</v>
      </c>
      <c r="BC11" s="27">
        <v>1.5248643337301601E-2</v>
      </c>
      <c r="BD11" s="27">
        <v>414.21663459185402</v>
      </c>
      <c r="BE11" s="27">
        <v>401.27470781253101</v>
      </c>
      <c r="BF11" s="27">
        <v>12.941926779322699</v>
      </c>
      <c r="BG11" s="27">
        <v>0</v>
      </c>
      <c r="BH11" s="27">
        <v>0</v>
      </c>
      <c r="BI11" s="27">
        <v>1.6416422052392801</v>
      </c>
      <c r="BJ11" s="27">
        <v>0</v>
      </c>
      <c r="BK11" s="27">
        <v>17.616397953063501</v>
      </c>
      <c r="BL11" s="27">
        <v>0</v>
      </c>
      <c r="BM11" s="27">
        <v>0.45786619272915402</v>
      </c>
      <c r="BN11" s="27">
        <v>70.465508575428004</v>
      </c>
      <c r="BO11" s="27">
        <v>5.9145793749701498</v>
      </c>
      <c r="BP11" s="27">
        <v>0</v>
      </c>
      <c r="BQ11" s="27">
        <v>1.1837973054944599</v>
      </c>
      <c r="BR11" s="27">
        <v>1.6051214101148101E-3</v>
      </c>
      <c r="BS11" s="27">
        <v>8.5321609673740095</v>
      </c>
      <c r="BT11" s="27">
        <v>41.292031060082998</v>
      </c>
      <c r="BU11" s="27">
        <v>0</v>
      </c>
      <c r="BV11" s="27">
        <v>0</v>
      </c>
      <c r="BW11" s="27">
        <v>17.331932153017299</v>
      </c>
      <c r="BX11" s="27">
        <v>16.3788036783662</v>
      </c>
      <c r="BY11" s="27">
        <v>186.95571694527499</v>
      </c>
      <c r="BZ11" s="27">
        <v>18.157218422577898</v>
      </c>
      <c r="CB11" s="36">
        <f t="shared" si="0"/>
        <v>7.9999529436577121E-3</v>
      </c>
      <c r="CC11" s="24">
        <f t="shared" si="1"/>
        <v>-4.3289326043896016E-6</v>
      </c>
      <c r="CD11" s="24">
        <f t="shared" si="2"/>
        <v>-5.0632924197488237E-6</v>
      </c>
      <c r="CE11" s="24">
        <f t="shared" si="3"/>
        <v>-1.286096582805005E-6</v>
      </c>
      <c r="CF11" s="24">
        <f t="shared" si="4"/>
        <v>-2.558950079604959E-5</v>
      </c>
      <c r="CG11" s="24">
        <f t="shared" si="5"/>
        <v>-2.6447534754794637E-5</v>
      </c>
      <c r="CH11" s="24">
        <f t="shared" si="6"/>
        <v>-5.8532924846190623E-6</v>
      </c>
      <c r="CI11" s="24">
        <f t="shared" si="7"/>
        <v>-1.0645008155568765E-6</v>
      </c>
      <c r="CJ11" s="24">
        <f t="shared" si="8"/>
        <v>5.9996990356751305E-6</v>
      </c>
      <c r="CK11" s="24">
        <f t="shared" si="9"/>
        <v>-5.6545101273127148E-7</v>
      </c>
      <c r="CL11" s="24" t="str">
        <f t="shared" si="11"/>
        <v/>
      </c>
      <c r="CM11" s="24">
        <f t="shared" si="12"/>
        <v>5.6155953989294184E-6</v>
      </c>
      <c r="CN11" s="24" t="str">
        <f t="shared" si="13"/>
        <v/>
      </c>
      <c r="CO11" s="24">
        <f t="shared" si="14"/>
        <v>1.935099933664538E-5</v>
      </c>
      <c r="CP11" s="24" t="str">
        <f t="shared" si="15"/>
        <v/>
      </c>
      <c r="CQ11" s="24">
        <f t="shared" si="10"/>
        <v>8.82555797474086E-6</v>
      </c>
    </row>
    <row r="12" spans="1:95" x14ac:dyDescent="0.25">
      <c r="A12" s="27" t="s">
        <v>10</v>
      </c>
      <c r="B12" s="27">
        <v>272.84659534000002</v>
      </c>
      <c r="C12" s="27">
        <v>0.70391449260000005</v>
      </c>
      <c r="D12" s="27">
        <v>1468.2798834</v>
      </c>
      <c r="E12" s="27">
        <v>35.402468046000003</v>
      </c>
      <c r="F12" s="27">
        <v>34.329026634999998</v>
      </c>
      <c r="G12" s="27">
        <v>0.23655635889000004</v>
      </c>
      <c r="H12" s="27">
        <v>15.708659253</v>
      </c>
      <c r="I12" s="27">
        <v>0.73204475300000005</v>
      </c>
      <c r="J12" s="27">
        <v>0.2004455091</v>
      </c>
      <c r="K12" s="27"/>
      <c r="L12" s="27">
        <v>1.4739794864</v>
      </c>
      <c r="M12" s="27"/>
      <c r="N12" s="27">
        <v>3.4484657799999999E-2</v>
      </c>
      <c r="O12" s="30"/>
      <c r="P12" s="30">
        <v>3.0127609699999999E-2</v>
      </c>
      <c r="Q12" s="27"/>
      <c r="R12" s="29" t="s">
        <v>10</v>
      </c>
      <c r="S12" s="27">
        <v>0</v>
      </c>
      <c r="T12" s="27">
        <v>3.4484492839701203E-2</v>
      </c>
      <c r="U12" s="27">
        <v>0.73205037805002904</v>
      </c>
      <c r="V12" s="27">
        <v>0.73205037805002904</v>
      </c>
      <c r="W12" s="27">
        <v>0</v>
      </c>
      <c r="X12" s="27">
        <v>0.20044583571956301</v>
      </c>
      <c r="Y12" s="27">
        <v>0</v>
      </c>
      <c r="Z12" s="27">
        <v>0</v>
      </c>
      <c r="AA12" s="27">
        <v>0</v>
      </c>
      <c r="AB12" s="27">
        <v>272.84632510722599</v>
      </c>
      <c r="AC12" s="27">
        <v>0.20430391332949399</v>
      </c>
      <c r="AD12" s="27">
        <v>0.44014736602017901</v>
      </c>
      <c r="AE12" s="27">
        <v>0.29892014018994501</v>
      </c>
      <c r="AF12" s="27">
        <v>0</v>
      </c>
      <c r="AG12" s="27">
        <v>1.4739749953610599</v>
      </c>
      <c r="AH12" s="27">
        <v>1.4739749953610599</v>
      </c>
      <c r="AI12" s="27">
        <v>11.7461051406052</v>
      </c>
      <c r="AJ12" s="27">
        <v>0.162708932393273</v>
      </c>
      <c r="AK12" s="27">
        <v>0.131226938889317</v>
      </c>
      <c r="AL12" s="27">
        <v>0</v>
      </c>
      <c r="AM12" s="27">
        <v>0</v>
      </c>
      <c r="AN12" s="27">
        <v>3.0133951269873199E-2</v>
      </c>
      <c r="AO12" s="27">
        <v>0.70391335498657703</v>
      </c>
      <c r="AP12" s="27">
        <v>0</v>
      </c>
      <c r="AQ12" s="27">
        <v>1321.4511714016301</v>
      </c>
      <c r="AR12" s="27">
        <v>135.08201542287401</v>
      </c>
      <c r="AS12" s="27">
        <v>1468.2792919651099</v>
      </c>
      <c r="AT12" s="27">
        <v>0</v>
      </c>
      <c r="AU12" s="27">
        <v>0.40234475236341599</v>
      </c>
      <c r="AV12" s="27">
        <v>0</v>
      </c>
      <c r="AW12" s="27">
        <v>7.3487242479338102</v>
      </c>
      <c r="AX12" s="27">
        <v>2.0013936767583101E-2</v>
      </c>
      <c r="AY12" s="27">
        <v>7.0374456307147702E-3</v>
      </c>
      <c r="AZ12" s="27">
        <v>26.474537232758301</v>
      </c>
      <c r="BA12" s="27">
        <v>8.9940825185050206E-3</v>
      </c>
      <c r="BB12" s="27">
        <v>0</v>
      </c>
      <c r="BC12" s="27">
        <v>1.3045167287929101E-3</v>
      </c>
      <c r="BD12" s="27">
        <v>35.401546161095801</v>
      </c>
      <c r="BE12" s="27">
        <v>34.328118119566199</v>
      </c>
      <c r="BF12" s="27">
        <v>1.0734280415295601</v>
      </c>
      <c r="BG12" s="27">
        <v>0</v>
      </c>
      <c r="BH12" s="27">
        <v>0</v>
      </c>
      <c r="BI12" s="27">
        <v>0.14044075703357001</v>
      </c>
      <c r="BJ12" s="27">
        <v>0</v>
      </c>
      <c r="BK12" s="27">
        <v>1.5070247381956301</v>
      </c>
      <c r="BL12" s="27">
        <v>0</v>
      </c>
      <c r="BM12" s="27">
        <v>3.9169230392918801E-2</v>
      </c>
      <c r="BN12" s="27">
        <v>6.0281877089568301</v>
      </c>
      <c r="BO12" s="27">
        <v>0.497749638972457</v>
      </c>
      <c r="BP12" s="27">
        <v>0</v>
      </c>
      <c r="BQ12" s="27">
        <v>0.10127116453149</v>
      </c>
      <c r="BR12" s="27">
        <v>1.3730605184940101E-4</v>
      </c>
      <c r="BS12" s="27">
        <v>0.23655554347657901</v>
      </c>
      <c r="BT12" s="27">
        <v>3.47499675623741</v>
      </c>
      <c r="BU12" s="27">
        <v>0</v>
      </c>
      <c r="BV12" s="27">
        <v>0</v>
      </c>
      <c r="BW12" s="27">
        <v>1.45854766220138</v>
      </c>
      <c r="BX12" s="27">
        <v>1.3783909396421199</v>
      </c>
      <c r="BY12" s="27">
        <v>15.7086614573101</v>
      </c>
      <c r="BZ12" s="27">
        <v>1.5280512794141199</v>
      </c>
      <c r="CB12" s="36">
        <f t="shared" si="0"/>
        <v>7.9999120091685649E-3</v>
      </c>
      <c r="CC12" s="24">
        <f t="shared" si="1"/>
        <v>-9.9042017984978825E-7</v>
      </c>
      <c r="CD12" s="24">
        <f t="shared" si="2"/>
        <v>-1.6161244511631899E-6</v>
      </c>
      <c r="CE12" s="24">
        <f t="shared" si="3"/>
        <v>-4.0280800465776259E-7</v>
      </c>
      <c r="CF12" s="24">
        <f t="shared" si="4"/>
        <v>-2.6040130959332376E-5</v>
      </c>
      <c r="CG12" s="24">
        <f t="shared" si="5"/>
        <v>-2.6464934280230301E-5</v>
      </c>
      <c r="CH12" s="24">
        <f t="shared" si="6"/>
        <v>-3.447015437931733E-6</v>
      </c>
      <c r="CI12" s="24">
        <f t="shared" si="7"/>
        <v>1.4032452192658394E-7</v>
      </c>
      <c r="CJ12" s="24">
        <f t="shared" si="8"/>
        <v>7.6840247893834057E-6</v>
      </c>
      <c r="CK12" s="24">
        <f t="shared" si="9"/>
        <v>1.6294681006996271E-6</v>
      </c>
      <c r="CL12" s="24" t="str">
        <f t="shared" si="11"/>
        <v/>
      </c>
      <c r="CM12" s="24">
        <f t="shared" si="12"/>
        <v>-3.0468802188268689E-6</v>
      </c>
      <c r="CN12" s="24" t="str">
        <f t="shared" si="13"/>
        <v/>
      </c>
      <c r="CO12" s="24">
        <f t="shared" si="14"/>
        <v>-4.7835852033815943E-6</v>
      </c>
      <c r="CP12" s="24" t="str">
        <f t="shared" si="15"/>
        <v/>
      </c>
      <c r="CQ12" s="24">
        <f t="shared" si="10"/>
        <v>2.1049030893415677E-4</v>
      </c>
    </row>
    <row r="13" spans="1:95" x14ac:dyDescent="0.25">
      <c r="A13" s="27" t="s">
        <v>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30"/>
      <c r="P13" s="30"/>
      <c r="Q13" s="27"/>
      <c r="R13" s="29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B13" s="36" t="e">
        <f t="shared" si="0"/>
        <v>#DIV/0!</v>
      </c>
      <c r="CC13" s="24" t="str">
        <f t="shared" si="1"/>
        <v/>
      </c>
      <c r="CD13" s="24" t="str">
        <f t="shared" si="2"/>
        <v/>
      </c>
      <c r="CE13" s="24" t="str">
        <f t="shared" si="3"/>
        <v/>
      </c>
      <c r="CF13" s="24" t="str">
        <f t="shared" si="4"/>
        <v/>
      </c>
      <c r="CG13" s="24" t="str">
        <f t="shared" si="5"/>
        <v/>
      </c>
      <c r="CH13" s="24" t="str">
        <f t="shared" si="6"/>
        <v/>
      </c>
      <c r="CI13" s="24" t="str">
        <f t="shared" si="7"/>
        <v/>
      </c>
      <c r="CJ13" s="24" t="str">
        <f t="shared" si="8"/>
        <v/>
      </c>
      <c r="CK13" s="24" t="str">
        <f t="shared" si="9"/>
        <v/>
      </c>
      <c r="CL13" s="24" t="str">
        <f t="shared" si="11"/>
        <v/>
      </c>
      <c r="CM13" s="24" t="str">
        <f t="shared" si="12"/>
        <v/>
      </c>
      <c r="CN13" s="24" t="str">
        <f t="shared" si="13"/>
        <v/>
      </c>
      <c r="CO13" s="24" t="str">
        <f t="shared" si="14"/>
        <v/>
      </c>
      <c r="CP13" s="24" t="str">
        <f t="shared" si="15"/>
        <v/>
      </c>
      <c r="CQ13" s="24" t="str">
        <f t="shared" si="10"/>
        <v/>
      </c>
    </row>
    <row r="14" spans="1:95" x14ac:dyDescent="0.25">
      <c r="A14" s="27" t="s">
        <v>13</v>
      </c>
      <c r="B14" s="27">
        <v>1620.1848293999999</v>
      </c>
      <c r="C14" s="27">
        <v>7.9950880316999999</v>
      </c>
      <c r="D14" s="27">
        <v>16515.059431999998</v>
      </c>
      <c r="E14" s="27">
        <v>400.48298771999998</v>
      </c>
      <c r="F14" s="27">
        <v>368.44444421999998</v>
      </c>
      <c r="G14" s="27">
        <v>159.06771407000002</v>
      </c>
      <c r="H14" s="27">
        <v>270.60101503999999</v>
      </c>
      <c r="I14" s="27">
        <v>12.574838263</v>
      </c>
      <c r="J14" s="27">
        <v>3.4431948926999998</v>
      </c>
      <c r="K14" s="27"/>
      <c r="L14" s="27">
        <v>25.319588656000001</v>
      </c>
      <c r="M14" s="27"/>
      <c r="N14" s="27">
        <v>0.59237038900000005</v>
      </c>
      <c r="O14" s="30"/>
      <c r="P14" s="30">
        <v>0.32285384610000001</v>
      </c>
      <c r="Q14" s="27"/>
      <c r="R14" s="29" t="s">
        <v>13</v>
      </c>
      <c r="S14" s="27">
        <v>0</v>
      </c>
      <c r="T14" s="27">
        <v>0.59236786090434301</v>
      </c>
      <c r="U14" s="27">
        <v>12.574825588640699</v>
      </c>
      <c r="V14" s="27">
        <v>12.574825588640699</v>
      </c>
      <c r="W14" s="27">
        <v>0</v>
      </c>
      <c r="X14" s="27">
        <v>3.4432033999374601</v>
      </c>
      <c r="Y14" s="27">
        <v>0</v>
      </c>
      <c r="Z14" s="27">
        <v>0</v>
      </c>
      <c r="AA14" s="27">
        <v>0</v>
      </c>
      <c r="AB14" s="27">
        <v>1620.1846943236401</v>
      </c>
      <c r="AC14" s="27">
        <v>3.5242081207440501</v>
      </c>
      <c r="AD14" s="27">
        <v>7.5924714988290196</v>
      </c>
      <c r="AE14" s="27">
        <v>5.1561942731113204</v>
      </c>
      <c r="AF14" s="27">
        <v>0</v>
      </c>
      <c r="AG14" s="27">
        <v>25.319632515902001</v>
      </c>
      <c r="AH14" s="27">
        <v>25.319632515902001</v>
      </c>
      <c r="AI14" s="27">
        <v>132.120732599414</v>
      </c>
      <c r="AJ14" s="27">
        <v>2.8066907404383801</v>
      </c>
      <c r="AK14" s="27">
        <v>2.26364810410346</v>
      </c>
      <c r="AL14" s="27">
        <v>0</v>
      </c>
      <c r="AM14" s="27">
        <v>0</v>
      </c>
      <c r="AN14" s="27">
        <v>0.32285477654383599</v>
      </c>
      <c r="AO14" s="27">
        <v>7.9950906303565503</v>
      </c>
      <c r="AP14" s="27">
        <v>0</v>
      </c>
      <c r="AQ14" s="27">
        <v>14863.550114475</v>
      </c>
      <c r="AR14" s="27">
        <v>1519.3800299167101</v>
      </c>
      <c r="AS14" s="27">
        <v>16515.050876991099</v>
      </c>
      <c r="AT14" s="27">
        <v>0</v>
      </c>
      <c r="AU14" s="27">
        <v>6.9403827521123</v>
      </c>
      <c r="AV14" s="27">
        <v>0</v>
      </c>
      <c r="AW14" s="27">
        <v>126.76444261545301</v>
      </c>
      <c r="AX14" s="27">
        <v>0.214803120862889</v>
      </c>
      <c r="AY14" s="27">
        <v>7.5530718431190996E-2</v>
      </c>
      <c r="AZ14" s="27">
        <v>284.14426384915998</v>
      </c>
      <c r="BA14" s="27">
        <v>9.65323731102255E-2</v>
      </c>
      <c r="BB14" s="27">
        <v>0</v>
      </c>
      <c r="BC14" s="27">
        <v>1.4000880955924E-2</v>
      </c>
      <c r="BD14" s="27">
        <v>400.47344892874997</v>
      </c>
      <c r="BE14" s="27">
        <v>368.43487151840901</v>
      </c>
      <c r="BF14" s="27">
        <v>32.0385774103407</v>
      </c>
      <c r="BG14" s="27">
        <v>0</v>
      </c>
      <c r="BH14" s="27">
        <v>0</v>
      </c>
      <c r="BI14" s="27">
        <v>1.5072982119413301</v>
      </c>
      <c r="BJ14" s="27">
        <v>0</v>
      </c>
      <c r="BK14" s="27">
        <v>16.174782045558501</v>
      </c>
      <c r="BL14" s="27">
        <v>0</v>
      </c>
      <c r="BM14" s="27">
        <v>0.42039486047498598</v>
      </c>
      <c r="BN14" s="27">
        <v>64.698881881865205</v>
      </c>
      <c r="BO14" s="27">
        <v>8.58594717728886</v>
      </c>
      <c r="BP14" s="27">
        <v>0</v>
      </c>
      <c r="BQ14" s="27">
        <v>1.0869097409018</v>
      </c>
      <c r="BR14" s="27">
        <v>1.4738351471860699E-3</v>
      </c>
      <c r="BS14" s="27">
        <v>159.06780204699101</v>
      </c>
      <c r="BT14" s="27">
        <v>59.942850037617298</v>
      </c>
      <c r="BU14" s="27">
        <v>0</v>
      </c>
      <c r="BV14" s="27">
        <v>0</v>
      </c>
      <c r="BW14" s="27">
        <v>25.160200244885001</v>
      </c>
      <c r="BX14" s="27">
        <v>23.777160174685399</v>
      </c>
      <c r="BY14" s="27">
        <v>270.60082625925202</v>
      </c>
      <c r="BZ14" s="27">
        <v>26.358627382083</v>
      </c>
      <c r="CB14" s="36">
        <f t="shared" si="0"/>
        <v>8.0000197143495124E-3</v>
      </c>
      <c r="CC14" s="24">
        <f t="shared" si="1"/>
        <v>-8.3370957041462768E-8</v>
      </c>
      <c r="CD14" s="24">
        <f t="shared" si="2"/>
        <v>3.2503163693588236E-7</v>
      </c>
      <c r="CE14" s="24">
        <f t="shared" si="3"/>
        <v>-5.1801260141165592E-7</v>
      </c>
      <c r="CF14" s="24">
        <f t="shared" si="4"/>
        <v>-2.3818218357574211E-5</v>
      </c>
      <c r="CG14" s="24">
        <f t="shared" si="5"/>
        <v>-2.5981397578770068E-5</v>
      </c>
      <c r="CH14" s="24">
        <f t="shared" si="6"/>
        <v>5.5307886642688813E-7</v>
      </c>
      <c r="CI14" s="24">
        <f t="shared" si="7"/>
        <v>-6.9763503270015301E-7</v>
      </c>
      <c r="CJ14" s="24">
        <f t="shared" si="8"/>
        <v>-1.0079142996247472E-6</v>
      </c>
      <c r="CK14" s="24">
        <f t="shared" si="9"/>
        <v>2.4707394514034053E-6</v>
      </c>
      <c r="CL14" s="24" t="str">
        <f t="shared" si="11"/>
        <v/>
      </c>
      <c r="CM14" s="24">
        <f t="shared" si="12"/>
        <v>1.7322517595352665E-6</v>
      </c>
      <c r="CN14" s="24" t="str">
        <f t="shared" si="13"/>
        <v/>
      </c>
      <c r="CO14" s="24">
        <f t="shared" si="14"/>
        <v>-4.2677616977230209E-6</v>
      </c>
      <c r="CP14" s="24" t="str">
        <f t="shared" si="15"/>
        <v/>
      </c>
      <c r="CQ14" s="24">
        <f t="shared" si="10"/>
        <v>2.8819351146582716E-6</v>
      </c>
    </row>
    <row r="15" spans="1:95" x14ac:dyDescent="0.25">
      <c r="A15" s="27" t="s">
        <v>14</v>
      </c>
      <c r="B15" s="27">
        <v>580.22567590000006</v>
      </c>
      <c r="C15" s="27">
        <v>2.5509373767999999</v>
      </c>
      <c r="D15" s="27">
        <v>5655.3210042000001</v>
      </c>
      <c r="E15" s="27">
        <v>127.68586184</v>
      </c>
      <c r="F15" s="27">
        <v>117.47095623</v>
      </c>
      <c r="G15" s="27">
        <v>4.3082230860000001E-2</v>
      </c>
      <c r="H15" s="27">
        <v>86.266172800999996</v>
      </c>
      <c r="I15" s="27">
        <v>4.0076231805999996</v>
      </c>
      <c r="J15" s="27">
        <v>1.0973533091000001</v>
      </c>
      <c r="K15" s="27"/>
      <c r="L15" s="27">
        <v>8.0694093755999994</v>
      </c>
      <c r="M15" s="27"/>
      <c r="N15" s="27">
        <v>0.18878941090000001</v>
      </c>
      <c r="O15" s="30"/>
      <c r="P15" s="30">
        <v>0.1029052174</v>
      </c>
      <c r="Q15" s="27"/>
      <c r="R15" s="29" t="s">
        <v>14</v>
      </c>
      <c r="S15" s="27">
        <v>0</v>
      </c>
      <c r="T15" s="27">
        <v>0.188789490567975</v>
      </c>
      <c r="U15" s="27">
        <v>4.0076171894413699</v>
      </c>
      <c r="V15" s="27">
        <v>4.0076171894413699</v>
      </c>
      <c r="W15" s="27">
        <v>0</v>
      </c>
      <c r="X15" s="27">
        <v>1.09735479614035</v>
      </c>
      <c r="Y15" s="27">
        <v>0</v>
      </c>
      <c r="Z15" s="27">
        <v>0</v>
      </c>
      <c r="AA15" s="27">
        <v>0</v>
      </c>
      <c r="AB15" s="27">
        <v>580.22520918436703</v>
      </c>
      <c r="AC15" s="27">
        <v>1.12355726099936</v>
      </c>
      <c r="AD15" s="27">
        <v>2.4205867559288001</v>
      </c>
      <c r="AE15" s="27">
        <v>1.64384798183504</v>
      </c>
      <c r="AF15" s="27">
        <v>0</v>
      </c>
      <c r="AG15" s="27">
        <v>8.0694010720595593</v>
      </c>
      <c r="AH15" s="27">
        <v>8.0694010720595593</v>
      </c>
      <c r="AI15" s="27">
        <v>45.242650241487603</v>
      </c>
      <c r="AJ15" s="27">
        <v>0.89480432926576903</v>
      </c>
      <c r="AK15" s="27">
        <v>0.72167894050292902</v>
      </c>
      <c r="AL15" s="27">
        <v>0</v>
      </c>
      <c r="AM15" s="27">
        <v>0</v>
      </c>
      <c r="AN15" s="27">
        <v>0.102905001313499</v>
      </c>
      <c r="AO15" s="27">
        <v>2.5509382783614001</v>
      </c>
      <c r="AP15" s="27">
        <v>0</v>
      </c>
      <c r="AQ15" s="27">
        <v>5089.7875687713204</v>
      </c>
      <c r="AR15" s="27">
        <v>520.28935149518497</v>
      </c>
      <c r="AS15" s="27">
        <v>5655.3195705079897</v>
      </c>
      <c r="AT15" s="27">
        <v>0</v>
      </c>
      <c r="AU15" s="27">
        <v>2.2126792093219101</v>
      </c>
      <c r="AV15" s="27">
        <v>0</v>
      </c>
      <c r="AW15" s="27">
        <v>40.413253852737597</v>
      </c>
      <c r="AX15" s="27">
        <v>6.8485705785082604E-2</v>
      </c>
      <c r="AY15" s="27">
        <v>2.4081621355070901E-2</v>
      </c>
      <c r="AZ15" s="27">
        <v>90.593553201276407</v>
      </c>
      <c r="BA15" s="27">
        <v>3.0777305833131999E-2</v>
      </c>
      <c r="BB15" s="27">
        <v>0</v>
      </c>
      <c r="BC15" s="27">
        <v>4.4638932504042503E-3</v>
      </c>
      <c r="BD15" s="27">
        <v>127.682742997619</v>
      </c>
      <c r="BE15" s="27">
        <v>117.467842163931</v>
      </c>
      <c r="BF15" s="27">
        <v>10.2149008336888</v>
      </c>
      <c r="BG15" s="27">
        <v>0</v>
      </c>
      <c r="BH15" s="27">
        <v>0</v>
      </c>
      <c r="BI15" s="27">
        <v>0.48057201406240002</v>
      </c>
      <c r="BJ15" s="27">
        <v>0</v>
      </c>
      <c r="BK15" s="27">
        <v>5.1569749917315697</v>
      </c>
      <c r="BL15" s="27">
        <v>0</v>
      </c>
      <c r="BM15" s="27">
        <v>0.134033972365835</v>
      </c>
      <c r="BN15" s="27">
        <v>20.627887455943299</v>
      </c>
      <c r="BO15" s="27">
        <v>2.7373303891664502</v>
      </c>
      <c r="BP15" s="27">
        <v>0</v>
      </c>
      <c r="BQ15" s="27">
        <v>0.346542128957599</v>
      </c>
      <c r="BR15" s="27">
        <v>4.6987337018711701E-4</v>
      </c>
      <c r="BS15" s="27">
        <v>4.308160484523E-2</v>
      </c>
      <c r="BT15" s="27">
        <v>19.110668839279398</v>
      </c>
      <c r="BU15" s="27">
        <v>0</v>
      </c>
      <c r="BV15" s="27">
        <v>0</v>
      </c>
      <c r="BW15" s="27">
        <v>8.0214200740742907</v>
      </c>
      <c r="BX15" s="27">
        <v>7.5803948478121397</v>
      </c>
      <c r="BY15" s="27">
        <v>86.266151326774406</v>
      </c>
      <c r="BZ15" s="27">
        <v>8.4034177262676604</v>
      </c>
      <c r="CB15" s="36">
        <f t="shared" si="0"/>
        <v>8.000016564479252E-3</v>
      </c>
      <c r="CC15" s="24">
        <f t="shared" si="1"/>
        <v>-8.0436914878046079E-7</v>
      </c>
      <c r="CD15" s="24">
        <f t="shared" si="2"/>
        <v>3.5342357221354281E-7</v>
      </c>
      <c r="CE15" s="24">
        <f t="shared" si="3"/>
        <v>-2.5351204807977008E-7</v>
      </c>
      <c r="CF15" s="24">
        <f t="shared" si="4"/>
        <v>-2.4425902257741722E-5</v>
      </c>
      <c r="CG15" s="24">
        <f t="shared" si="5"/>
        <v>-2.6509242530601765E-5</v>
      </c>
      <c r="CH15" s="24">
        <f t="shared" si="6"/>
        <v>-1.4530695312310784E-5</v>
      </c>
      <c r="CI15" s="24">
        <f t="shared" si="7"/>
        <v>-2.4892985156719664E-7</v>
      </c>
      <c r="CJ15" s="24">
        <f t="shared" si="8"/>
        <v>-1.4949406068539053E-6</v>
      </c>
      <c r="CK15" s="24">
        <f t="shared" si="9"/>
        <v>1.3551153832009047E-6</v>
      </c>
      <c r="CL15" s="24" t="str">
        <f t="shared" si="11"/>
        <v/>
      </c>
      <c r="CM15" s="24">
        <f t="shared" si="12"/>
        <v>-1.0290146469991147E-6</v>
      </c>
      <c r="CN15" s="24" t="str">
        <f t="shared" si="13"/>
        <v/>
      </c>
      <c r="CO15" s="24">
        <f t="shared" si="14"/>
        <v>4.2199387463003407E-7</v>
      </c>
      <c r="CP15" s="24" t="str">
        <f t="shared" si="15"/>
        <v/>
      </c>
      <c r="CQ15" s="24">
        <f t="shared" si="10"/>
        <v>-2.0998595256661504E-6</v>
      </c>
    </row>
    <row r="16" spans="1:95" s="29" customFormat="1" x14ac:dyDescent="0.25">
      <c r="A16" s="27" t="s">
        <v>15</v>
      </c>
      <c r="B16" s="27">
        <v>250.53477376999999</v>
      </c>
      <c r="C16" s="27">
        <v>1.345695265</v>
      </c>
      <c r="D16" s="27">
        <v>2769.8129174999999</v>
      </c>
      <c r="E16" s="27">
        <v>67.284898107000004</v>
      </c>
      <c r="F16" s="27">
        <v>61.902102372999998</v>
      </c>
      <c r="G16" s="27">
        <v>6.2295355669999997E-2</v>
      </c>
      <c r="H16" s="27">
        <v>45.462716008000001</v>
      </c>
      <c r="I16" s="27">
        <v>2.1111209474999999</v>
      </c>
      <c r="J16" s="27">
        <v>0.57805925489999999</v>
      </c>
      <c r="K16" s="27"/>
      <c r="L16" s="27">
        <v>4.2507697626000001</v>
      </c>
      <c r="M16" s="27"/>
      <c r="N16" s="27">
        <v>9.9449763400000002E-2</v>
      </c>
      <c r="O16" s="30"/>
      <c r="P16" s="30">
        <v>5.4203022900000002E-2</v>
      </c>
      <c r="Q16" s="27"/>
      <c r="R16" s="29" t="s">
        <v>15</v>
      </c>
      <c r="S16" s="27">
        <v>0</v>
      </c>
      <c r="T16" s="27">
        <v>9.9447956253014697E-2</v>
      </c>
      <c r="U16" s="27">
        <v>2.1111121481191799</v>
      </c>
      <c r="V16" s="27">
        <v>2.1111121481191799</v>
      </c>
      <c r="W16" s="27">
        <v>0</v>
      </c>
      <c r="X16" s="27">
        <v>0.57805925578665895</v>
      </c>
      <c r="Y16" s="27">
        <v>0</v>
      </c>
      <c r="Z16" s="27">
        <v>0</v>
      </c>
      <c r="AA16" s="27">
        <v>0</v>
      </c>
      <c r="AB16" s="27">
        <v>250.533676063868</v>
      </c>
      <c r="AC16" s="27">
        <v>0.59216932933365196</v>
      </c>
      <c r="AD16" s="27">
        <v>1.27575811274326</v>
      </c>
      <c r="AE16" s="27">
        <v>0.86638891347244396</v>
      </c>
      <c r="AF16" s="27">
        <v>0</v>
      </c>
      <c r="AG16" s="27">
        <v>4.2507686415946004</v>
      </c>
      <c r="AH16" s="27">
        <v>4.2507686415946004</v>
      </c>
      <c r="AI16" s="27">
        <v>22.1583100073303</v>
      </c>
      <c r="AJ16" s="27">
        <v>0.471599823062549</v>
      </c>
      <c r="AK16" s="27">
        <v>0.38035826314715299</v>
      </c>
      <c r="AL16" s="27">
        <v>0</v>
      </c>
      <c r="AM16" s="27">
        <v>0</v>
      </c>
      <c r="AN16" s="27">
        <v>5.42049092214901E-2</v>
      </c>
      <c r="AO16" s="27">
        <v>1.3456899028312801</v>
      </c>
      <c r="AP16" s="27">
        <v>0</v>
      </c>
      <c r="AQ16" s="27">
        <v>2492.8311597965098</v>
      </c>
      <c r="AR16" s="27">
        <v>254.82429625710199</v>
      </c>
      <c r="AS16" s="27">
        <v>2769.81376606095</v>
      </c>
      <c r="AT16" s="27">
        <v>0</v>
      </c>
      <c r="AU16" s="27">
        <v>1.16617810206848</v>
      </c>
      <c r="AV16" s="27">
        <v>0</v>
      </c>
      <c r="AW16" s="27">
        <v>21.2999833263612</v>
      </c>
      <c r="AX16" s="27">
        <v>3.608896586694E-2</v>
      </c>
      <c r="AY16" s="27">
        <v>1.26899747570782E-2</v>
      </c>
      <c r="AZ16" s="27">
        <v>47.738894712765301</v>
      </c>
      <c r="BA16" s="27">
        <v>1.6218386547396501E-2</v>
      </c>
      <c r="BB16" s="27">
        <v>0</v>
      </c>
      <c r="BC16" s="27">
        <v>2.3522755997949698E-3</v>
      </c>
      <c r="BD16" s="27">
        <v>67.283311682802307</v>
      </c>
      <c r="BE16" s="27">
        <v>61.9004897887013</v>
      </c>
      <c r="BF16" s="27">
        <v>5.3828218941009798</v>
      </c>
      <c r="BG16" s="27">
        <v>0</v>
      </c>
      <c r="BH16" s="27">
        <v>0</v>
      </c>
      <c r="BI16" s="27">
        <v>0.25324096187657402</v>
      </c>
      <c r="BJ16" s="27">
        <v>0</v>
      </c>
      <c r="BK16" s="27">
        <v>2.7174952793531499</v>
      </c>
      <c r="BL16" s="27">
        <v>0</v>
      </c>
      <c r="BM16" s="27">
        <v>7.0629754129532499E-2</v>
      </c>
      <c r="BN16" s="27">
        <v>10.8700205470769</v>
      </c>
      <c r="BO16" s="27">
        <v>1.44268551964152</v>
      </c>
      <c r="BP16" s="27">
        <v>0</v>
      </c>
      <c r="BQ16" s="27">
        <v>0.18261132845009601</v>
      </c>
      <c r="BR16" s="27">
        <v>2.4760227847682703E-4</v>
      </c>
      <c r="BS16" s="27">
        <v>6.2292898158589502E-2</v>
      </c>
      <c r="BT16" s="27">
        <v>10.072175768637001</v>
      </c>
      <c r="BU16" s="27">
        <v>0</v>
      </c>
      <c r="BV16" s="27">
        <v>0</v>
      </c>
      <c r="BW16" s="27">
        <v>4.2276802501011304</v>
      </c>
      <c r="BX16" s="27">
        <v>3.99522412751534</v>
      </c>
      <c r="BY16" s="27">
        <v>45.462728825983703</v>
      </c>
      <c r="BZ16" s="27">
        <v>4.4290078151396797</v>
      </c>
      <c r="CB16" s="36">
        <f t="shared" si="0"/>
        <v>7.9999277492372404E-3</v>
      </c>
      <c r="CC16" s="24">
        <f t="shared" si="1"/>
        <v>-4.3814521851328969E-6</v>
      </c>
      <c r="CD16" s="24">
        <f t="shared" si="2"/>
        <v>-3.9846827579761658E-6</v>
      </c>
      <c r="CE16" s="24">
        <f t="shared" si="3"/>
        <v>3.0636038438847008E-7</v>
      </c>
      <c r="CF16" s="24">
        <f t="shared" si="4"/>
        <v>-2.3577715688507703E-5</v>
      </c>
      <c r="CG16" s="24">
        <f t="shared" si="5"/>
        <v>-2.6050557846665379E-5</v>
      </c>
      <c r="CH16" s="24">
        <f t="shared" si="6"/>
        <v>-3.9449351947084914E-5</v>
      </c>
      <c r="CI16" s="24">
        <f t="shared" si="7"/>
        <v>2.8194496122386265E-7</v>
      </c>
      <c r="CJ16" s="24">
        <f t="shared" si="8"/>
        <v>-4.1681083361949028E-6</v>
      </c>
      <c r="CK16" s="24">
        <f t="shared" si="9"/>
        <v>1.5338548097841782E-9</v>
      </c>
      <c r="CL16" s="24" t="str">
        <f t="shared" si="11"/>
        <v/>
      </c>
      <c r="CM16" s="24">
        <f t="shared" si="12"/>
        <v>-2.6371821157689477E-7</v>
      </c>
      <c r="CN16" s="24" t="str">
        <f t="shared" si="13"/>
        <v/>
      </c>
      <c r="CO16" s="24">
        <f t="shared" si="14"/>
        <v>-1.8171455853914826E-5</v>
      </c>
      <c r="CP16" s="24" t="str">
        <f t="shared" si="15"/>
        <v/>
      </c>
      <c r="CQ16" s="24">
        <f t="shared" si="10"/>
        <v>3.480103856159628E-5</v>
      </c>
    </row>
    <row r="17" spans="1:95" s="29" customFormat="1" x14ac:dyDescent="0.25">
      <c r="A17" s="27" t="s">
        <v>16</v>
      </c>
      <c r="B17" s="27">
        <v>3.0670419999999998</v>
      </c>
      <c r="C17" s="27">
        <v>8.14286E-3</v>
      </c>
      <c r="D17" s="27">
        <v>15.856619999999999</v>
      </c>
      <c r="E17" s="27">
        <v>0.40714260000000002</v>
      </c>
      <c r="F17" s="27">
        <v>0.39492850000000002</v>
      </c>
      <c r="G17" s="27">
        <v>7.59474E-4</v>
      </c>
      <c r="H17" s="27">
        <v>0.17963519999999999</v>
      </c>
      <c r="I17" s="27">
        <v>8.3415699999999995E-3</v>
      </c>
      <c r="J17" s="27">
        <v>2.2840600000000001E-3</v>
      </c>
      <c r="K17" s="27"/>
      <c r="L17" s="27">
        <v>1.6795890000000001E-2</v>
      </c>
      <c r="M17" s="27"/>
      <c r="N17" s="27">
        <v>3.9295170000000002E-4</v>
      </c>
      <c r="O17" s="30"/>
      <c r="P17" s="30">
        <v>3.4580899999999998E-4</v>
      </c>
      <c r="Q17" s="27"/>
      <c r="R17" s="29" t="s">
        <v>16</v>
      </c>
      <c r="S17" s="27">
        <v>0</v>
      </c>
      <c r="T17" s="27">
        <v>3.9298291594217302E-4</v>
      </c>
      <c r="U17" s="27">
        <v>8.3424630977363794E-3</v>
      </c>
      <c r="V17" s="27">
        <v>8.3424630977363794E-3</v>
      </c>
      <c r="W17" s="27">
        <v>0</v>
      </c>
      <c r="X17" s="27">
        <v>2.2841707620386001E-3</v>
      </c>
      <c r="Y17" s="27">
        <v>0</v>
      </c>
      <c r="Z17" s="27">
        <v>0</v>
      </c>
      <c r="AA17" s="27">
        <v>0</v>
      </c>
      <c r="AB17" s="27">
        <v>3.0670758665542301</v>
      </c>
      <c r="AC17" s="27">
        <v>2.3383158932852601E-3</v>
      </c>
      <c r="AD17" s="27">
        <v>5.0369092554440296E-3</v>
      </c>
      <c r="AE17" s="27">
        <v>3.4205641105177001E-3</v>
      </c>
      <c r="AF17" s="27">
        <v>0</v>
      </c>
      <c r="AG17" s="27">
        <v>1.67970975005097E-2</v>
      </c>
      <c r="AH17" s="27">
        <v>1.67970975005097E-2</v>
      </c>
      <c r="AI17" s="27">
        <v>0.12685247220798301</v>
      </c>
      <c r="AJ17" s="27">
        <v>1.8620267883618E-3</v>
      </c>
      <c r="AK17" s="27">
        <v>1.5016258752679999E-3</v>
      </c>
      <c r="AL17" s="27">
        <v>0</v>
      </c>
      <c r="AM17" s="27">
        <v>0</v>
      </c>
      <c r="AN17" s="27">
        <v>3.45818825427006E-4</v>
      </c>
      <c r="AO17" s="27">
        <v>8.1428291913997405E-3</v>
      </c>
      <c r="AP17" s="27">
        <v>0</v>
      </c>
      <c r="AQ17" s="27">
        <v>14.2709956624062</v>
      </c>
      <c r="AR17" s="27">
        <v>1.45882193819342</v>
      </c>
      <c r="AS17" s="27">
        <v>15.856670072807599</v>
      </c>
      <c r="AT17" s="27">
        <v>0</v>
      </c>
      <c r="AU17" s="27">
        <v>4.6039977099489003E-3</v>
      </c>
      <c r="AV17" s="27">
        <v>0</v>
      </c>
      <c r="AW17" s="27">
        <v>8.4089129582169006E-2</v>
      </c>
      <c r="AX17" s="27">
        <v>2.3022900510920999E-4</v>
      </c>
      <c r="AY17" s="27">
        <v>8.0951514850885101E-5</v>
      </c>
      <c r="AZ17" s="27">
        <v>0.30456599260349099</v>
      </c>
      <c r="BA17" s="27">
        <v>1.0345056410765101E-4</v>
      </c>
      <c r="BB17" s="27">
        <v>0</v>
      </c>
      <c r="BC17" s="27">
        <v>1.50054013238754E-5</v>
      </c>
      <c r="BD17" s="27">
        <v>0.40712953479223901</v>
      </c>
      <c r="BE17" s="27">
        <v>0.394915351356667</v>
      </c>
      <c r="BF17" s="27">
        <v>1.2214183435572601E-2</v>
      </c>
      <c r="BG17" s="27">
        <v>0</v>
      </c>
      <c r="BH17" s="27">
        <v>0</v>
      </c>
      <c r="BI17" s="27">
        <v>1.6156506115070201E-3</v>
      </c>
      <c r="BJ17" s="27">
        <v>0</v>
      </c>
      <c r="BK17" s="27">
        <v>1.7337263623185901E-2</v>
      </c>
      <c r="BL17" s="27">
        <v>0</v>
      </c>
      <c r="BM17" s="27">
        <v>4.5062473475641901E-4</v>
      </c>
      <c r="BN17" s="27">
        <v>6.9349537304959602E-2</v>
      </c>
      <c r="BO17" s="27">
        <v>5.6961629021643999E-3</v>
      </c>
      <c r="BP17" s="27">
        <v>0</v>
      </c>
      <c r="BQ17" s="27">
        <v>1.16506611110191E-3</v>
      </c>
      <c r="BR17" s="27">
        <v>1.57988227318573E-6</v>
      </c>
      <c r="BS17" s="27">
        <v>7.5944430298120302E-4</v>
      </c>
      <c r="BT17" s="27">
        <v>3.9764878342234501E-2</v>
      </c>
      <c r="BU17" s="27">
        <v>0</v>
      </c>
      <c r="BV17" s="27">
        <v>0</v>
      </c>
      <c r="BW17" s="27">
        <v>1.66883090691534E-2</v>
      </c>
      <c r="BX17" s="27">
        <v>1.5773243340663601E-2</v>
      </c>
      <c r="BY17" s="27">
        <v>0.179633905983895</v>
      </c>
      <c r="BZ17" s="27">
        <v>1.7485730149859099E-2</v>
      </c>
      <c r="CB17" s="36">
        <f t="shared" si="0"/>
        <v>7.999943974713878E-3</v>
      </c>
      <c r="CC17" s="24">
        <f t="shared" si="1"/>
        <v>1.1042090141028983E-5</v>
      </c>
      <c r="CD17" s="24">
        <f t="shared" si="2"/>
        <v>-3.7835109850210087E-6</v>
      </c>
      <c r="CE17" s="24">
        <f t="shared" si="3"/>
        <v>3.1578487470742479E-6</v>
      </c>
      <c r="CF17" s="24">
        <f t="shared" si="4"/>
        <v>-3.2090004241780124E-5</v>
      </c>
      <c r="CG17" s="24">
        <f t="shared" si="5"/>
        <v>-3.329373122733951E-5</v>
      </c>
      <c r="CH17" s="24">
        <f t="shared" si="6"/>
        <v>-3.9102087493420799E-5</v>
      </c>
      <c r="CI17" s="24">
        <f t="shared" si="7"/>
        <v>-7.2035776116888387E-6</v>
      </c>
      <c r="CJ17" s="24">
        <f t="shared" si="8"/>
        <v>1.07065904425645E-4</v>
      </c>
      <c r="CK17" s="24">
        <f t="shared" si="9"/>
        <v>4.8493489050187294E-5</v>
      </c>
      <c r="CL17" s="24" t="str">
        <f t="shared" si="11"/>
        <v/>
      </c>
      <c r="CM17" s="24">
        <f t="shared" si="12"/>
        <v>7.1892618354803175E-5</v>
      </c>
      <c r="CN17" s="24" t="str">
        <f t="shared" si="13"/>
        <v/>
      </c>
      <c r="CO17" s="24">
        <f t="shared" si="14"/>
        <v>7.9439641495373107E-5</v>
      </c>
      <c r="CP17" s="24" t="str">
        <f t="shared" si="15"/>
        <v/>
      </c>
      <c r="CQ17" s="24">
        <f t="shared" si="10"/>
        <v>2.8412872441208546E-5</v>
      </c>
    </row>
    <row r="18" spans="1:95" s="29" customFormat="1" x14ac:dyDescent="0.25">
      <c r="A18" s="27" t="s">
        <v>17</v>
      </c>
      <c r="B18" s="27">
        <v>2624.0314920000001</v>
      </c>
      <c r="C18" s="27">
        <v>6.9121105639999998</v>
      </c>
      <c r="D18" s="27">
        <v>13567.431920999999</v>
      </c>
      <c r="E18" s="27">
        <v>348.30042287999999</v>
      </c>
      <c r="F18" s="27">
        <v>337.85156884000003</v>
      </c>
      <c r="G18" s="27">
        <v>0.64970407114000006</v>
      </c>
      <c r="H18" s="27">
        <v>153.67299847999999</v>
      </c>
      <c r="I18" s="27">
        <v>7.1580778652000001</v>
      </c>
      <c r="J18" s="27">
        <v>1.9599986746</v>
      </c>
      <c r="K18" s="27"/>
      <c r="L18" s="27">
        <v>14.412891972000001</v>
      </c>
      <c r="M18" s="27"/>
      <c r="N18" s="27">
        <v>0.33719990589999999</v>
      </c>
      <c r="O18" s="30"/>
      <c r="P18" s="30">
        <v>0.29674677999999999</v>
      </c>
      <c r="Q18" s="27"/>
      <c r="R18" s="29" t="s">
        <v>17</v>
      </c>
      <c r="S18" s="27">
        <v>0</v>
      </c>
      <c r="T18" s="27">
        <v>0.33720582385617098</v>
      </c>
      <c r="U18" s="27">
        <v>7.1580415222626499</v>
      </c>
      <c r="V18" s="27">
        <v>7.1580415222626499</v>
      </c>
      <c r="W18" s="27">
        <v>0</v>
      </c>
      <c r="X18" s="27">
        <v>1.9599958268272799</v>
      </c>
      <c r="Y18" s="27">
        <v>0</v>
      </c>
      <c r="Z18" s="27">
        <v>0</v>
      </c>
      <c r="AA18" s="27">
        <v>0</v>
      </c>
      <c r="AB18" s="27">
        <v>2624.02892960289</v>
      </c>
      <c r="AC18" s="27">
        <v>1.9987840294493999</v>
      </c>
      <c r="AD18" s="27">
        <v>4.3061278420130602</v>
      </c>
      <c r="AE18" s="27">
        <v>2.9243788223555098</v>
      </c>
      <c r="AF18" s="27">
        <v>0</v>
      </c>
      <c r="AG18" s="27">
        <v>14.4129719039316</v>
      </c>
      <c r="AH18" s="27">
        <v>14.4129719039316</v>
      </c>
      <c r="AI18" s="27">
        <v>108.53968256944199</v>
      </c>
      <c r="AJ18" s="27">
        <v>1.59183433880394</v>
      </c>
      <c r="AK18" s="27">
        <v>1.28384591220069</v>
      </c>
      <c r="AL18" s="27">
        <v>0</v>
      </c>
      <c r="AM18" s="27">
        <v>0</v>
      </c>
      <c r="AN18" s="27">
        <v>0.29674539128754901</v>
      </c>
      <c r="AO18" s="27">
        <v>6.9121076805188499</v>
      </c>
      <c r="AP18" s="27">
        <v>0</v>
      </c>
      <c r="AQ18" s="27">
        <v>12210.6894108754</v>
      </c>
      <c r="AR18" s="27">
        <v>1248.2036169457101</v>
      </c>
      <c r="AS18" s="27">
        <v>13567.4327103905</v>
      </c>
      <c r="AT18" s="27">
        <v>0</v>
      </c>
      <c r="AU18" s="27">
        <v>3.93630211259861</v>
      </c>
      <c r="AV18" s="27">
        <v>0</v>
      </c>
      <c r="AW18" s="27">
        <v>71.894761746753005</v>
      </c>
      <c r="AX18" s="27">
        <v>0.19696829916775399</v>
      </c>
      <c r="AY18" s="27">
        <v>6.9259441785413003E-2</v>
      </c>
      <c r="AZ18" s="27">
        <v>260.55111235966098</v>
      </c>
      <c r="BA18" s="27">
        <v>8.8517231563738294E-2</v>
      </c>
      <c r="BB18" s="27">
        <v>0</v>
      </c>
      <c r="BC18" s="27">
        <v>1.28384336335918E-2</v>
      </c>
      <c r="BD18" s="27">
        <v>348.29153852883098</v>
      </c>
      <c r="BE18" s="27">
        <v>337.84269968252102</v>
      </c>
      <c r="BF18" s="27">
        <v>10.4488388463103</v>
      </c>
      <c r="BG18" s="27">
        <v>0</v>
      </c>
      <c r="BH18" s="27">
        <v>0</v>
      </c>
      <c r="BI18" s="27">
        <v>1.38215294009601</v>
      </c>
      <c r="BJ18" s="27">
        <v>0</v>
      </c>
      <c r="BK18" s="27">
        <v>14.8316021443751</v>
      </c>
      <c r="BL18" s="27">
        <v>0</v>
      </c>
      <c r="BM18" s="27">
        <v>0.38548914935817902</v>
      </c>
      <c r="BN18" s="27">
        <v>59.326743769076899</v>
      </c>
      <c r="BO18" s="27">
        <v>4.8695872538785796</v>
      </c>
      <c r="BP18" s="27">
        <v>0</v>
      </c>
      <c r="BQ18" s="27">
        <v>0.99666451897958896</v>
      </c>
      <c r="BR18" s="27">
        <v>1.3513948232389201E-3</v>
      </c>
      <c r="BS18" s="27">
        <v>0.64970491977922895</v>
      </c>
      <c r="BT18" s="27">
        <v>33.997107106305499</v>
      </c>
      <c r="BU18" s="27">
        <v>0</v>
      </c>
      <c r="BV18" s="27">
        <v>0</v>
      </c>
      <c r="BW18" s="27">
        <v>14.2697761515055</v>
      </c>
      <c r="BX18" s="27">
        <v>13.485314585814301</v>
      </c>
      <c r="BY18" s="27">
        <v>153.67300743657501</v>
      </c>
      <c r="BZ18" s="27">
        <v>14.9493885349682</v>
      </c>
      <c r="CB18" s="36">
        <f t="shared" si="0"/>
        <v>8.0000162806274939E-3</v>
      </c>
      <c r="CC18" s="24">
        <f t="shared" si="1"/>
        <v>-9.7651156927066305E-7</v>
      </c>
      <c r="CD18" s="24">
        <f t="shared" si="2"/>
        <v>-4.1716363231646702E-7</v>
      </c>
      <c r="CE18" s="24">
        <f t="shared" si="3"/>
        <v>5.8182750055785026E-8</v>
      </c>
      <c r="CF18" s="24">
        <f t="shared" si="4"/>
        <v>-2.5507724324705959E-5</v>
      </c>
      <c r="CG18" s="24">
        <f t="shared" si="5"/>
        <v>-2.6251639172384925E-5</v>
      </c>
      <c r="CH18" s="24">
        <f t="shared" si="6"/>
        <v>1.3061934911393116E-6</v>
      </c>
      <c r="CI18" s="24">
        <f t="shared" si="7"/>
        <v>5.8283336073762668E-8</v>
      </c>
      <c r="CJ18" s="24">
        <f t="shared" si="8"/>
        <v>-5.0771922343715026E-6</v>
      </c>
      <c r="CK18" s="24">
        <f t="shared" si="9"/>
        <v>-1.4529462478661162E-6</v>
      </c>
      <c r="CL18" s="24" t="str">
        <f t="shared" si="11"/>
        <v/>
      </c>
      <c r="CM18" s="24">
        <f t="shared" si="12"/>
        <v>5.5458635057498899E-6</v>
      </c>
      <c r="CN18" s="24" t="str">
        <f t="shared" si="13"/>
        <v/>
      </c>
      <c r="CO18" s="24">
        <f t="shared" si="14"/>
        <v>1.7550290102253739E-5</v>
      </c>
      <c r="CP18" s="24" t="str">
        <f t="shared" si="15"/>
        <v/>
      </c>
      <c r="CQ18" s="24">
        <f t="shared" si="10"/>
        <v>-4.6797894520646794E-6</v>
      </c>
    </row>
    <row r="19" spans="1:95" x14ac:dyDescent="0.25">
      <c r="A19" s="27" t="s">
        <v>18</v>
      </c>
      <c r="B19" s="27">
        <v>5895.7626227999999</v>
      </c>
      <c r="C19" s="27">
        <v>15.247222081</v>
      </c>
      <c r="D19" s="27">
        <v>30671.943587999998</v>
      </c>
      <c r="E19" s="27">
        <v>784.00459712999998</v>
      </c>
      <c r="F19" s="27">
        <v>760.23910681999996</v>
      </c>
      <c r="G19" s="27">
        <v>5.1543267723000001</v>
      </c>
      <c r="H19" s="27">
        <v>347.92436672000002</v>
      </c>
      <c r="I19" s="27">
        <v>16.352705555</v>
      </c>
      <c r="J19" s="27">
        <v>4.4776362813999997</v>
      </c>
      <c r="K19" s="27"/>
      <c r="L19" s="27">
        <v>32.926392360000001</v>
      </c>
      <c r="M19" s="27"/>
      <c r="N19" s="27">
        <v>0.77033681440000001</v>
      </c>
      <c r="O19" s="30"/>
      <c r="P19" s="30">
        <v>0.67299501129999995</v>
      </c>
      <c r="Q19" s="27"/>
      <c r="R19" s="29" t="s">
        <v>18</v>
      </c>
      <c r="S19" s="27">
        <v>0</v>
      </c>
      <c r="T19" s="27">
        <v>0.77033949675948299</v>
      </c>
      <c r="U19" s="27">
        <v>16.352687459038801</v>
      </c>
      <c r="V19" s="27">
        <v>16.352687459038801</v>
      </c>
      <c r="W19" s="27">
        <v>0</v>
      </c>
      <c r="X19" s="27">
        <v>4.4776508986532404</v>
      </c>
      <c r="Y19" s="27">
        <v>0</v>
      </c>
      <c r="Z19" s="27">
        <v>0</v>
      </c>
      <c r="AA19" s="27">
        <v>0</v>
      </c>
      <c r="AB19" s="27">
        <v>5895.7573358342397</v>
      </c>
      <c r="AC19" s="27">
        <v>4.51796238244318</v>
      </c>
      <c r="AD19" s="27">
        <v>9.7332825126198408</v>
      </c>
      <c r="AE19" s="27">
        <v>6.6101108992178199</v>
      </c>
      <c r="AF19" s="27">
        <v>0</v>
      </c>
      <c r="AG19" s="27">
        <v>32.926240175746599</v>
      </c>
      <c r="AH19" s="27">
        <v>32.926240175746599</v>
      </c>
      <c r="AI19" s="27">
        <v>245.37681378795801</v>
      </c>
      <c r="AJ19" s="27">
        <v>3.5980771691624001</v>
      </c>
      <c r="AK19" s="27">
        <v>2.9019029920166202</v>
      </c>
      <c r="AL19" s="27">
        <v>0</v>
      </c>
      <c r="AM19" s="27">
        <v>0</v>
      </c>
      <c r="AN19" s="27">
        <v>0.672988283472719</v>
      </c>
      <c r="AO19" s="27">
        <v>15.247179503611701</v>
      </c>
      <c r="AP19" s="27">
        <v>0</v>
      </c>
      <c r="AQ19" s="27">
        <v>27604.736836797201</v>
      </c>
      <c r="AR19" s="27">
        <v>2821.8170714092498</v>
      </c>
      <c r="AS19" s="27">
        <v>30671.930721994398</v>
      </c>
      <c r="AT19" s="27">
        <v>0</v>
      </c>
      <c r="AU19" s="27">
        <v>8.8973702736132001</v>
      </c>
      <c r="AV19" s="27">
        <v>0</v>
      </c>
      <c r="AW19" s="27">
        <v>162.50698161367899</v>
      </c>
      <c r="AX19" s="27">
        <v>0.443221810175983</v>
      </c>
      <c r="AY19" s="27">
        <v>0.155850154263243</v>
      </c>
      <c r="AZ19" s="27">
        <v>586.29599977237206</v>
      </c>
      <c r="BA19" s="27">
        <v>0.19918089895980401</v>
      </c>
      <c r="BB19" s="27">
        <v>0</v>
      </c>
      <c r="BC19" s="27">
        <v>2.88893153925605E-2</v>
      </c>
      <c r="BD19" s="27">
        <v>783.98418215826996</v>
      </c>
      <c r="BE19" s="27">
        <v>760.21873707148995</v>
      </c>
      <c r="BF19" s="27">
        <v>23.765445086779302</v>
      </c>
      <c r="BG19" s="27">
        <v>0</v>
      </c>
      <c r="BH19" s="27">
        <v>0</v>
      </c>
      <c r="BI19" s="27">
        <v>3.11013916230426</v>
      </c>
      <c r="BJ19" s="27">
        <v>0</v>
      </c>
      <c r="BK19" s="27">
        <v>33.3745000250224</v>
      </c>
      <c r="BL19" s="27">
        <v>0</v>
      </c>
      <c r="BM19" s="27">
        <v>0.86742795545616302</v>
      </c>
      <c r="BN19" s="27">
        <v>133.49779334380401</v>
      </c>
      <c r="BO19" s="27">
        <v>11.0068937439863</v>
      </c>
      <c r="BP19" s="27">
        <v>0</v>
      </c>
      <c r="BQ19" s="27">
        <v>2.24269370027833</v>
      </c>
      <c r="BR19" s="27">
        <v>3.04093345998885E-3</v>
      </c>
      <c r="BS19" s="27">
        <v>5.1543004492816999</v>
      </c>
      <c r="BT19" s="27">
        <v>76.845112120473203</v>
      </c>
      <c r="BU19" s="27">
        <v>0</v>
      </c>
      <c r="BV19" s="27">
        <v>0</v>
      </c>
      <c r="BW19" s="27">
        <v>32.254692654154297</v>
      </c>
      <c r="BX19" s="27">
        <v>30.481570718171199</v>
      </c>
      <c r="BY19" s="27">
        <v>347.92444980792197</v>
      </c>
      <c r="BZ19" s="27">
        <v>33.791037724256498</v>
      </c>
      <c r="CB19" s="36">
        <f t="shared" si="0"/>
        <v>8.0000446014310347E-3</v>
      </c>
      <c r="CC19" s="24">
        <f t="shared" si="1"/>
        <v>-8.9673992975230388E-7</v>
      </c>
      <c r="CD19" s="24">
        <f t="shared" si="2"/>
        <v>-2.7924685607189169E-6</v>
      </c>
      <c r="CE19" s="24">
        <f t="shared" si="3"/>
        <v>-4.1947148092771813E-7</v>
      </c>
      <c r="CF19" s="24">
        <f t="shared" si="4"/>
        <v>-2.6039352071088174E-5</v>
      </c>
      <c r="CG19" s="24">
        <f t="shared" si="5"/>
        <v>-2.6793870937804046E-5</v>
      </c>
      <c r="CH19" s="24">
        <f t="shared" si="6"/>
        <v>-5.1069750644551038E-6</v>
      </c>
      <c r="CI19" s="24">
        <f t="shared" si="7"/>
        <v>2.3881029872659378E-7</v>
      </c>
      <c r="CJ19" s="24">
        <f t="shared" si="8"/>
        <v>-1.1066034998291447E-6</v>
      </c>
      <c r="CK19" s="24">
        <f t="shared" si="9"/>
        <v>3.2645021440040751E-6</v>
      </c>
      <c r="CL19" s="24" t="str">
        <f t="shared" si="11"/>
        <v/>
      </c>
      <c r="CM19" s="24">
        <f t="shared" si="12"/>
        <v>-4.6219534693596532E-6</v>
      </c>
      <c r="CN19" s="24" t="str">
        <f t="shared" si="13"/>
        <v/>
      </c>
      <c r="CO19" s="24">
        <f t="shared" si="14"/>
        <v>3.4820606166463077E-6</v>
      </c>
      <c r="CP19" s="24" t="str">
        <f t="shared" si="15"/>
        <v/>
      </c>
      <c r="CQ19" s="24">
        <f t="shared" si="10"/>
        <v>-9.9968456942261981E-6</v>
      </c>
    </row>
    <row r="20" spans="1:95" x14ac:dyDescent="0.25">
      <c r="A20" s="27" t="s">
        <v>19</v>
      </c>
      <c r="B20" s="27">
        <v>412.52672202000002</v>
      </c>
      <c r="C20" s="27">
        <v>1.0500307977000001</v>
      </c>
      <c r="D20" s="27">
        <v>2204.1724730000001</v>
      </c>
      <c r="E20" s="27">
        <v>53.760223072999999</v>
      </c>
      <c r="F20" s="27">
        <v>52.114330170000002</v>
      </c>
      <c r="G20" s="27">
        <v>0.59780734764999999</v>
      </c>
      <c r="H20" s="27">
        <v>23.980761228999999</v>
      </c>
      <c r="I20" s="27">
        <v>1.1264266099</v>
      </c>
      <c r="J20" s="27">
        <v>0.30843439439999998</v>
      </c>
      <c r="K20" s="27"/>
      <c r="L20" s="27">
        <v>2.2680747116000002</v>
      </c>
      <c r="M20" s="27"/>
      <c r="N20" s="27">
        <v>5.3063207100000002E-2</v>
      </c>
      <c r="O20" s="30"/>
      <c r="P20" s="30">
        <v>4.6054402799999998E-2</v>
      </c>
      <c r="Q20" s="27"/>
      <c r="R20" s="29" t="s">
        <v>19</v>
      </c>
      <c r="S20" s="27">
        <v>0</v>
      </c>
      <c r="T20" s="27">
        <v>5.3065284128268803E-2</v>
      </c>
      <c r="U20" s="27">
        <v>1.1264221325188399</v>
      </c>
      <c r="V20" s="27">
        <v>1.1264221325188399</v>
      </c>
      <c r="W20" s="27">
        <v>0</v>
      </c>
      <c r="X20" s="27">
        <v>0.308431322804532</v>
      </c>
      <c r="Y20" s="27">
        <v>0</v>
      </c>
      <c r="Z20" s="27">
        <v>0</v>
      </c>
      <c r="AA20" s="27">
        <v>0</v>
      </c>
      <c r="AB20" s="27">
        <v>412.52680399698102</v>
      </c>
      <c r="AC20" s="27">
        <v>0.31143599463023802</v>
      </c>
      <c r="AD20" s="27">
        <v>0.67096273068898504</v>
      </c>
      <c r="AE20" s="27">
        <v>0.45566438667428799</v>
      </c>
      <c r="AF20" s="27">
        <v>0</v>
      </c>
      <c r="AG20" s="27">
        <v>2.2680741298067999</v>
      </c>
      <c r="AH20" s="27">
        <v>2.2680741298067999</v>
      </c>
      <c r="AI20" s="27">
        <v>17.6331762971719</v>
      </c>
      <c r="AJ20" s="27">
        <v>0.2480305053588</v>
      </c>
      <c r="AK20" s="27">
        <v>0.200043553974422</v>
      </c>
      <c r="AL20" s="27">
        <v>0</v>
      </c>
      <c r="AM20" s="27">
        <v>0</v>
      </c>
      <c r="AN20" s="27">
        <v>4.6053492913760902E-2</v>
      </c>
      <c r="AO20" s="27">
        <v>1.05003324875356</v>
      </c>
      <c r="AP20" s="27">
        <v>0</v>
      </c>
      <c r="AQ20" s="27">
        <v>1983.7533404807</v>
      </c>
      <c r="AR20" s="27">
        <v>202.786017456417</v>
      </c>
      <c r="AS20" s="27">
        <v>2204.1725342342902</v>
      </c>
      <c r="AT20" s="27">
        <v>0</v>
      </c>
      <c r="AU20" s="27">
        <v>0.61333373157864801</v>
      </c>
      <c r="AV20" s="27">
        <v>0</v>
      </c>
      <c r="AW20" s="27">
        <v>11.2022614607781</v>
      </c>
      <c r="AX20" s="27">
        <v>3.0382972972436698E-2</v>
      </c>
      <c r="AY20" s="27">
        <v>1.0683533202158301E-2</v>
      </c>
      <c r="AZ20" s="27">
        <v>40.190553087848699</v>
      </c>
      <c r="BA20" s="27">
        <v>1.36537695315729E-2</v>
      </c>
      <c r="BB20" s="27">
        <v>0</v>
      </c>
      <c r="BC20" s="27">
        <v>1.9803663678852599E-3</v>
      </c>
      <c r="BD20" s="27">
        <v>53.758861160125299</v>
      </c>
      <c r="BE20" s="27">
        <v>52.112990499179602</v>
      </c>
      <c r="BF20" s="27">
        <v>1.6458706609456599</v>
      </c>
      <c r="BG20" s="27">
        <v>0</v>
      </c>
      <c r="BH20" s="27">
        <v>0</v>
      </c>
      <c r="BI20" s="27">
        <v>0.21320128647960401</v>
      </c>
      <c r="BJ20" s="27">
        <v>0</v>
      </c>
      <c r="BK20" s="27">
        <v>2.2878248603096401</v>
      </c>
      <c r="BL20" s="27">
        <v>0</v>
      </c>
      <c r="BM20" s="27">
        <v>5.9462664456533199E-2</v>
      </c>
      <c r="BN20" s="27">
        <v>9.1513022817837708</v>
      </c>
      <c r="BO20" s="27">
        <v>0.75876004596626501</v>
      </c>
      <c r="BP20" s="27">
        <v>0</v>
      </c>
      <c r="BQ20" s="27">
        <v>0.15373721422311801</v>
      </c>
      <c r="BR20" s="27">
        <v>2.08462004183271E-4</v>
      </c>
      <c r="BS20" s="27">
        <v>0.59780987703632504</v>
      </c>
      <c r="BT20" s="27">
        <v>5.2972737660471596</v>
      </c>
      <c r="BU20" s="27">
        <v>0</v>
      </c>
      <c r="BV20" s="27">
        <v>0</v>
      </c>
      <c r="BW20" s="27">
        <v>2.2234245773551899</v>
      </c>
      <c r="BX20" s="27">
        <v>2.1011946415840002</v>
      </c>
      <c r="BY20" s="27">
        <v>23.980732755722201</v>
      </c>
      <c r="BZ20" s="27">
        <v>2.32932845075864</v>
      </c>
      <c r="CB20" s="36">
        <f t="shared" si="0"/>
        <v>7.99990745883126E-3</v>
      </c>
      <c r="CC20" s="24">
        <f t="shared" si="1"/>
        <v>1.9871920197616776E-7</v>
      </c>
      <c r="CD20" s="24">
        <f t="shared" si="2"/>
        <v>2.3342682569520674E-6</v>
      </c>
      <c r="CE20" s="24">
        <f t="shared" si="3"/>
        <v>2.778107923270176E-8</v>
      </c>
      <c r="CF20" s="24">
        <f t="shared" si="4"/>
        <v>-2.533309567652351E-5</v>
      </c>
      <c r="CG20" s="24">
        <f t="shared" si="5"/>
        <v>-2.5706380875083484E-5</v>
      </c>
      <c r="CH20" s="24">
        <f t="shared" si="6"/>
        <v>4.2311061163759401E-6</v>
      </c>
      <c r="CI20" s="24">
        <f t="shared" si="7"/>
        <v>-1.1873383636931963E-6</v>
      </c>
      <c r="CJ20" s="24">
        <f t="shared" si="8"/>
        <v>-3.9748538614940769E-6</v>
      </c>
      <c r="CK20" s="24">
        <f t="shared" si="9"/>
        <v>-9.9586671387575457E-6</v>
      </c>
      <c r="CL20" s="24" t="str">
        <f t="shared" si="11"/>
        <v/>
      </c>
      <c r="CM20" s="24">
        <f t="shared" si="12"/>
        <v>-2.5651412508907578E-7</v>
      </c>
      <c r="CN20" s="24" t="str">
        <f t="shared" si="13"/>
        <v/>
      </c>
      <c r="CO20" s="24">
        <f t="shared" si="14"/>
        <v>3.9142531752479193E-5</v>
      </c>
      <c r="CP20" s="24" t="str">
        <f t="shared" si="15"/>
        <v/>
      </c>
      <c r="CQ20" s="24">
        <f t="shared" si="10"/>
        <v>-1.9756769902058632E-5</v>
      </c>
    </row>
    <row r="21" spans="1:95" x14ac:dyDescent="0.25">
      <c r="A21" s="27" t="s">
        <v>20</v>
      </c>
      <c r="B21" s="27">
        <v>113.60526996</v>
      </c>
      <c r="C21" s="27">
        <v>0.29355123449999998</v>
      </c>
      <c r="D21" s="27">
        <v>598.19773914999996</v>
      </c>
      <c r="E21" s="27">
        <v>14.964990977999999</v>
      </c>
      <c r="F21" s="27">
        <v>14.509499569000001</v>
      </c>
      <c r="G21" s="27">
        <v>0.12637407250999999</v>
      </c>
      <c r="H21" s="27">
        <v>6.6559034167000002</v>
      </c>
      <c r="I21" s="27">
        <v>0.3119344188</v>
      </c>
      <c r="J21" s="27">
        <v>8.5412613900000003E-2</v>
      </c>
      <c r="K21" s="27"/>
      <c r="L21" s="27">
        <v>0.62808418440000002</v>
      </c>
      <c r="M21" s="27"/>
      <c r="N21" s="27">
        <v>1.4694424899999999E-2</v>
      </c>
      <c r="O21" s="30"/>
      <c r="P21" s="30">
        <v>1.28013009E-2</v>
      </c>
      <c r="Q21" s="27"/>
      <c r="R21" s="29" t="s">
        <v>20</v>
      </c>
      <c r="S21" s="27">
        <v>0</v>
      </c>
      <c r="T21" s="27">
        <v>1.4694879064002899E-2</v>
      </c>
      <c r="U21" s="27">
        <v>0.31193129574543499</v>
      </c>
      <c r="V21" s="27">
        <v>0.31193129574543499</v>
      </c>
      <c r="W21" s="27">
        <v>0</v>
      </c>
      <c r="X21" s="27">
        <v>8.5413431040052598E-2</v>
      </c>
      <c r="Y21" s="27">
        <v>0</v>
      </c>
      <c r="Z21" s="27">
        <v>0</v>
      </c>
      <c r="AA21" s="27">
        <v>0</v>
      </c>
      <c r="AB21" s="27">
        <v>113.605108128992</v>
      </c>
      <c r="AC21" s="27">
        <v>8.6478777445721799E-2</v>
      </c>
      <c r="AD21" s="27">
        <v>0.18630048710126801</v>
      </c>
      <c r="AE21" s="27">
        <v>0.12652146834713099</v>
      </c>
      <c r="AF21" s="27">
        <v>0</v>
      </c>
      <c r="AG21" s="27">
        <v>0.62808666428367999</v>
      </c>
      <c r="AH21" s="27">
        <v>0.62808666428367999</v>
      </c>
      <c r="AI21" s="27">
        <v>4.7855759015305699</v>
      </c>
      <c r="AJ21" s="27">
        <v>6.88706236321069E-2</v>
      </c>
      <c r="AK21" s="27">
        <v>5.5547149743644199E-2</v>
      </c>
      <c r="AL21" s="27">
        <v>0</v>
      </c>
      <c r="AM21" s="27">
        <v>0</v>
      </c>
      <c r="AN21" s="27">
        <v>1.28008838921409E-2</v>
      </c>
      <c r="AO21" s="27">
        <v>0.293553041535078</v>
      </c>
      <c r="AP21" s="27">
        <v>0</v>
      </c>
      <c r="AQ21" s="27">
        <v>538.37790685141397</v>
      </c>
      <c r="AR21" s="27">
        <v>55.034830504142001</v>
      </c>
      <c r="AS21" s="27">
        <v>598.19831325708697</v>
      </c>
      <c r="AT21" s="27">
        <v>0</v>
      </c>
      <c r="AU21" s="27">
        <v>0.17030192201516201</v>
      </c>
      <c r="AV21" s="27">
        <v>0</v>
      </c>
      <c r="AW21" s="27">
        <v>3.1104859091056398</v>
      </c>
      <c r="AX21" s="27">
        <v>8.4590425056631103E-3</v>
      </c>
      <c r="AY21" s="27">
        <v>2.9744149082050501E-3</v>
      </c>
      <c r="AZ21" s="27">
        <v>11.189716989368099</v>
      </c>
      <c r="BA21" s="27">
        <v>3.8015102151159898E-3</v>
      </c>
      <c r="BB21" s="27">
        <v>0</v>
      </c>
      <c r="BC21" s="27">
        <v>5.5137281783759805E-4</v>
      </c>
      <c r="BD21" s="27">
        <v>14.964614937820199</v>
      </c>
      <c r="BE21" s="27">
        <v>14.509123222569199</v>
      </c>
      <c r="BF21" s="27">
        <v>0.455491715251023</v>
      </c>
      <c r="BG21" s="27">
        <v>0</v>
      </c>
      <c r="BH21" s="27">
        <v>0</v>
      </c>
      <c r="BI21" s="27">
        <v>5.9358171420382799E-2</v>
      </c>
      <c r="BJ21" s="27">
        <v>0</v>
      </c>
      <c r="BK21" s="27">
        <v>0.636964443746314</v>
      </c>
      <c r="BL21" s="27">
        <v>0</v>
      </c>
      <c r="BM21" s="27">
        <v>1.65554848294449E-2</v>
      </c>
      <c r="BN21" s="27">
        <v>2.5478802096595499</v>
      </c>
      <c r="BO21" s="27">
        <v>0.210679548569325</v>
      </c>
      <c r="BP21" s="27">
        <v>0</v>
      </c>
      <c r="BQ21" s="27">
        <v>4.2803542375590302E-2</v>
      </c>
      <c r="BR21" s="27">
        <v>5.8040722934131402E-5</v>
      </c>
      <c r="BS21" s="27">
        <v>0.12637222906816101</v>
      </c>
      <c r="BT21" s="27">
        <v>1.4708730197356801</v>
      </c>
      <c r="BU21" s="27">
        <v>0</v>
      </c>
      <c r="BV21" s="27">
        <v>0</v>
      </c>
      <c r="BW21" s="27">
        <v>0.617371732738205</v>
      </c>
      <c r="BX21" s="27">
        <v>0.58343825592916398</v>
      </c>
      <c r="BY21" s="27">
        <v>6.6559025931866103</v>
      </c>
      <c r="BZ21" s="27">
        <v>0.64678055927236899</v>
      </c>
      <c r="CB21" s="36">
        <f t="shared" si="0"/>
        <v>7.9999822725576267E-3</v>
      </c>
      <c r="CC21" s="24">
        <f t="shared" si="1"/>
        <v>-1.4245026490185749E-6</v>
      </c>
      <c r="CD21" s="24">
        <f t="shared" si="2"/>
        <v>6.15577407158335E-6</v>
      </c>
      <c r="CE21" s="24">
        <f t="shared" si="3"/>
        <v>9.5972794517782434E-7</v>
      </c>
      <c r="CF21" s="24">
        <f t="shared" si="4"/>
        <v>-2.5127992415959454E-5</v>
      </c>
      <c r="CG21" s="24">
        <f t="shared" si="5"/>
        <v>-2.5937933214844216E-5</v>
      </c>
      <c r="CH21" s="24">
        <f t="shared" si="6"/>
        <v>-1.4587183924436461E-5</v>
      </c>
      <c r="CI21" s="24">
        <f t="shared" si="7"/>
        <v>-1.2372676380167652E-7</v>
      </c>
      <c r="CJ21" s="24">
        <f t="shared" si="8"/>
        <v>-1.0011894734243221E-5</v>
      </c>
      <c r="CK21" s="24">
        <f t="shared" si="9"/>
        <v>9.566971613249039E-6</v>
      </c>
      <c r="CL21" s="24" t="str">
        <f t="shared" si="11"/>
        <v/>
      </c>
      <c r="CM21" s="24">
        <f t="shared" si="12"/>
        <v>3.9483300830623712E-6</v>
      </c>
      <c r="CN21" s="24" t="str">
        <f t="shared" si="13"/>
        <v/>
      </c>
      <c r="CO21" s="24">
        <f t="shared" si="14"/>
        <v>3.0907232232016692E-5</v>
      </c>
      <c r="CP21" s="24" t="str">
        <f t="shared" si="15"/>
        <v/>
      </c>
      <c r="CQ21" s="24">
        <f t="shared" si="10"/>
        <v>-3.2575428259764435E-5</v>
      </c>
    </row>
    <row r="22" spans="1:95" x14ac:dyDescent="0.25">
      <c r="A22" s="27" t="s">
        <v>21</v>
      </c>
      <c r="B22" s="27">
        <v>2448.0487116999998</v>
      </c>
      <c r="C22" s="27">
        <v>6.245170656</v>
      </c>
      <c r="D22" s="27">
        <v>13045.623896999999</v>
      </c>
      <c r="E22" s="27">
        <v>316.43049189999999</v>
      </c>
      <c r="F22" s="27">
        <v>306.92449717</v>
      </c>
      <c r="G22" s="27">
        <v>0.79276366868000003</v>
      </c>
      <c r="H22" s="27">
        <v>139.66065527000001</v>
      </c>
      <c r="I22" s="27">
        <v>6.5205663576999999</v>
      </c>
      <c r="J22" s="27">
        <v>1.7854350225</v>
      </c>
      <c r="K22" s="27"/>
      <c r="L22" s="27">
        <v>13.129240047</v>
      </c>
      <c r="M22" s="27"/>
      <c r="N22" s="27">
        <v>0.30716816409999997</v>
      </c>
      <c r="O22" s="30"/>
      <c r="P22" s="30">
        <v>0.2701656113</v>
      </c>
      <c r="Q22" s="27"/>
      <c r="R22" s="29" t="s">
        <v>129</v>
      </c>
      <c r="S22" s="27">
        <v>0</v>
      </c>
      <c r="T22" s="27">
        <v>0.30716876142114402</v>
      </c>
      <c r="U22" s="27">
        <v>6.5205558820823102</v>
      </c>
      <c r="V22" s="27">
        <v>6.5205558820823102</v>
      </c>
      <c r="W22" s="27">
        <v>0</v>
      </c>
      <c r="X22" s="27">
        <v>1.78542784314438</v>
      </c>
      <c r="Y22" s="27">
        <v>0</v>
      </c>
      <c r="Z22" s="27">
        <v>0</v>
      </c>
      <c r="AA22" s="27">
        <v>0</v>
      </c>
      <c r="AB22" s="27">
        <v>2448.0481024642099</v>
      </c>
      <c r="AC22" s="27">
        <v>1.81574878205248</v>
      </c>
      <c r="AD22" s="27">
        <v>3.91180198448862</v>
      </c>
      <c r="AE22" s="27">
        <v>2.6565748833218201</v>
      </c>
      <c r="AF22" s="27">
        <v>0</v>
      </c>
      <c r="AG22" s="27">
        <v>13.129113483047</v>
      </c>
      <c r="AH22" s="27">
        <v>13.129113483047</v>
      </c>
      <c r="AI22" s="27">
        <v>104.366257628818</v>
      </c>
      <c r="AJ22" s="27">
        <v>1.4460689063033301</v>
      </c>
      <c r="AK22" s="27">
        <v>1.1662929476566599</v>
      </c>
      <c r="AL22" s="27">
        <v>0</v>
      </c>
      <c r="AM22" s="27">
        <v>0</v>
      </c>
      <c r="AN22" s="27">
        <v>0.270168316538419</v>
      </c>
      <c r="AO22" s="27">
        <v>6.2451981963270802</v>
      </c>
      <c r="AP22" s="27">
        <v>0</v>
      </c>
      <c r="AQ22" s="27">
        <v>11741.0617350551</v>
      </c>
      <c r="AR22" s="27">
        <v>1200.19559535706</v>
      </c>
      <c r="AS22" s="27">
        <v>13045.623588041</v>
      </c>
      <c r="AT22" s="27">
        <v>0</v>
      </c>
      <c r="AU22" s="27">
        <v>3.57582320716473</v>
      </c>
      <c r="AV22" s="27">
        <v>0</v>
      </c>
      <c r="AW22" s="27">
        <v>65.311701820724494</v>
      </c>
      <c r="AX22" s="27">
        <v>0.17893858598301299</v>
      </c>
      <c r="AY22" s="27">
        <v>6.2919387564829704E-2</v>
      </c>
      <c r="AZ22" s="27">
        <v>236.700152929116</v>
      </c>
      <c r="BA22" s="27">
        <v>8.04157893935631E-2</v>
      </c>
      <c r="BB22" s="27">
        <v>0</v>
      </c>
      <c r="BC22" s="27">
        <v>1.1663072925588399E-2</v>
      </c>
      <c r="BD22" s="27">
        <v>316.42243621006702</v>
      </c>
      <c r="BE22" s="27">
        <v>306.91640651055701</v>
      </c>
      <c r="BF22" s="27">
        <v>9.5060296995100195</v>
      </c>
      <c r="BG22" s="27">
        <v>0</v>
      </c>
      <c r="BH22" s="27">
        <v>0</v>
      </c>
      <c r="BI22" s="27">
        <v>1.25563950208612</v>
      </c>
      <c r="BJ22" s="27">
        <v>0</v>
      </c>
      <c r="BK22" s="27">
        <v>13.4739152620468</v>
      </c>
      <c r="BL22" s="27">
        <v>0</v>
      </c>
      <c r="BM22" s="27">
        <v>0.35020300215501698</v>
      </c>
      <c r="BN22" s="27">
        <v>53.8959113058527</v>
      </c>
      <c r="BO22" s="27">
        <v>4.4236047327922003</v>
      </c>
      <c r="BP22" s="27">
        <v>0</v>
      </c>
      <c r="BQ22" s="27">
        <v>0.90541996884317899</v>
      </c>
      <c r="BR22" s="27">
        <v>1.2277045907945899E-3</v>
      </c>
      <c r="BS22" s="27">
        <v>0.79275346418999104</v>
      </c>
      <c r="BT22" s="27">
        <v>30.883782816783601</v>
      </c>
      <c r="BU22" s="27">
        <v>0</v>
      </c>
      <c r="BV22" s="27">
        <v>0</v>
      </c>
      <c r="BW22" s="27">
        <v>12.9629222697346</v>
      </c>
      <c r="BX22" s="27">
        <v>12.2504413323081</v>
      </c>
      <c r="BY22" s="27">
        <v>139.66057489982799</v>
      </c>
      <c r="BZ22" s="27">
        <v>13.580537888267999</v>
      </c>
      <c r="CB22" s="36">
        <f t="shared" si="0"/>
        <v>8.0000972682127032E-3</v>
      </c>
      <c r="CC22" s="24">
        <f t="shared" si="1"/>
        <v>-2.4886587711292702E-7</v>
      </c>
      <c r="CD22" s="24">
        <f t="shared" si="2"/>
        <v>4.4098598096322111E-6</v>
      </c>
      <c r="CE22" s="24">
        <f t="shared" si="3"/>
        <v>-2.3682960778599185E-8</v>
      </c>
      <c r="CF22" s="24">
        <f t="shared" si="4"/>
        <v>-2.5458007806401178E-5</v>
      </c>
      <c r="CG22" s="24">
        <f t="shared" si="5"/>
        <v>-2.6360422571625307E-5</v>
      </c>
      <c r="CH22" s="24">
        <f t="shared" si="6"/>
        <v>-1.28720454936874E-5</v>
      </c>
      <c r="CI22" s="24">
        <f t="shared" si="7"/>
        <v>-5.7546752776634393E-7</v>
      </c>
      <c r="CJ22" s="24">
        <f t="shared" si="8"/>
        <v>-1.6065502772427185E-6</v>
      </c>
      <c r="CK22" s="24">
        <f t="shared" si="9"/>
        <v>-4.0210679915693848E-6</v>
      </c>
      <c r="CL22" s="24" t="str">
        <f t="shared" si="11"/>
        <v/>
      </c>
      <c r="CM22" s="24">
        <f t="shared" si="12"/>
        <v>-9.639853681296862E-6</v>
      </c>
      <c r="CN22" s="24" t="str">
        <f t="shared" si="13"/>
        <v/>
      </c>
      <c r="CO22" s="24">
        <f t="shared" si="14"/>
        <v>1.9446062901636151E-6</v>
      </c>
      <c r="CP22" s="24" t="str">
        <f t="shared" si="15"/>
        <v/>
      </c>
      <c r="CQ22" s="24">
        <f t="shared" si="10"/>
        <v>1.0013259666843844E-5</v>
      </c>
    </row>
    <row r="23" spans="1:95" x14ac:dyDescent="0.25">
      <c r="A23" s="27" t="s">
        <v>22</v>
      </c>
      <c r="B23" s="27">
        <v>4715.0872909999998</v>
      </c>
      <c r="C23" s="27">
        <v>10.416561940999999</v>
      </c>
      <c r="D23" s="27">
        <v>28217.992961</v>
      </c>
      <c r="E23" s="27">
        <v>520.94409719999999</v>
      </c>
      <c r="F23" s="27">
        <v>479.26890932999999</v>
      </c>
      <c r="G23" s="27">
        <v>1.5412767857</v>
      </c>
      <c r="H23" s="27">
        <v>351.03857541000002</v>
      </c>
      <c r="I23" s="27">
        <v>16.302377617000001</v>
      </c>
      <c r="J23" s="27">
        <v>4.4638555736000001</v>
      </c>
      <c r="K23" s="27"/>
      <c r="L23" s="27">
        <v>32.825070443000001</v>
      </c>
      <c r="M23" s="27"/>
      <c r="N23" s="27">
        <v>0.76796615229999998</v>
      </c>
      <c r="O23" s="30"/>
      <c r="P23" s="30">
        <v>0.419697341</v>
      </c>
      <c r="Q23" s="27"/>
      <c r="R23" s="29" t="s">
        <v>22</v>
      </c>
      <c r="S23" s="27">
        <v>0</v>
      </c>
      <c r="T23" s="27">
        <v>0.76796449895803498</v>
      </c>
      <c r="U23" s="27">
        <v>16.302390510230399</v>
      </c>
      <c r="V23" s="27">
        <v>16.302390510230399</v>
      </c>
      <c r="W23" s="27">
        <v>0</v>
      </c>
      <c r="X23" s="27">
        <v>4.4638436069646703</v>
      </c>
      <c r="Y23" s="27">
        <v>0</v>
      </c>
      <c r="Z23" s="27">
        <v>0</v>
      </c>
      <c r="AA23" s="27">
        <v>0</v>
      </c>
      <c r="AB23" s="27">
        <v>4715.0833092372504</v>
      </c>
      <c r="AC23" s="27">
        <v>4.5723198555369402</v>
      </c>
      <c r="AD23" s="27">
        <v>9.8504926441184306</v>
      </c>
      <c r="AE23" s="27">
        <v>6.6896621347398302</v>
      </c>
      <c r="AF23" s="27">
        <v>0</v>
      </c>
      <c r="AG23" s="27">
        <v>32.825062101223402</v>
      </c>
      <c r="AH23" s="27">
        <v>32.825062101223402</v>
      </c>
      <c r="AI23" s="27">
        <v>225.744217631872</v>
      </c>
      <c r="AJ23" s="27">
        <v>3.6413901299538098</v>
      </c>
      <c r="AK23" s="27">
        <v>2.9368598200555698</v>
      </c>
      <c r="AL23" s="27">
        <v>0</v>
      </c>
      <c r="AM23" s="27">
        <v>0</v>
      </c>
      <c r="AN23" s="27">
        <v>0.419694512916506</v>
      </c>
      <c r="AO23" s="27">
        <v>10.4165344394378</v>
      </c>
      <c r="AP23" s="27">
        <v>0</v>
      </c>
      <c r="AQ23" s="27">
        <v>25396.183299640699</v>
      </c>
      <c r="AR23" s="27">
        <v>2596.05551776528</v>
      </c>
      <c r="AS23" s="27">
        <v>28217.983035037902</v>
      </c>
      <c r="AT23" s="27">
        <v>0</v>
      </c>
      <c r="AU23" s="27">
        <v>9.0044636006240992</v>
      </c>
      <c r="AV23" s="27">
        <v>0</v>
      </c>
      <c r="AW23" s="27">
        <v>164.46379811937101</v>
      </c>
      <c r="AX23" s="27">
        <v>0.27941332784183998</v>
      </c>
      <c r="AY23" s="27">
        <v>9.82499059711745E-2</v>
      </c>
      <c r="AZ23" s="27">
        <v>369.611801619956</v>
      </c>
      <c r="BA23" s="27">
        <v>0.12556853341100199</v>
      </c>
      <c r="BB23" s="27">
        <v>0</v>
      </c>
      <c r="BC23" s="27">
        <v>1.8212149493659999E-2</v>
      </c>
      <c r="BD23" s="27">
        <v>520.93118621240296</v>
      </c>
      <c r="BE23" s="27">
        <v>479.25602941910302</v>
      </c>
      <c r="BF23" s="27">
        <v>41.675156793300097</v>
      </c>
      <c r="BG23" s="27">
        <v>0</v>
      </c>
      <c r="BH23" s="27">
        <v>0</v>
      </c>
      <c r="BI23" s="27">
        <v>1.96068680911611</v>
      </c>
      <c r="BJ23" s="27">
        <v>0</v>
      </c>
      <c r="BK23" s="27">
        <v>21.039902292026401</v>
      </c>
      <c r="BL23" s="27">
        <v>0</v>
      </c>
      <c r="BM23" s="27">
        <v>0.54684354972833504</v>
      </c>
      <c r="BN23" s="27">
        <v>84.159588704332606</v>
      </c>
      <c r="BO23" s="27">
        <v>11.139442582949</v>
      </c>
      <c r="BP23" s="27">
        <v>0</v>
      </c>
      <c r="BQ23" s="27">
        <v>1.41384543346373</v>
      </c>
      <c r="BR23" s="27">
        <v>1.9170937621453099E-3</v>
      </c>
      <c r="BS23" s="27">
        <v>1.54127558412592</v>
      </c>
      <c r="BT23" s="27">
        <v>77.769827225560505</v>
      </c>
      <c r="BU23" s="27">
        <v>0</v>
      </c>
      <c r="BV23" s="27">
        <v>0</v>
      </c>
      <c r="BW23" s="27">
        <v>32.642903503566401</v>
      </c>
      <c r="BX23" s="27">
        <v>30.848375828731601</v>
      </c>
      <c r="BY23" s="27">
        <v>351.03825141762599</v>
      </c>
      <c r="BZ23" s="27">
        <v>34.197659168960698</v>
      </c>
      <c r="CB23" s="36">
        <f t="shared" si="0"/>
        <v>8.0000125222121077E-3</v>
      </c>
      <c r="CC23" s="24">
        <f t="shared" si="1"/>
        <v>-8.4447275387469119E-7</v>
      </c>
      <c r="CD23" s="24">
        <f t="shared" si="2"/>
        <v>-2.6401765145617479E-6</v>
      </c>
      <c r="CE23" s="24">
        <f t="shared" si="3"/>
        <v>-3.5176003169569587E-7</v>
      </c>
      <c r="CF23" s="24">
        <f t="shared" si="4"/>
        <v>-2.47838254937892E-5</v>
      </c>
      <c r="CG23" s="24">
        <f t="shared" si="5"/>
        <v>-2.6874079762394339E-5</v>
      </c>
      <c r="CH23" s="24">
        <f t="shared" si="6"/>
        <v>-7.7959655991721336E-7</v>
      </c>
      <c r="CI23" s="24">
        <f t="shared" si="7"/>
        <v>-9.2295376272203511E-7</v>
      </c>
      <c r="CJ23" s="24">
        <f t="shared" si="8"/>
        <v>7.9088036732429245E-7</v>
      </c>
      <c r="CK23" s="24">
        <f t="shared" si="9"/>
        <v>-2.6807846115219044E-6</v>
      </c>
      <c r="CL23" s="24" t="str">
        <f t="shared" si="11"/>
        <v/>
      </c>
      <c r="CM23" s="24">
        <f t="shared" si="12"/>
        <v>-2.541282162284306E-7</v>
      </c>
      <c r="CN23" s="24" t="str">
        <f t="shared" si="13"/>
        <v/>
      </c>
      <c r="CO23" s="24">
        <f t="shared" si="14"/>
        <v>-2.1528838999617194E-6</v>
      </c>
      <c r="CP23" s="24" t="str">
        <f t="shared" si="15"/>
        <v/>
      </c>
      <c r="CQ23" s="24">
        <f t="shared" si="10"/>
        <v>-6.7383879232148076E-6</v>
      </c>
    </row>
    <row r="24" spans="1:95" x14ac:dyDescent="0.25">
      <c r="A24" s="27" t="s">
        <v>23</v>
      </c>
      <c r="B24" s="27">
        <v>434.97751133000003</v>
      </c>
      <c r="C24" s="27">
        <v>1.0246595463999999</v>
      </c>
      <c r="D24" s="27">
        <v>2868.0894219000002</v>
      </c>
      <c r="E24" s="27">
        <v>52.054942767</v>
      </c>
      <c r="F24" s="27">
        <v>47.890471501</v>
      </c>
      <c r="G24" s="27">
        <v>5.0011480019999999E-2</v>
      </c>
      <c r="H24" s="27">
        <v>35.178460954999998</v>
      </c>
      <c r="I24" s="27">
        <v>1.6438705790000001</v>
      </c>
      <c r="J24" s="27">
        <v>0.45011858449999997</v>
      </c>
      <c r="K24" s="27"/>
      <c r="L24" s="27">
        <v>3.3099550839999998</v>
      </c>
      <c r="M24" s="27"/>
      <c r="N24" s="27">
        <v>7.7438813499999995E-2</v>
      </c>
      <c r="O24" s="30"/>
      <c r="P24" s="30">
        <v>4.2198901499999997E-2</v>
      </c>
      <c r="Q24" s="27"/>
      <c r="R24" s="29" t="s">
        <v>23</v>
      </c>
      <c r="S24" s="27">
        <v>0</v>
      </c>
      <c r="T24" s="27">
        <v>7.7435260673283601E-2</v>
      </c>
      <c r="U24" s="27">
        <v>1.6438659346868401</v>
      </c>
      <c r="V24" s="27">
        <v>1.6438659346868401</v>
      </c>
      <c r="W24" s="27">
        <v>0</v>
      </c>
      <c r="X24" s="27">
        <v>0.45011728664700401</v>
      </c>
      <c r="Y24" s="27">
        <v>0</v>
      </c>
      <c r="Z24" s="27">
        <v>0</v>
      </c>
      <c r="AA24" s="27">
        <v>0</v>
      </c>
      <c r="AB24" s="27">
        <v>434.97720833053899</v>
      </c>
      <c r="AC24" s="27">
        <v>0.45768889773326799</v>
      </c>
      <c r="AD24" s="27">
        <v>0.98602604679119499</v>
      </c>
      <c r="AE24" s="27">
        <v>0.66963497924617399</v>
      </c>
      <c r="AF24" s="27">
        <v>0</v>
      </c>
      <c r="AG24" s="27">
        <v>3.3099483464178099</v>
      </c>
      <c r="AH24" s="27">
        <v>3.3099483464178099</v>
      </c>
      <c r="AI24" s="27">
        <v>22.944741992163699</v>
      </c>
      <c r="AJ24" s="27">
        <v>0.364501191789673</v>
      </c>
      <c r="AK24" s="27">
        <v>0.29397694576538203</v>
      </c>
      <c r="AL24" s="27">
        <v>0</v>
      </c>
      <c r="AM24" s="27">
        <v>0</v>
      </c>
      <c r="AN24" s="27">
        <v>4.2197782500878203E-2</v>
      </c>
      <c r="AO24" s="27">
        <v>1.0246562621175901</v>
      </c>
      <c r="AP24" s="27">
        <v>0</v>
      </c>
      <c r="AQ24" s="27">
        <v>2581.27735363691</v>
      </c>
      <c r="AR24" s="27">
        <v>263.86408527739098</v>
      </c>
      <c r="AS24" s="27">
        <v>2868.08618090646</v>
      </c>
      <c r="AT24" s="27">
        <v>0</v>
      </c>
      <c r="AU24" s="27">
        <v>0.90134298042041705</v>
      </c>
      <c r="AV24" s="27">
        <v>0</v>
      </c>
      <c r="AW24" s="27">
        <v>16.462641006377101</v>
      </c>
      <c r="AX24" s="27">
        <v>2.7920112702535801E-2</v>
      </c>
      <c r="AY24" s="27">
        <v>9.8175804775652107E-3</v>
      </c>
      <c r="AZ24" s="27">
        <v>36.9331027689501</v>
      </c>
      <c r="BA24" s="27">
        <v>1.2547222547617001E-2</v>
      </c>
      <c r="BB24" s="27">
        <v>0</v>
      </c>
      <c r="BC24" s="27">
        <v>1.8198455744142599E-3</v>
      </c>
      <c r="BD24" s="27">
        <v>52.053663595098897</v>
      </c>
      <c r="BE24" s="27">
        <v>47.889193278619899</v>
      </c>
      <c r="BF24" s="27">
        <v>4.164470316479</v>
      </c>
      <c r="BG24" s="27">
        <v>0</v>
      </c>
      <c r="BH24" s="27">
        <v>0</v>
      </c>
      <c r="BI24" s="27">
        <v>0.19591957064325299</v>
      </c>
      <c r="BJ24" s="27">
        <v>0</v>
      </c>
      <c r="BK24" s="27">
        <v>2.10239106266638</v>
      </c>
      <c r="BL24" s="27">
        <v>0</v>
      </c>
      <c r="BM24" s="27">
        <v>5.4643078244624797E-2</v>
      </c>
      <c r="BN24" s="27">
        <v>8.4095639461300493</v>
      </c>
      <c r="BO24" s="27">
        <v>1.1150511769113201</v>
      </c>
      <c r="BP24" s="27">
        <v>0</v>
      </c>
      <c r="BQ24" s="27">
        <v>0.14127652755832601</v>
      </c>
      <c r="BR24" s="27">
        <v>1.9156312495962799E-4</v>
      </c>
      <c r="BS24" s="27">
        <v>5.0011753942316002E-2</v>
      </c>
      <c r="BT24" s="27">
        <v>7.7847538436834602</v>
      </c>
      <c r="BU24" s="27">
        <v>0</v>
      </c>
      <c r="BV24" s="27">
        <v>0</v>
      </c>
      <c r="BW24" s="27">
        <v>3.2675369473501301</v>
      </c>
      <c r="BX24" s="27">
        <v>3.08790944271587</v>
      </c>
      <c r="BY24" s="27">
        <v>35.1784258496888</v>
      </c>
      <c r="BZ24" s="27">
        <v>3.4231632320251699</v>
      </c>
      <c r="CB24" s="36">
        <f t="shared" si="0"/>
        <v>8.0000183205485142E-3</v>
      </c>
      <c r="CC24" s="24">
        <f t="shared" si="1"/>
        <v>-6.9658649734568735E-7</v>
      </c>
      <c r="CD24" s="24">
        <f t="shared" si="2"/>
        <v>-3.205242581644723E-6</v>
      </c>
      <c r="CE24" s="24">
        <f t="shared" si="3"/>
        <v>-1.1300183025869092E-6</v>
      </c>
      <c r="CF24" s="24">
        <f t="shared" si="4"/>
        <v>-2.4573495485894708E-5</v>
      </c>
      <c r="CG24" s="24">
        <f t="shared" si="5"/>
        <v>-2.6690536552232989E-5</v>
      </c>
      <c r="CH24" s="24">
        <f t="shared" si="6"/>
        <v>5.477188755338342E-6</v>
      </c>
      <c r="CI24" s="24">
        <f t="shared" si="7"/>
        <v>-9.9792060952700729E-7</v>
      </c>
      <c r="CJ24" s="24">
        <f t="shared" si="8"/>
        <v>-2.8252304161783643E-6</v>
      </c>
      <c r="CK24" s="24">
        <f t="shared" si="9"/>
        <v>-2.8833579431174456E-6</v>
      </c>
      <c r="CL24" s="24" t="str">
        <f t="shared" si="11"/>
        <v/>
      </c>
      <c r="CM24" s="24">
        <f t="shared" si="12"/>
        <v>-2.035550942219917E-6</v>
      </c>
      <c r="CN24" s="24" t="str">
        <f t="shared" si="13"/>
        <v/>
      </c>
      <c r="CO24" s="24">
        <f t="shared" si="14"/>
        <v>-4.5879147107460212E-5</v>
      </c>
      <c r="CP24" s="24" t="str">
        <f t="shared" si="15"/>
        <v/>
      </c>
      <c r="CQ24" s="24">
        <f t="shared" si="10"/>
        <v>-2.6517257132714335E-5</v>
      </c>
    </row>
    <row r="25" spans="1:95" x14ac:dyDescent="0.25">
      <c r="A25" s="27" t="s">
        <v>24</v>
      </c>
      <c r="B25" s="27">
        <v>1371.227492</v>
      </c>
      <c r="C25" s="27">
        <v>3.6078423847000001</v>
      </c>
      <c r="D25" s="27">
        <v>7109.6537932000001</v>
      </c>
      <c r="E25" s="27">
        <v>181.78907616999999</v>
      </c>
      <c r="F25" s="27">
        <v>176.32825005000001</v>
      </c>
      <c r="G25" s="27">
        <v>0.44659867353999999</v>
      </c>
      <c r="H25" s="27">
        <v>80.265475469999998</v>
      </c>
      <c r="I25" s="27">
        <v>3.7392485238000002</v>
      </c>
      <c r="J25" s="27">
        <v>1.0238672475999999</v>
      </c>
      <c r="K25" s="27"/>
      <c r="L25" s="27">
        <v>7.5290236775999997</v>
      </c>
      <c r="M25" s="27"/>
      <c r="N25" s="27">
        <v>0.17614705650000001</v>
      </c>
      <c r="O25" s="30"/>
      <c r="P25" s="30">
        <v>0.1548709734</v>
      </c>
      <c r="Q25" s="27"/>
      <c r="R25" s="29" t="s">
        <v>24</v>
      </c>
      <c r="S25" s="27">
        <v>0</v>
      </c>
      <c r="T25" s="27">
        <v>0.176141559889604</v>
      </c>
      <c r="U25" s="27">
        <v>3.7392536979856801</v>
      </c>
      <c r="V25" s="27">
        <v>3.7392536979856801</v>
      </c>
      <c r="W25" s="27">
        <v>0</v>
      </c>
      <c r="X25" s="27">
        <v>1.02386966444813</v>
      </c>
      <c r="Y25" s="27">
        <v>0</v>
      </c>
      <c r="Z25" s="27">
        <v>0</v>
      </c>
      <c r="AA25" s="27">
        <v>0</v>
      </c>
      <c r="AB25" s="27">
        <v>1371.2270753636701</v>
      </c>
      <c r="AC25" s="27">
        <v>1.0439659399342001</v>
      </c>
      <c r="AD25" s="27">
        <v>2.2491079747825</v>
      </c>
      <c r="AE25" s="27">
        <v>1.52740119742796</v>
      </c>
      <c r="AF25" s="27">
        <v>0</v>
      </c>
      <c r="AG25" s="27">
        <v>7.52900900533899</v>
      </c>
      <c r="AH25" s="27">
        <v>7.52900900533899</v>
      </c>
      <c r="AI25" s="27">
        <v>56.877488923185297</v>
      </c>
      <c r="AJ25" s="27">
        <v>0.831412970378544</v>
      </c>
      <c r="AK25" s="27">
        <v>0.67055078081735298</v>
      </c>
      <c r="AL25" s="27">
        <v>0</v>
      </c>
      <c r="AM25" s="27">
        <v>0</v>
      </c>
      <c r="AN25" s="27">
        <v>0.15486940930159299</v>
      </c>
      <c r="AO25" s="27">
        <v>3.6078277438907098</v>
      </c>
      <c r="AP25" s="27">
        <v>0</v>
      </c>
      <c r="AQ25" s="27">
        <v>6398.6829622855303</v>
      </c>
      <c r="AR25" s="27">
        <v>654.08714430915302</v>
      </c>
      <c r="AS25" s="27">
        <v>7109.6475955178703</v>
      </c>
      <c r="AT25" s="27">
        <v>0</v>
      </c>
      <c r="AU25" s="27">
        <v>2.05593711025096</v>
      </c>
      <c r="AV25" s="27">
        <v>0</v>
      </c>
      <c r="AW25" s="27">
        <v>37.550857381918902</v>
      </c>
      <c r="AX25" s="27">
        <v>0.102798937888082</v>
      </c>
      <c r="AY25" s="27">
        <v>3.6147443808925303E-2</v>
      </c>
      <c r="AZ25" s="27">
        <v>135.98416635912099</v>
      </c>
      <c r="BA25" s="27">
        <v>4.61977884405054E-2</v>
      </c>
      <c r="BB25" s="27">
        <v>0</v>
      </c>
      <c r="BC25" s="27">
        <v>6.7004148333415997E-3</v>
      </c>
      <c r="BD25" s="27">
        <v>181.78429561005399</v>
      </c>
      <c r="BE25" s="27">
        <v>176.32343817163201</v>
      </c>
      <c r="BF25" s="27">
        <v>5.46085743842215</v>
      </c>
      <c r="BG25" s="27">
        <v>0</v>
      </c>
      <c r="BH25" s="27">
        <v>0</v>
      </c>
      <c r="BI25" s="27">
        <v>0.72135708373264396</v>
      </c>
      <c r="BJ25" s="27">
        <v>0</v>
      </c>
      <c r="BK25" s="27">
        <v>7.7408334140666097</v>
      </c>
      <c r="BL25" s="27">
        <v>0</v>
      </c>
      <c r="BM25" s="27">
        <v>0.201190200456907</v>
      </c>
      <c r="BN25" s="27">
        <v>30.963180764122001</v>
      </c>
      <c r="BO25" s="27">
        <v>2.5434020087407299</v>
      </c>
      <c r="BP25" s="27">
        <v>0</v>
      </c>
      <c r="BQ25" s="27">
        <v>0.52016044577952603</v>
      </c>
      <c r="BR25" s="27">
        <v>7.0531938193202001E-4</v>
      </c>
      <c r="BS25" s="27">
        <v>0.44659682775354498</v>
      </c>
      <c r="BT25" s="27">
        <v>17.756799865729299</v>
      </c>
      <c r="BU25" s="27">
        <v>0</v>
      </c>
      <c r="BV25" s="27">
        <v>0</v>
      </c>
      <c r="BW25" s="27">
        <v>7.4531498899349398</v>
      </c>
      <c r="BX25" s="27">
        <v>7.0433940232208103</v>
      </c>
      <c r="BY25" s="27">
        <v>80.265404915480403</v>
      </c>
      <c r="BZ25" s="27">
        <v>7.8081067163696698</v>
      </c>
      <c r="CB25" s="36">
        <f t="shared" si="0"/>
        <v>8.0000433437857777E-3</v>
      </c>
      <c r="CC25" s="24">
        <f t="shared" si="1"/>
        <v>-3.0384187328826846E-7</v>
      </c>
      <c r="CD25" s="24">
        <f t="shared" si="2"/>
        <v>-4.0580512475667769E-6</v>
      </c>
      <c r="CE25" s="24">
        <f t="shared" si="3"/>
        <v>-8.7172769731077866E-7</v>
      </c>
      <c r="CF25" s="24">
        <f t="shared" si="4"/>
        <v>-2.6297289401089155E-5</v>
      </c>
      <c r="CG25" s="24">
        <f t="shared" si="5"/>
        <v>-2.7289321856469325E-5</v>
      </c>
      <c r="CH25" s="24">
        <f t="shared" si="6"/>
        <v>-4.1329868724906192E-6</v>
      </c>
      <c r="CI25" s="24">
        <f t="shared" si="7"/>
        <v>-8.7901453498471663E-7</v>
      </c>
      <c r="CJ25" s="24">
        <f t="shared" si="8"/>
        <v>1.3837501431047749E-6</v>
      </c>
      <c r="CK25" s="24">
        <f t="shared" si="9"/>
        <v>2.3605092708419779E-6</v>
      </c>
      <c r="CL25" s="24" t="str">
        <f t="shared" si="11"/>
        <v/>
      </c>
      <c r="CM25" s="24">
        <f t="shared" si="12"/>
        <v>-1.9487601099408714E-6</v>
      </c>
      <c r="CN25" s="24" t="str">
        <f t="shared" si="13"/>
        <v/>
      </c>
      <c r="CO25" s="24">
        <f t="shared" si="14"/>
        <v>-3.1204667879336608E-5</v>
      </c>
      <c r="CP25" s="24" t="str">
        <f t="shared" si="15"/>
        <v/>
      </c>
      <c r="CQ25" s="24">
        <f t="shared" si="10"/>
        <v>-1.0099364475320163E-5</v>
      </c>
    </row>
    <row r="26" spans="1:95" s="29" customFormat="1" x14ac:dyDescent="0.25">
      <c r="A26" s="27" t="s">
        <v>25</v>
      </c>
      <c r="B26" s="27">
        <v>1167.9376156999999</v>
      </c>
      <c r="C26" s="27">
        <v>6.273349134</v>
      </c>
      <c r="D26" s="27">
        <v>12912.295910000001</v>
      </c>
      <c r="E26" s="27">
        <v>313.66733369999997</v>
      </c>
      <c r="F26" s="27">
        <v>288.57407719999998</v>
      </c>
      <c r="G26" s="27">
        <v>0.11461516049000001</v>
      </c>
      <c r="H26" s="27">
        <v>211.93749362</v>
      </c>
      <c r="I26" s="27">
        <v>9.8415804480000002</v>
      </c>
      <c r="J26" s="27">
        <v>2.69478559</v>
      </c>
      <c r="K26" s="27"/>
      <c r="L26" s="27">
        <v>19.816149577000001</v>
      </c>
      <c r="M26" s="27"/>
      <c r="N26" s="27">
        <v>0.4636131825</v>
      </c>
      <c r="O26" s="30"/>
      <c r="P26" s="30">
        <v>0.25268253289999998</v>
      </c>
      <c r="Q26" s="27"/>
      <c r="R26" s="29" t="s">
        <v>25</v>
      </c>
      <c r="S26" s="27">
        <v>0</v>
      </c>
      <c r="T26" s="27">
        <v>0.46361021522506302</v>
      </c>
      <c r="U26" s="27">
        <v>9.8415431702664993</v>
      </c>
      <c r="V26" s="27">
        <v>9.8415431702664993</v>
      </c>
      <c r="W26" s="27">
        <v>0</v>
      </c>
      <c r="X26" s="27">
        <v>2.6947746559025898</v>
      </c>
      <c r="Y26" s="27">
        <v>0</v>
      </c>
      <c r="Z26" s="27">
        <v>0</v>
      </c>
      <c r="AA26" s="27">
        <v>0</v>
      </c>
      <c r="AB26" s="27">
        <v>1167.93919141079</v>
      </c>
      <c r="AC26" s="27">
        <v>2.7605621080614702</v>
      </c>
      <c r="AD26" s="27">
        <v>5.9472941276932598</v>
      </c>
      <c r="AE26" s="27">
        <v>4.0389222131108298</v>
      </c>
      <c r="AF26" s="27">
        <v>0</v>
      </c>
      <c r="AG26" s="27">
        <v>19.816160738585701</v>
      </c>
      <c r="AH26" s="27">
        <v>19.816160738585701</v>
      </c>
      <c r="AI26" s="27">
        <v>103.298370431609</v>
      </c>
      <c r="AJ26" s="27">
        <v>2.1985185978350499</v>
      </c>
      <c r="AK26" s="27">
        <v>1.77314277818223</v>
      </c>
      <c r="AL26" s="27">
        <v>0</v>
      </c>
      <c r="AM26" s="27">
        <v>0</v>
      </c>
      <c r="AN26" s="27">
        <v>0.25268101814159899</v>
      </c>
      <c r="AO26" s="27">
        <v>6.2733785617046198</v>
      </c>
      <c r="AP26" s="27">
        <v>0</v>
      </c>
      <c r="AQ26" s="27">
        <v>11621.0628794567</v>
      </c>
      <c r="AR26" s="27">
        <v>1187.92894648831</v>
      </c>
      <c r="AS26" s="27">
        <v>12912.2901963766</v>
      </c>
      <c r="AT26" s="27">
        <v>0</v>
      </c>
      <c r="AU26" s="27">
        <v>5.4365151925764996</v>
      </c>
      <c r="AV26" s="27">
        <v>0</v>
      </c>
      <c r="AW26" s="27">
        <v>99.2965606509201</v>
      </c>
      <c r="AX26" s="27">
        <v>0.168238576089772</v>
      </c>
      <c r="AY26" s="27">
        <v>5.9157327171414899E-2</v>
      </c>
      <c r="AZ26" s="27">
        <v>222.548243704425</v>
      </c>
      <c r="BA26" s="27">
        <v>7.5605986981707105E-2</v>
      </c>
      <c r="BB26" s="27">
        <v>0</v>
      </c>
      <c r="BC26" s="27">
        <v>1.0965792787579099E-2</v>
      </c>
      <c r="BD26" s="27">
        <v>313.65975935350798</v>
      </c>
      <c r="BE26" s="27">
        <v>288.56652545964897</v>
      </c>
      <c r="BF26" s="27">
        <v>25.0932338938585</v>
      </c>
      <c r="BG26" s="27">
        <v>0</v>
      </c>
      <c r="BH26" s="27">
        <v>0</v>
      </c>
      <c r="BI26" s="27">
        <v>1.18056048049736</v>
      </c>
      <c r="BJ26" s="27">
        <v>0</v>
      </c>
      <c r="BK26" s="27">
        <v>12.668415863908599</v>
      </c>
      <c r="BL26" s="27">
        <v>0</v>
      </c>
      <c r="BM26" s="27">
        <v>0.32926602181473402</v>
      </c>
      <c r="BN26" s="27">
        <v>50.673619278316899</v>
      </c>
      <c r="BO26" s="27">
        <v>6.7255148573294301</v>
      </c>
      <c r="BP26" s="27">
        <v>0</v>
      </c>
      <c r="BQ26" s="27">
        <v>0.85129820047730298</v>
      </c>
      <c r="BR26" s="27">
        <v>1.15422717802874E-3</v>
      </c>
      <c r="BS26" s="27">
        <v>0.114613712986876</v>
      </c>
      <c r="BT26" s="27">
        <v>46.954017054881803</v>
      </c>
      <c r="BU26" s="27">
        <v>0</v>
      </c>
      <c r="BV26" s="27">
        <v>0</v>
      </c>
      <c r="BW26" s="27">
        <v>19.7083580743132</v>
      </c>
      <c r="BX26" s="27">
        <v>18.624858557118898</v>
      </c>
      <c r="BY26" s="27">
        <v>211.93746877428401</v>
      </c>
      <c r="BZ26" s="27">
        <v>20.646991347330701</v>
      </c>
      <c r="CB26" s="36">
        <f t="shared" si="0"/>
        <v>8.0000037840379564E-3</v>
      </c>
      <c r="CC26" s="24">
        <f t="shared" si="1"/>
        <v>1.3491395164770578E-6</v>
      </c>
      <c r="CD26" s="24">
        <f t="shared" si="2"/>
        <v>4.6909081562648653E-6</v>
      </c>
      <c r="CE26" s="24">
        <f t="shared" si="3"/>
        <v>-4.4249476938136878E-7</v>
      </c>
      <c r="CF26" s="24">
        <f t="shared" si="4"/>
        <v>-2.4147705795965076E-5</v>
      </c>
      <c r="CG26" s="24">
        <f t="shared" si="5"/>
        <v>-2.6169157064551503E-5</v>
      </c>
      <c r="CH26" s="24">
        <f t="shared" si="6"/>
        <v>-1.262924658321033E-5</v>
      </c>
      <c r="CI26" s="24">
        <f t="shared" si="7"/>
        <v>-1.1723133816380938E-7</v>
      </c>
      <c r="CJ26" s="24">
        <f t="shared" si="8"/>
        <v>-3.787779178140483E-6</v>
      </c>
      <c r="CK26" s="24">
        <f t="shared" si="9"/>
        <v>-4.0575018104329026E-6</v>
      </c>
      <c r="CL26" s="24" t="str">
        <f t="shared" si="11"/>
        <v/>
      </c>
      <c r="CM26" s="24">
        <f t="shared" si="12"/>
        <v>5.6325703723450507E-7</v>
      </c>
      <c r="CN26" s="24" t="str">
        <f t="shared" si="13"/>
        <v/>
      </c>
      <c r="CO26" s="24">
        <f t="shared" si="14"/>
        <v>-6.4003247728669925E-6</v>
      </c>
      <c r="CP26" s="24" t="str">
        <f t="shared" si="15"/>
        <v/>
      </c>
      <c r="CQ26" s="24">
        <f t="shared" si="10"/>
        <v>-5.9947095812451139E-6</v>
      </c>
    </row>
    <row r="27" spans="1:95" s="29" customFormat="1" x14ac:dyDescent="0.25">
      <c r="A27" s="27" t="s">
        <v>26</v>
      </c>
      <c r="B27" s="27">
        <v>3.84623E-3</v>
      </c>
      <c r="C27" s="27">
        <v>1.00584E-5</v>
      </c>
      <c r="D27" s="27">
        <v>1.9927E-2</v>
      </c>
      <c r="E27" s="27">
        <v>5.0292200000000005E-4</v>
      </c>
      <c r="F27" s="27">
        <v>4.8783499999999999E-4</v>
      </c>
      <c r="G27" s="27">
        <v>9.4971499999999998E-7</v>
      </c>
      <c r="H27" s="27">
        <v>2.2264100000000001E-4</v>
      </c>
      <c r="I27" s="27">
        <v>1.03386E-5</v>
      </c>
      <c r="J27" s="27">
        <v>2.8308699999999999E-6</v>
      </c>
      <c r="K27" s="27"/>
      <c r="L27" s="27">
        <v>2.0816900000000001E-5</v>
      </c>
      <c r="M27" s="27"/>
      <c r="N27" s="27">
        <v>4.8702600000000004E-7</v>
      </c>
      <c r="O27" s="30"/>
      <c r="P27" s="30">
        <v>4.2716000000000002E-7</v>
      </c>
      <c r="Q27" s="27"/>
      <c r="R27" s="29" t="s">
        <v>26</v>
      </c>
      <c r="S27" s="27">
        <v>0</v>
      </c>
      <c r="T27" s="27">
        <v>4.8699926272480496E-7</v>
      </c>
      <c r="U27" s="27">
        <v>1.0338571269035499E-5</v>
      </c>
      <c r="V27" s="27">
        <v>1.0338571269035499E-5</v>
      </c>
      <c r="W27" s="27">
        <v>0</v>
      </c>
      <c r="X27" s="27">
        <v>2.83101406500326E-6</v>
      </c>
      <c r="Y27" s="27">
        <v>0</v>
      </c>
      <c r="Z27" s="27">
        <v>0</v>
      </c>
      <c r="AA27" s="27">
        <v>0</v>
      </c>
      <c r="AB27" s="27">
        <v>3.8460821111459798E-3</v>
      </c>
      <c r="AC27" s="27">
        <v>2.8973581590303902E-6</v>
      </c>
      <c r="AD27" s="27">
        <v>6.2426026223978198E-6</v>
      </c>
      <c r="AE27" s="27">
        <v>4.23956356586582E-6</v>
      </c>
      <c r="AF27" s="27">
        <v>0</v>
      </c>
      <c r="AG27" s="27">
        <v>2.0815160380738099E-5</v>
      </c>
      <c r="AH27" s="27">
        <v>2.0815160380738099E-5</v>
      </c>
      <c r="AI27" s="27">
        <v>1.5940769523305499E-4</v>
      </c>
      <c r="AJ27" s="27">
        <v>2.30721554038039E-6</v>
      </c>
      <c r="AK27" s="27">
        <v>1.8611708709359101E-6</v>
      </c>
      <c r="AL27" s="27">
        <v>0</v>
      </c>
      <c r="AM27" s="27">
        <v>0</v>
      </c>
      <c r="AN27" s="27">
        <v>4.2714245914284202E-7</v>
      </c>
      <c r="AO27" s="27">
        <v>1.00614042339765E-5</v>
      </c>
      <c r="AP27" s="27">
        <v>0</v>
      </c>
      <c r="AQ27" s="27">
        <v>1.7934059756278899E-2</v>
      </c>
      <c r="AR27" s="27">
        <v>1.83319774908093E-3</v>
      </c>
      <c r="AS27" s="27">
        <v>1.99266652005929E-2</v>
      </c>
      <c r="AT27" s="27">
        <v>0</v>
      </c>
      <c r="AU27" s="27">
        <v>5.7059089656464904E-6</v>
      </c>
      <c r="AV27" s="27">
        <v>0</v>
      </c>
      <c r="AW27" s="27">
        <v>1.04214413267414E-4</v>
      </c>
      <c r="AX27" s="27">
        <v>2.8441662946367198E-7</v>
      </c>
      <c r="AY27" s="27">
        <v>1.00022597375398E-7</v>
      </c>
      <c r="AZ27" s="27">
        <v>3.7623141917028901E-4</v>
      </c>
      <c r="BA27" s="27">
        <v>1.2782453413581599E-7</v>
      </c>
      <c r="BB27" s="27">
        <v>0</v>
      </c>
      <c r="BC27" s="27">
        <v>1.85359656519894E-8</v>
      </c>
      <c r="BD27" s="27">
        <v>5.0291897881909195E-4</v>
      </c>
      <c r="BE27" s="27">
        <v>4.8783109707501598E-4</v>
      </c>
      <c r="BF27" s="27">
        <v>1.5087881744076301E-5</v>
      </c>
      <c r="BG27" s="27">
        <v>0</v>
      </c>
      <c r="BH27" s="27">
        <v>0</v>
      </c>
      <c r="BI27" s="27">
        <v>1.9956238253498499E-6</v>
      </c>
      <c r="BJ27" s="27">
        <v>0</v>
      </c>
      <c r="BK27" s="27">
        <v>2.1416745206324799E-5</v>
      </c>
      <c r="BL27" s="27">
        <v>0</v>
      </c>
      <c r="BM27" s="27">
        <v>5.5644107872154302E-7</v>
      </c>
      <c r="BN27" s="27">
        <v>8.5658933955036707E-5</v>
      </c>
      <c r="BO27" s="27">
        <v>7.0594381697228803E-6</v>
      </c>
      <c r="BP27" s="27">
        <v>0</v>
      </c>
      <c r="BQ27" s="27">
        <v>1.4391827466283E-6</v>
      </c>
      <c r="BR27" s="27">
        <v>1.9513660389005601E-9</v>
      </c>
      <c r="BS27" s="27">
        <v>9.4965944101809202E-7</v>
      </c>
      <c r="BT27" s="27">
        <v>4.9284585029514299E-5</v>
      </c>
      <c r="BU27" s="27">
        <v>0</v>
      </c>
      <c r="BV27" s="27">
        <v>0</v>
      </c>
      <c r="BW27" s="27">
        <v>2.0685688652259501E-5</v>
      </c>
      <c r="BX27" s="27">
        <v>1.9553991302766301E-5</v>
      </c>
      <c r="BY27" s="27">
        <v>2.22656900191252E-4</v>
      </c>
      <c r="BZ27" s="27">
        <v>2.16692175713883E-5</v>
      </c>
      <c r="CB27" s="36">
        <f t="shared" si="0"/>
        <v>7.9997176460972486E-3</v>
      </c>
      <c r="CC27" s="24">
        <f t="shared" si="1"/>
        <v>-3.8450340728494003E-5</v>
      </c>
      <c r="CD27" s="24">
        <f t="shared" si="2"/>
        <v>2.9867911163799615E-4</v>
      </c>
      <c r="CE27" s="24">
        <f t="shared" si="3"/>
        <v>-1.6801295082083768E-5</v>
      </c>
      <c r="CF27" s="24">
        <f t="shared" si="4"/>
        <v>-6.0072554155409405E-6</v>
      </c>
      <c r="CG27" s="24">
        <f t="shared" si="5"/>
        <v>-8.0005021862194561E-6</v>
      </c>
      <c r="CH27" s="24">
        <f t="shared" si="6"/>
        <v>-5.8500689057198851E-5</v>
      </c>
      <c r="CI27" s="24">
        <f t="shared" si="7"/>
        <v>7.1416276660589344E-5</v>
      </c>
      <c r="CJ27" s="24">
        <f t="shared" si="8"/>
        <v>-2.7789995260619907E-6</v>
      </c>
      <c r="CK27" s="24">
        <f t="shared" si="9"/>
        <v>5.0890716726695147E-5</v>
      </c>
      <c r="CL27" s="24" t="str">
        <f t="shared" si="11"/>
        <v/>
      </c>
      <c r="CM27" s="24">
        <f t="shared" si="12"/>
        <v>-8.3567642727875311E-5</v>
      </c>
      <c r="CN27" s="24" t="str">
        <f t="shared" si="13"/>
        <v/>
      </c>
      <c r="CO27" s="24">
        <f t="shared" si="14"/>
        <v>-5.4899071497370487E-5</v>
      </c>
      <c r="CP27" s="24" t="str">
        <f t="shared" si="15"/>
        <v/>
      </c>
      <c r="CQ27" s="24">
        <f t="shared" si="10"/>
        <v>-4.106390382526786E-5</v>
      </c>
    </row>
    <row r="28" spans="1:95" s="29" customFormat="1" x14ac:dyDescent="0.25">
      <c r="A28" s="27" t="s">
        <v>27</v>
      </c>
      <c r="B28" s="27">
        <v>0.17783614</v>
      </c>
      <c r="C28" s="27">
        <v>4.7214549999999999E-4</v>
      </c>
      <c r="D28" s="27">
        <v>0.9194118</v>
      </c>
      <c r="E28" s="27">
        <v>2.3607217999999999E-2</v>
      </c>
      <c r="F28" s="27">
        <v>2.2899017000000001E-2</v>
      </c>
      <c r="G28" s="27">
        <v>4.4036500000000004E-5</v>
      </c>
      <c r="H28" s="27">
        <v>1.0415758000000001E-2</v>
      </c>
      <c r="I28" s="27">
        <v>4.8366890000000001E-4</v>
      </c>
      <c r="J28" s="27">
        <v>1.3243639999999999E-4</v>
      </c>
      <c r="K28" s="27"/>
      <c r="L28" s="27">
        <v>9.7387180000000002E-4</v>
      </c>
      <c r="M28" s="27"/>
      <c r="N28" s="27">
        <v>2.2784499999999998E-5</v>
      </c>
      <c r="O28" s="30"/>
      <c r="P28" s="30">
        <v>2.0051000000000002E-5</v>
      </c>
      <c r="Q28" s="27"/>
      <c r="R28" s="29" t="s">
        <v>27</v>
      </c>
      <c r="S28" s="27">
        <v>0</v>
      </c>
      <c r="T28" s="27">
        <v>2.2783399968281001E-5</v>
      </c>
      <c r="U28" s="27">
        <v>4.83608693524363E-4</v>
      </c>
      <c r="V28" s="27">
        <v>4.83608693524363E-4</v>
      </c>
      <c r="W28" s="27">
        <v>0</v>
      </c>
      <c r="X28" s="27">
        <v>1.3243381970091001E-4</v>
      </c>
      <c r="Y28" s="27">
        <v>0</v>
      </c>
      <c r="Z28" s="27">
        <v>0</v>
      </c>
      <c r="AA28" s="27">
        <v>0</v>
      </c>
      <c r="AB28" s="27">
        <v>0.177836798447945</v>
      </c>
      <c r="AC28" s="27">
        <v>1.3554827946725301E-4</v>
      </c>
      <c r="AD28" s="27">
        <v>2.9200741611633599E-4</v>
      </c>
      <c r="AE28" s="27">
        <v>1.9832818737082101E-4</v>
      </c>
      <c r="AF28" s="27">
        <v>0</v>
      </c>
      <c r="AG28" s="27">
        <v>9.7386681588651101E-4</v>
      </c>
      <c r="AH28" s="27">
        <v>9.7386681588651101E-4</v>
      </c>
      <c r="AI28" s="27">
        <v>7.3554630532912503E-3</v>
      </c>
      <c r="AJ28" s="27">
        <v>1.07970011621665E-4</v>
      </c>
      <c r="AK28" s="27">
        <v>8.7065852887999301E-5</v>
      </c>
      <c r="AL28" s="27">
        <v>0</v>
      </c>
      <c r="AM28" s="27">
        <v>0</v>
      </c>
      <c r="AN28" s="27">
        <v>2.0049344040824001E-5</v>
      </c>
      <c r="AO28" s="27">
        <v>4.7214045646698402E-4</v>
      </c>
      <c r="AP28" s="27">
        <v>0</v>
      </c>
      <c r="AQ28" s="27">
        <v>0.82747455590646302</v>
      </c>
      <c r="AR28" s="27">
        <v>8.4586205680207999E-2</v>
      </c>
      <c r="AS28" s="27">
        <v>0.91941622463996198</v>
      </c>
      <c r="AT28" s="27">
        <v>0</v>
      </c>
      <c r="AU28" s="27">
        <v>2.6696734334782799E-4</v>
      </c>
      <c r="AV28" s="27">
        <v>0</v>
      </c>
      <c r="AW28" s="27">
        <v>4.8757830866912296E-3</v>
      </c>
      <c r="AX28" s="27">
        <v>1.33495968297536E-5</v>
      </c>
      <c r="AY28" s="27">
        <v>4.6941015338657304E-6</v>
      </c>
      <c r="AZ28" s="27">
        <v>1.7659782183347499E-2</v>
      </c>
      <c r="BA28" s="27">
        <v>5.9997062341198398E-6</v>
      </c>
      <c r="BB28" s="27">
        <v>0</v>
      </c>
      <c r="BC28" s="27">
        <v>8.7020062060109203E-7</v>
      </c>
      <c r="BD28" s="27">
        <v>2.36067262647972E-2</v>
      </c>
      <c r="BE28" s="27">
        <v>2.2898513166035601E-2</v>
      </c>
      <c r="BF28" s="27">
        <v>7.0821309876155098E-4</v>
      </c>
      <c r="BG28" s="27">
        <v>0</v>
      </c>
      <c r="BH28" s="27">
        <v>0</v>
      </c>
      <c r="BI28" s="27">
        <v>9.3690917508556794E-5</v>
      </c>
      <c r="BJ28" s="27">
        <v>0</v>
      </c>
      <c r="BK28" s="27">
        <v>1.00529550201999E-3</v>
      </c>
      <c r="BL28" s="27">
        <v>0</v>
      </c>
      <c r="BM28" s="27">
        <v>2.6126980715068901E-5</v>
      </c>
      <c r="BN28" s="27">
        <v>4.0210613050259596E-3</v>
      </c>
      <c r="BO28" s="27">
        <v>3.3031570707187498E-4</v>
      </c>
      <c r="BP28" s="27">
        <v>0</v>
      </c>
      <c r="BQ28" s="27">
        <v>6.75510618010661E-5</v>
      </c>
      <c r="BR28" s="27">
        <v>9.1610399201926503E-8</v>
      </c>
      <c r="BS28" s="27">
        <v>4.4035821579942399E-5</v>
      </c>
      <c r="BT28" s="27">
        <v>2.3057441073307998E-3</v>
      </c>
      <c r="BU28" s="27">
        <v>0</v>
      </c>
      <c r="BV28" s="27">
        <v>0</v>
      </c>
      <c r="BW28" s="27">
        <v>9.6779736702546704E-4</v>
      </c>
      <c r="BX28" s="27">
        <v>9.1446260751665905E-4</v>
      </c>
      <c r="BY28" s="27">
        <v>1.0415828634732701E-2</v>
      </c>
      <c r="BZ28" s="27">
        <v>1.0139382715928799E-3</v>
      </c>
      <c r="CB28" s="36">
        <f t="shared" si="0"/>
        <v>8.0001449356319615E-3</v>
      </c>
      <c r="CC28" s="24">
        <f t="shared" si="1"/>
        <v>3.7025541883732931E-6</v>
      </c>
      <c r="CD28" s="24">
        <f t="shared" si="2"/>
        <v>-1.0682158393917247E-5</v>
      </c>
      <c r="CE28" s="24">
        <f t="shared" si="3"/>
        <v>4.8124681040369226E-6</v>
      </c>
      <c r="CF28" s="24">
        <f t="shared" si="4"/>
        <v>-2.0829866645011482E-5</v>
      </c>
      <c r="CG28" s="24">
        <f t="shared" si="5"/>
        <v>-2.2002427632589211E-5</v>
      </c>
      <c r="CH28" s="24">
        <f t="shared" si="6"/>
        <v>-1.5405857813535901E-5</v>
      </c>
      <c r="CI28" s="24">
        <f t="shared" si="7"/>
        <v>6.7815259052688962E-6</v>
      </c>
      <c r="CJ28" s="24">
        <f t="shared" si="8"/>
        <v>-1.2447869945124147E-4</v>
      </c>
      <c r="CK28" s="24">
        <f t="shared" si="9"/>
        <v>-1.948330738362505E-5</v>
      </c>
      <c r="CL28" s="24" t="str">
        <f t="shared" si="11"/>
        <v/>
      </c>
      <c r="CM28" s="24">
        <f t="shared" si="12"/>
        <v>-5.1178332599887009E-6</v>
      </c>
      <c r="CN28" s="24" t="str">
        <f t="shared" si="13"/>
        <v/>
      </c>
      <c r="CO28" s="24">
        <f t="shared" si="14"/>
        <v>-4.8279827031431623E-5</v>
      </c>
      <c r="CP28" s="24" t="str">
        <f t="shared" si="15"/>
        <v/>
      </c>
      <c r="CQ28" s="24">
        <f t="shared" si="10"/>
        <v>-8.2587361029387376E-5</v>
      </c>
    </row>
    <row r="29" spans="1:95" s="29" customFormat="1" x14ac:dyDescent="0.25">
      <c r="A29" s="2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P29" s="30"/>
      <c r="Q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B29" s="36" t="e">
        <f t="shared" si="0"/>
        <v>#DIV/0!</v>
      </c>
      <c r="CC29" s="24" t="str">
        <f t="shared" si="1"/>
        <v/>
      </c>
      <c r="CD29" s="24" t="str">
        <f t="shared" si="2"/>
        <v/>
      </c>
      <c r="CE29" s="24" t="str">
        <f t="shared" si="3"/>
        <v/>
      </c>
      <c r="CF29" s="24" t="str">
        <f t="shared" si="4"/>
        <v/>
      </c>
      <c r="CG29" s="24" t="str">
        <f t="shared" si="5"/>
        <v/>
      </c>
      <c r="CH29" s="24" t="str">
        <f t="shared" si="6"/>
        <v/>
      </c>
      <c r="CI29" s="24" t="str">
        <f t="shared" si="7"/>
        <v/>
      </c>
      <c r="CJ29" s="24" t="str">
        <f t="shared" si="8"/>
        <v/>
      </c>
      <c r="CK29" s="24" t="str">
        <f t="shared" si="9"/>
        <v/>
      </c>
      <c r="CL29" s="24" t="str">
        <f t="shared" si="11"/>
        <v/>
      </c>
      <c r="CM29" s="24" t="str">
        <f t="shared" si="12"/>
        <v/>
      </c>
      <c r="CN29" s="24" t="str">
        <f t="shared" si="13"/>
        <v/>
      </c>
      <c r="CO29" s="24" t="str">
        <f t="shared" si="14"/>
        <v/>
      </c>
      <c r="CP29" s="24" t="str">
        <f t="shared" si="15"/>
        <v/>
      </c>
      <c r="CQ29" s="24" t="str">
        <f t="shared" si="10"/>
        <v/>
      </c>
    </row>
    <row r="30" spans="1:95" s="29" customFormat="1" x14ac:dyDescent="0.25">
      <c r="A30" s="27" t="s">
        <v>29</v>
      </c>
      <c r="B30" s="27">
        <v>7.5136824999999998</v>
      </c>
      <c r="C30" s="27">
        <v>1.24419948E-2</v>
      </c>
      <c r="D30" s="27">
        <v>36.583917999999997</v>
      </c>
      <c r="E30" s="27">
        <v>1.06545574</v>
      </c>
      <c r="F30" s="27">
        <v>1.0068507499999999</v>
      </c>
      <c r="G30" s="27">
        <v>0.19473651000000003</v>
      </c>
      <c r="H30" s="27">
        <v>0.46373043000000003</v>
      </c>
      <c r="I30" s="27">
        <v>2.5143983500000001E-2</v>
      </c>
      <c r="J30" s="27">
        <v>6.8848321000000001E-3</v>
      </c>
      <c r="K30" s="27"/>
      <c r="L30" s="27">
        <v>5.0627716699999999E-2</v>
      </c>
      <c r="M30" s="27"/>
      <c r="N30" s="27">
        <v>1.1844959999999999E-3</v>
      </c>
      <c r="O30" s="30"/>
      <c r="P30" s="30">
        <v>1.0302789E-3</v>
      </c>
      <c r="Q30" s="27"/>
      <c r="R30" s="29" t="s">
        <v>29</v>
      </c>
      <c r="S30" s="27">
        <v>0</v>
      </c>
      <c r="T30" s="27">
        <v>1.18447514057165E-3</v>
      </c>
      <c r="U30" s="27">
        <v>2.5144015041452299E-2</v>
      </c>
      <c r="V30" s="27">
        <v>2.5144015041452299E-2</v>
      </c>
      <c r="W30" s="27">
        <v>0</v>
      </c>
      <c r="X30" s="27">
        <v>6.88456861766896E-3</v>
      </c>
      <c r="Y30" s="27">
        <v>0</v>
      </c>
      <c r="Z30" s="27">
        <v>0</v>
      </c>
      <c r="AA30" s="27">
        <v>0</v>
      </c>
      <c r="AB30" s="27">
        <v>7.5136379679998697</v>
      </c>
      <c r="AC30" s="27">
        <v>5.8501352061045703E-3</v>
      </c>
      <c r="AD30" s="27">
        <v>1.2604129244365801E-2</v>
      </c>
      <c r="AE30" s="27">
        <v>8.5591623816531001E-3</v>
      </c>
      <c r="AF30" s="27">
        <v>0</v>
      </c>
      <c r="AG30" s="27">
        <v>5.0626867444898298E-2</v>
      </c>
      <c r="AH30" s="27">
        <v>5.0626867444898298E-2</v>
      </c>
      <c r="AI30" s="27">
        <v>0.29268052381818599</v>
      </c>
      <c r="AJ30" s="27">
        <v>4.6602593346450902E-3</v>
      </c>
      <c r="AK30" s="27">
        <v>3.7568738475614199E-3</v>
      </c>
      <c r="AL30" s="27">
        <v>0</v>
      </c>
      <c r="AM30" s="27">
        <v>0</v>
      </c>
      <c r="AN30" s="27">
        <v>1.0300306023082401E-3</v>
      </c>
      <c r="AO30" s="27">
        <v>1.24423524418944E-2</v>
      </c>
      <c r="AP30" s="27">
        <v>0</v>
      </c>
      <c r="AQ30" s="27">
        <v>32.925379057193197</v>
      </c>
      <c r="AR30" s="27">
        <v>3.36571775326974</v>
      </c>
      <c r="AS30" s="27">
        <v>36.583777334281102</v>
      </c>
      <c r="AT30" s="27">
        <v>0</v>
      </c>
      <c r="AU30" s="27">
        <v>1.1521285944983599E-2</v>
      </c>
      <c r="AV30" s="27">
        <v>0</v>
      </c>
      <c r="AW30" s="27">
        <v>0.21043009161857801</v>
      </c>
      <c r="AX30" s="27">
        <v>5.8697895137154496E-4</v>
      </c>
      <c r="AY30" s="27">
        <v>2.0641831599949099E-4</v>
      </c>
      <c r="AZ30" s="27">
        <v>0.77648676951228701</v>
      </c>
      <c r="BA30" s="27">
        <v>2.6381261815395699E-4</v>
      </c>
      <c r="BB30" s="27">
        <v>0</v>
      </c>
      <c r="BC30" s="27">
        <v>3.82616610724384E-5</v>
      </c>
      <c r="BD30" s="27">
        <v>1.06543239341755</v>
      </c>
      <c r="BE30" s="27">
        <v>1.0068290490059899</v>
      </c>
      <c r="BF30" s="27">
        <v>5.8603344411558997E-2</v>
      </c>
      <c r="BG30" s="27">
        <v>0</v>
      </c>
      <c r="BH30" s="27">
        <v>0</v>
      </c>
      <c r="BI30" s="27">
        <v>4.1190319504841996E-3</v>
      </c>
      <c r="BJ30" s="27">
        <v>0</v>
      </c>
      <c r="BK30" s="27">
        <v>4.4201699763554002E-2</v>
      </c>
      <c r="BL30" s="27">
        <v>0</v>
      </c>
      <c r="BM30" s="27">
        <v>1.14881143316963E-3</v>
      </c>
      <c r="BN30" s="27">
        <v>0.17680301702519299</v>
      </c>
      <c r="BO30" s="27">
        <v>1.4252649055705301E-2</v>
      </c>
      <c r="BP30" s="27">
        <v>0</v>
      </c>
      <c r="BQ30" s="27">
        <v>2.9702205173145401E-3</v>
      </c>
      <c r="BR30" s="27">
        <v>4.02725739512891E-6</v>
      </c>
      <c r="BS30" s="27">
        <v>0.19473683537536399</v>
      </c>
      <c r="BT30" s="27">
        <v>9.9506688856958098E-2</v>
      </c>
      <c r="BU30" s="27">
        <v>0</v>
      </c>
      <c r="BV30" s="27">
        <v>0</v>
      </c>
      <c r="BW30" s="27">
        <v>4.1765443380457103E-2</v>
      </c>
      <c r="BX30" s="27">
        <v>3.9470265579787701E-2</v>
      </c>
      <c r="BY30" s="27">
        <v>0.46373147704161499</v>
      </c>
      <c r="BZ30" s="27">
        <v>4.3754477285779303E-2</v>
      </c>
      <c r="CB30" s="36">
        <f t="shared" si="0"/>
        <v>8.0002816861649631E-3</v>
      </c>
      <c r="CC30" s="24">
        <f t="shared" si="1"/>
        <v>-5.9267875812032467E-6</v>
      </c>
      <c r="CD30" s="24">
        <f t="shared" si="2"/>
        <v>2.8744739099225552E-5</v>
      </c>
      <c r="CE30" s="24">
        <f t="shared" si="3"/>
        <v>-3.8450151483269208E-6</v>
      </c>
      <c r="CF30" s="24">
        <f t="shared" si="4"/>
        <v>-2.1912296844875787E-5</v>
      </c>
      <c r="CG30" s="24">
        <f t="shared" si="5"/>
        <v>-2.1553337483235536E-5</v>
      </c>
      <c r="CH30" s="24">
        <f t="shared" si="6"/>
        <v>1.6708493130415188E-6</v>
      </c>
      <c r="CI30" s="24">
        <f t="shared" si="7"/>
        <v>2.2578669572438747E-6</v>
      </c>
      <c r="CJ30" s="24">
        <f t="shared" si="8"/>
        <v>1.2544333835258638E-6</v>
      </c>
      <c r="CK30" s="24">
        <f t="shared" si="9"/>
        <v>-3.8269971905347993E-5</v>
      </c>
      <c r="CL30" s="24" t="str">
        <f t="shared" si="11"/>
        <v/>
      </c>
      <c r="CM30" s="24">
        <f t="shared" si="12"/>
        <v>-1.67745092423033E-5</v>
      </c>
      <c r="CN30" s="24" t="str">
        <f t="shared" si="13"/>
        <v/>
      </c>
      <c r="CO30" s="24">
        <f t="shared" si="14"/>
        <v>-1.7610383108074682E-5</v>
      </c>
      <c r="CP30" s="24" t="str">
        <f t="shared" si="15"/>
        <v/>
      </c>
      <c r="CQ30" s="24">
        <f t="shared" si="10"/>
        <v>-2.4100046284546492E-4</v>
      </c>
    </row>
    <row r="31" spans="1:95" x14ac:dyDescent="0.25">
      <c r="A31" s="27" t="s">
        <v>30</v>
      </c>
      <c r="B31" s="27">
        <v>1473.8093867</v>
      </c>
      <c r="C31" s="27">
        <v>4.4456640487000003</v>
      </c>
      <c r="D31" s="27">
        <v>7644.2858339000004</v>
      </c>
      <c r="E31" s="27">
        <v>241.13177026</v>
      </c>
      <c r="F31" s="27">
        <v>232.30122456000001</v>
      </c>
      <c r="G31" s="27">
        <v>6.7712976474000008</v>
      </c>
      <c r="H31" s="27">
        <v>204.28678575999999</v>
      </c>
      <c r="I31" s="27">
        <v>9.8647517631999992</v>
      </c>
      <c r="J31" s="27">
        <v>2.7011309030000001</v>
      </c>
      <c r="K31" s="27"/>
      <c r="L31" s="27">
        <v>19.862819690999999</v>
      </c>
      <c r="M31" s="27"/>
      <c r="N31" s="27">
        <v>0.46470476669999999</v>
      </c>
      <c r="O31" s="30"/>
      <c r="P31" s="30">
        <v>0.20978324579999999</v>
      </c>
      <c r="Q31" s="27"/>
      <c r="R31" s="29" t="s">
        <v>30</v>
      </c>
      <c r="S31" s="27">
        <v>0</v>
      </c>
      <c r="T31" s="27">
        <v>0.46470518903661401</v>
      </c>
      <c r="U31" s="27">
        <v>9.8647491507329992</v>
      </c>
      <c r="V31" s="27">
        <v>9.8647491507329992</v>
      </c>
      <c r="W31" s="27">
        <v>0</v>
      </c>
      <c r="X31" s="27">
        <v>2.7011307680376699</v>
      </c>
      <c r="Y31" s="27">
        <v>0</v>
      </c>
      <c r="Z31" s="27">
        <v>0</v>
      </c>
      <c r="AA31" s="27">
        <v>0</v>
      </c>
      <c r="AB31" s="27">
        <v>1473.80893037032</v>
      </c>
      <c r="AC31" s="27">
        <v>2.6422871741974898</v>
      </c>
      <c r="AD31" s="27">
        <v>5.6924758927894104</v>
      </c>
      <c r="AE31" s="27">
        <v>3.8658824933815801</v>
      </c>
      <c r="AF31" s="27">
        <v>0</v>
      </c>
      <c r="AG31" s="27">
        <v>19.862874422323401</v>
      </c>
      <c r="AH31" s="27">
        <v>19.862874422323401</v>
      </c>
      <c r="AI31" s="27">
        <v>61.154315452250898</v>
      </c>
      <c r="AJ31" s="27">
        <v>2.1043206682187598</v>
      </c>
      <c r="AK31" s="27">
        <v>1.6971668444388099</v>
      </c>
      <c r="AL31" s="27">
        <v>0</v>
      </c>
      <c r="AM31" s="27">
        <v>0</v>
      </c>
      <c r="AN31" s="27">
        <v>0.20977789429771901</v>
      </c>
      <c r="AO31" s="27">
        <v>4.4457088891361698</v>
      </c>
      <c r="AP31" s="27">
        <v>0</v>
      </c>
      <c r="AQ31" s="27">
        <v>6879.8539835799802</v>
      </c>
      <c r="AR31" s="27">
        <v>703.27355244387604</v>
      </c>
      <c r="AS31" s="27">
        <v>7644.2818514761002</v>
      </c>
      <c r="AT31" s="27">
        <v>0</v>
      </c>
      <c r="AU31" s="27">
        <v>5.2035446638651601</v>
      </c>
      <c r="AV31" s="27">
        <v>0</v>
      </c>
      <c r="AW31" s="27">
        <v>95.041230045210398</v>
      </c>
      <c r="AX31" s="27">
        <v>0.135432162485601</v>
      </c>
      <c r="AY31" s="27">
        <v>4.7621585969510098E-2</v>
      </c>
      <c r="AZ31" s="27">
        <v>179.150640286711</v>
      </c>
      <c r="BA31" s="27">
        <v>6.0862777877720597E-2</v>
      </c>
      <c r="BB31" s="27">
        <v>0</v>
      </c>
      <c r="BC31" s="27">
        <v>8.8274740492291798E-3</v>
      </c>
      <c r="BD31" s="27">
        <v>241.125649302635</v>
      </c>
      <c r="BE31" s="27">
        <v>232.29504407938899</v>
      </c>
      <c r="BF31" s="27">
        <v>8.8306052232455592</v>
      </c>
      <c r="BG31" s="27">
        <v>0</v>
      </c>
      <c r="BH31" s="27">
        <v>0</v>
      </c>
      <c r="BI31" s="27">
        <v>0.95034164783919195</v>
      </c>
      <c r="BJ31" s="27">
        <v>0</v>
      </c>
      <c r="BK31" s="27">
        <v>10.1979936606094</v>
      </c>
      <c r="BL31" s="27">
        <v>0</v>
      </c>
      <c r="BM31" s="27">
        <v>0.265057531387203</v>
      </c>
      <c r="BN31" s="27">
        <v>40.792047032082998</v>
      </c>
      <c r="BO31" s="27">
        <v>6.4372932263688698</v>
      </c>
      <c r="BP31" s="27">
        <v>0</v>
      </c>
      <c r="BQ31" s="27">
        <v>0.68529072297271099</v>
      </c>
      <c r="BR31" s="27">
        <v>9.2919740506622198E-4</v>
      </c>
      <c r="BS31" s="27">
        <v>6.7714101589598599</v>
      </c>
      <c r="BT31" s="27">
        <v>44.942503506177196</v>
      </c>
      <c r="BU31" s="27">
        <v>0</v>
      </c>
      <c r="BV31" s="27">
        <v>0</v>
      </c>
      <c r="BW31" s="27">
        <v>18.863999922270001</v>
      </c>
      <c r="BX31" s="27">
        <v>17.8269239953982</v>
      </c>
      <c r="BY31" s="27">
        <v>204.286782547109</v>
      </c>
      <c r="BZ31" s="27">
        <v>19.762258500032701</v>
      </c>
      <c r="CB31" s="36">
        <f t="shared" si="0"/>
        <v>8.0000079327846984E-3</v>
      </c>
      <c r="CC31" s="24">
        <f t="shared" si="1"/>
        <v>-3.0962598291852812E-7</v>
      </c>
      <c r="CD31" s="24">
        <f t="shared" si="2"/>
        <v>1.00863303385671E-5</v>
      </c>
      <c r="CE31" s="24">
        <f t="shared" si="3"/>
        <v>-5.2096742412960574E-7</v>
      </c>
      <c r="CF31" s="24">
        <f t="shared" si="4"/>
        <v>-2.5384284113201027E-5</v>
      </c>
      <c r="CG31" s="24">
        <f t="shared" si="5"/>
        <v>-2.6605458592515484E-5</v>
      </c>
      <c r="CH31" s="24">
        <f t="shared" si="6"/>
        <v>1.6615952468465375E-5</v>
      </c>
      <c r="CI31" s="24">
        <f t="shared" si="7"/>
        <v>-1.5727355912777107E-8</v>
      </c>
      <c r="CJ31" s="24">
        <f t="shared" si="8"/>
        <v>-2.6482845820899081E-7</v>
      </c>
      <c r="CK31" s="24">
        <f t="shared" si="9"/>
        <v>-4.9965120183771523E-8</v>
      </c>
      <c r="CL31" s="24" t="str">
        <f t="shared" si="11"/>
        <v/>
      </c>
      <c r="CM31" s="24">
        <f t="shared" si="12"/>
        <v>2.755465953662092E-6</v>
      </c>
      <c r="CN31" s="24" t="str">
        <f t="shared" si="13"/>
        <v/>
      </c>
      <c r="CO31" s="24">
        <f t="shared" si="14"/>
        <v>9.0882780698268766E-7</v>
      </c>
      <c r="CP31" s="24" t="str">
        <f t="shared" si="15"/>
        <v/>
      </c>
      <c r="CQ31" s="24">
        <f t="shared" si="10"/>
        <v>-2.5509674333494164E-5</v>
      </c>
    </row>
    <row r="32" spans="1:95" s="29" customFormat="1" x14ac:dyDescent="0.25">
      <c r="A32" s="27" t="s">
        <v>31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30"/>
      <c r="P32" s="30"/>
      <c r="Q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B32" s="36" t="e">
        <f t="shared" si="0"/>
        <v>#DIV/0!</v>
      </c>
      <c r="CC32" s="24" t="str">
        <f t="shared" si="1"/>
        <v/>
      </c>
      <c r="CD32" s="24" t="str">
        <f t="shared" si="2"/>
        <v/>
      </c>
      <c r="CE32" s="24" t="str">
        <f t="shared" si="3"/>
        <v/>
      </c>
      <c r="CF32" s="24" t="str">
        <f t="shared" si="4"/>
        <v/>
      </c>
      <c r="CG32" s="24" t="str">
        <f t="shared" si="5"/>
        <v/>
      </c>
      <c r="CH32" s="24" t="str">
        <f t="shared" si="6"/>
        <v/>
      </c>
      <c r="CI32" s="24" t="str">
        <f t="shared" si="7"/>
        <v/>
      </c>
      <c r="CJ32" s="24" t="str">
        <f t="shared" si="8"/>
        <v/>
      </c>
      <c r="CK32" s="24" t="str">
        <f t="shared" si="9"/>
        <v/>
      </c>
      <c r="CL32" s="24" t="str">
        <f t="shared" si="11"/>
        <v/>
      </c>
      <c r="CM32" s="24" t="str">
        <f t="shared" si="12"/>
        <v/>
      </c>
      <c r="CN32" s="24" t="str">
        <f t="shared" si="13"/>
        <v/>
      </c>
      <c r="CO32" s="24" t="str">
        <f t="shared" si="14"/>
        <v/>
      </c>
      <c r="CP32" s="24" t="str">
        <f t="shared" si="15"/>
        <v/>
      </c>
      <c r="CQ32" s="24" t="str">
        <f t="shared" si="10"/>
        <v/>
      </c>
    </row>
    <row r="33" spans="1:95" x14ac:dyDescent="0.25">
      <c r="A33" s="27" t="s">
        <v>32</v>
      </c>
      <c r="B33" s="27">
        <v>1711.0933700999999</v>
      </c>
      <c r="C33" s="27">
        <v>4.4525052103</v>
      </c>
      <c r="D33" s="27">
        <v>8995.4084497000003</v>
      </c>
      <c r="E33" s="27">
        <v>225.08838879999999</v>
      </c>
      <c r="F33" s="27">
        <v>218.28114285999999</v>
      </c>
      <c r="G33" s="27">
        <v>1.2413032288000001</v>
      </c>
      <c r="H33" s="27">
        <v>99.774080389999995</v>
      </c>
      <c r="I33" s="27">
        <v>4.6576836493</v>
      </c>
      <c r="J33" s="27">
        <v>1.2753489625000001</v>
      </c>
      <c r="K33" s="27"/>
      <c r="L33" s="27">
        <v>9.3783032722000002</v>
      </c>
      <c r="M33" s="27"/>
      <c r="N33" s="27">
        <v>0.21941225219999999</v>
      </c>
      <c r="O33" s="30"/>
      <c r="P33" s="30">
        <v>0.19195949949999999</v>
      </c>
      <c r="Q33" s="27"/>
      <c r="R33" s="29" t="s">
        <v>32</v>
      </c>
      <c r="S33" s="27">
        <v>0</v>
      </c>
      <c r="T33" s="27">
        <v>0.219413301351397</v>
      </c>
      <c r="U33" s="27">
        <v>4.6576765609474498</v>
      </c>
      <c r="V33" s="27">
        <v>4.6576765609474498</v>
      </c>
      <c r="W33" s="27">
        <v>0</v>
      </c>
      <c r="X33" s="27">
        <v>1.2753369354510999</v>
      </c>
      <c r="Y33" s="27">
        <v>0</v>
      </c>
      <c r="Z33" s="27">
        <v>0</v>
      </c>
      <c r="AA33" s="27">
        <v>0</v>
      </c>
      <c r="AB33" s="27">
        <v>1711.09322810761</v>
      </c>
      <c r="AC33" s="27">
        <v>1.29723191272197</v>
      </c>
      <c r="AD33" s="27">
        <v>2.7947100787314398</v>
      </c>
      <c r="AE33" s="27">
        <v>1.89795164847926</v>
      </c>
      <c r="AF33" s="27">
        <v>0</v>
      </c>
      <c r="AG33" s="27">
        <v>9.3782717859656</v>
      </c>
      <c r="AH33" s="27">
        <v>9.3782717859656</v>
      </c>
      <c r="AI33" s="27">
        <v>71.964174425185803</v>
      </c>
      <c r="AJ33" s="27">
        <v>1.03312240902657</v>
      </c>
      <c r="AK33" s="27">
        <v>0.83323029590947195</v>
      </c>
      <c r="AL33" s="27">
        <v>0</v>
      </c>
      <c r="AM33" s="27">
        <v>0</v>
      </c>
      <c r="AN33" s="27">
        <v>0.191959204463544</v>
      </c>
      <c r="AO33" s="27">
        <v>4.4524694874805002</v>
      </c>
      <c r="AP33" s="27">
        <v>0</v>
      </c>
      <c r="AQ33" s="27">
        <v>8095.8676450569801</v>
      </c>
      <c r="AR33" s="27">
        <v>827.57605188321895</v>
      </c>
      <c r="AS33" s="27">
        <v>8995.4078713653798</v>
      </c>
      <c r="AT33" s="27">
        <v>0</v>
      </c>
      <c r="AU33" s="27">
        <v>2.5546852540512299</v>
      </c>
      <c r="AV33" s="27">
        <v>0</v>
      </c>
      <c r="AW33" s="27">
        <v>46.660526558163902</v>
      </c>
      <c r="AX33" s="27">
        <v>0.127258038297591</v>
      </c>
      <c r="AY33" s="27">
        <v>4.4747515693270901E-2</v>
      </c>
      <c r="AZ33" s="27">
        <v>168.33827732568301</v>
      </c>
      <c r="BA33" s="27">
        <v>5.7189763128027801E-2</v>
      </c>
      <c r="BB33" s="27">
        <v>0</v>
      </c>
      <c r="BC33" s="27">
        <v>8.2946695328957095E-3</v>
      </c>
      <c r="BD33" s="27">
        <v>225.08255058197</v>
      </c>
      <c r="BE33" s="27">
        <v>218.275343786642</v>
      </c>
      <c r="BF33" s="27">
        <v>6.8072067953284003</v>
      </c>
      <c r="BG33" s="27">
        <v>0</v>
      </c>
      <c r="BH33" s="27">
        <v>0</v>
      </c>
      <c r="BI33" s="27">
        <v>0.89298505854483901</v>
      </c>
      <c r="BJ33" s="27">
        <v>0</v>
      </c>
      <c r="BK33" s="27">
        <v>9.5825156252252892</v>
      </c>
      <c r="BL33" s="27">
        <v>0</v>
      </c>
      <c r="BM33" s="27">
        <v>0.24905732478932099</v>
      </c>
      <c r="BN33" s="27">
        <v>38.330216142572901</v>
      </c>
      <c r="BO33" s="27">
        <v>3.1604075677155201</v>
      </c>
      <c r="BP33" s="27">
        <v>0</v>
      </c>
      <c r="BQ33" s="27">
        <v>0.64392921296868699</v>
      </c>
      <c r="BR33" s="27">
        <v>8.7311020582791598E-4</v>
      </c>
      <c r="BS33" s="27">
        <v>1.24130132607959</v>
      </c>
      <c r="BT33" s="27">
        <v>22.064272137509001</v>
      </c>
      <c r="BU33" s="27">
        <v>0</v>
      </c>
      <c r="BV33" s="27">
        <v>0</v>
      </c>
      <c r="BW33" s="27">
        <v>9.2612383300757095</v>
      </c>
      <c r="BX33" s="27">
        <v>8.7520880572449204</v>
      </c>
      <c r="BY33" s="27">
        <v>99.773837667179095</v>
      </c>
      <c r="BZ33" s="27">
        <v>9.7023450914920701</v>
      </c>
      <c r="CB33" s="36">
        <f t="shared" si="0"/>
        <v>8.0001013243952684E-3</v>
      </c>
      <c r="CC33" s="24">
        <f t="shared" si="1"/>
        <v>-8.2983425907971584E-8</v>
      </c>
      <c r="CD33" s="24">
        <f t="shared" si="2"/>
        <v>-8.023083143660201E-6</v>
      </c>
      <c r="CE33" s="24">
        <f t="shared" si="3"/>
        <v>-6.4292202377177798E-8</v>
      </c>
      <c r="CF33" s="24">
        <f t="shared" si="4"/>
        <v>-2.5937446445451472E-5</v>
      </c>
      <c r="CG33" s="24">
        <f t="shared" si="5"/>
        <v>-2.6566991916982612E-5</v>
      </c>
      <c r="CH33" s="24">
        <f t="shared" si="6"/>
        <v>-1.532840941659298E-6</v>
      </c>
      <c r="CI33" s="24">
        <f t="shared" si="7"/>
        <v>-2.4327242100487044E-6</v>
      </c>
      <c r="CJ33" s="24">
        <f t="shared" si="8"/>
        <v>-1.5218621709785932E-6</v>
      </c>
      <c r="CK33" s="24">
        <f t="shared" si="9"/>
        <v>-9.4303984664367748E-6</v>
      </c>
      <c r="CL33" s="24" t="str">
        <f t="shared" si="11"/>
        <v/>
      </c>
      <c r="CM33" s="24">
        <f t="shared" si="12"/>
        <v>-3.3573487107764187E-6</v>
      </c>
      <c r="CN33" s="24" t="str">
        <f t="shared" si="13"/>
        <v/>
      </c>
      <c r="CO33" s="24">
        <f t="shared" si="14"/>
        <v>4.7816445366627854E-6</v>
      </c>
      <c r="CP33" s="24" t="str">
        <f t="shared" si="15"/>
        <v/>
      </c>
      <c r="CQ33" s="24">
        <f t="shared" si="10"/>
        <v>-1.5369724173946624E-6</v>
      </c>
    </row>
    <row r="34" spans="1:95" x14ac:dyDescent="0.25">
      <c r="A34" s="27" t="s">
        <v>33</v>
      </c>
      <c r="B34" s="27">
        <v>512.19788811000001</v>
      </c>
      <c r="C34" s="27">
        <v>1.3012671132</v>
      </c>
      <c r="D34" s="27">
        <v>2718.3605324</v>
      </c>
      <c r="E34" s="27">
        <v>66.646838256999999</v>
      </c>
      <c r="F34" s="27">
        <v>64.640638776000003</v>
      </c>
      <c r="G34" s="27">
        <v>0.22501636506</v>
      </c>
      <c r="H34" s="27">
        <v>29.454944615999999</v>
      </c>
      <c r="I34" s="27">
        <v>1.3813291176</v>
      </c>
      <c r="J34" s="27">
        <v>0.37822997720000001</v>
      </c>
      <c r="K34" s="27"/>
      <c r="L34" s="27">
        <v>2.7813248379000002</v>
      </c>
      <c r="M34" s="27"/>
      <c r="N34" s="27">
        <v>6.50710288E-2</v>
      </c>
      <c r="O34" s="30"/>
      <c r="P34" s="30">
        <v>5.7137752E-2</v>
      </c>
      <c r="Q34" s="27"/>
      <c r="R34" s="29" t="s">
        <v>33</v>
      </c>
      <c r="S34" s="27">
        <v>0</v>
      </c>
      <c r="T34" s="27">
        <v>6.5073297807431901E-2</v>
      </c>
      <c r="U34" s="27">
        <v>1.3813348766222799</v>
      </c>
      <c r="V34" s="27">
        <v>1.3813348766222799</v>
      </c>
      <c r="W34" s="27">
        <v>0</v>
      </c>
      <c r="X34" s="27">
        <v>0.37823074204348101</v>
      </c>
      <c r="Y34" s="27">
        <v>0</v>
      </c>
      <c r="Z34" s="27">
        <v>0</v>
      </c>
      <c r="AA34" s="27">
        <v>0</v>
      </c>
      <c r="AB34" s="27">
        <v>512.19672298153205</v>
      </c>
      <c r="AC34" s="27">
        <v>0.38263233648133199</v>
      </c>
      <c r="AD34" s="27">
        <v>0.82434560880072305</v>
      </c>
      <c r="AE34" s="27">
        <v>0.55982667962213395</v>
      </c>
      <c r="AF34" s="27">
        <v>0</v>
      </c>
      <c r="AG34" s="27">
        <v>2.7813329168638599</v>
      </c>
      <c r="AH34" s="27">
        <v>2.7813329168638599</v>
      </c>
      <c r="AI34" s="27">
        <v>21.746814394307702</v>
      </c>
      <c r="AJ34" s="27">
        <v>0.30473212517603099</v>
      </c>
      <c r="AK34" s="27">
        <v>0.24577239592965999</v>
      </c>
      <c r="AL34" s="27">
        <v>0</v>
      </c>
      <c r="AM34" s="27">
        <v>0</v>
      </c>
      <c r="AN34" s="27">
        <v>5.7142661802291703E-2</v>
      </c>
      <c r="AO34" s="27">
        <v>1.3012890217044899</v>
      </c>
      <c r="AP34" s="27">
        <v>0</v>
      </c>
      <c r="AQ34" s="27">
        <v>2446.5191914813199</v>
      </c>
      <c r="AR34" s="27">
        <v>250.08957677761299</v>
      </c>
      <c r="AS34" s="27">
        <v>2718.3555826532502</v>
      </c>
      <c r="AT34" s="27">
        <v>0</v>
      </c>
      <c r="AU34" s="27">
        <v>0.75353855795895996</v>
      </c>
      <c r="AV34" s="27">
        <v>0</v>
      </c>
      <c r="AW34" s="27">
        <v>13.7632155374758</v>
      </c>
      <c r="AX34" s="27">
        <v>3.7685607356823497E-2</v>
      </c>
      <c r="AY34" s="27">
        <v>1.32511653802697E-2</v>
      </c>
      <c r="AZ34" s="27">
        <v>49.850869925097903</v>
      </c>
      <c r="BA34" s="27">
        <v>1.69357735208364E-2</v>
      </c>
      <c r="BB34" s="27">
        <v>0</v>
      </c>
      <c r="BC34" s="27">
        <v>2.4563946576497599E-3</v>
      </c>
      <c r="BD34" s="27">
        <v>66.645162403092201</v>
      </c>
      <c r="BE34" s="27">
        <v>64.638957908970298</v>
      </c>
      <c r="BF34" s="27">
        <v>2.0062044941219201</v>
      </c>
      <c r="BG34" s="27">
        <v>0</v>
      </c>
      <c r="BH34" s="27">
        <v>0</v>
      </c>
      <c r="BI34" s="27">
        <v>0.26444705352270997</v>
      </c>
      <c r="BJ34" s="27">
        <v>0</v>
      </c>
      <c r="BK34" s="27">
        <v>2.8377319769396498</v>
      </c>
      <c r="BL34" s="27">
        <v>0</v>
      </c>
      <c r="BM34" s="27">
        <v>7.3755234582802504E-2</v>
      </c>
      <c r="BN34" s="27">
        <v>11.350874838649201</v>
      </c>
      <c r="BO34" s="27">
        <v>0.93221658753493197</v>
      </c>
      <c r="BP34" s="27">
        <v>0</v>
      </c>
      <c r="BQ34" s="27">
        <v>0.19069138642063099</v>
      </c>
      <c r="BR34" s="27">
        <v>2.58552841757745E-4</v>
      </c>
      <c r="BS34" s="27">
        <v>0.225016038612631</v>
      </c>
      <c r="BT34" s="27">
        <v>6.5080359750172798</v>
      </c>
      <c r="BU34" s="27">
        <v>0</v>
      </c>
      <c r="BV34" s="27">
        <v>0</v>
      </c>
      <c r="BW34" s="27">
        <v>2.7317473353842998</v>
      </c>
      <c r="BX34" s="27">
        <v>2.5816082354671699</v>
      </c>
      <c r="BY34" s="27">
        <v>29.454937564002801</v>
      </c>
      <c r="BZ34" s="27">
        <v>2.8618434839606799</v>
      </c>
      <c r="CB34" s="36">
        <f t="shared" si="0"/>
        <v>7.9999888657251127E-3</v>
      </c>
      <c r="CC34" s="24">
        <f t="shared" si="1"/>
        <v>-2.2747623428503993E-6</v>
      </c>
      <c r="CD34" s="24">
        <f t="shared" si="2"/>
        <v>1.6836285392653248E-5</v>
      </c>
      <c r="CE34" s="24">
        <f t="shared" si="3"/>
        <v>-1.8208573479670098E-6</v>
      </c>
      <c r="CF34" s="24">
        <f t="shared" si="4"/>
        <v>-2.5145287482896078E-5</v>
      </c>
      <c r="CG34" s="24">
        <f t="shared" si="5"/>
        <v>-2.6003255251390657E-5</v>
      </c>
      <c r="CH34" s="24">
        <f t="shared" si="6"/>
        <v>-1.4507716756994495E-6</v>
      </c>
      <c r="CI34" s="24">
        <f t="shared" si="7"/>
        <v>-2.3941641343023601E-7</v>
      </c>
      <c r="CJ34" s="24">
        <f t="shared" si="8"/>
        <v>4.1691890850428073E-6</v>
      </c>
      <c r="CK34" s="24">
        <f t="shared" si="9"/>
        <v>2.0221651563838666E-6</v>
      </c>
      <c r="CL34" s="24" t="str">
        <f t="shared" si="11"/>
        <v/>
      </c>
      <c r="CM34" s="24">
        <f t="shared" si="12"/>
        <v>2.9047178343185246E-6</v>
      </c>
      <c r="CN34" s="24" t="str">
        <f t="shared" si="13"/>
        <v/>
      </c>
      <c r="CO34" s="24">
        <f t="shared" si="14"/>
        <v>3.4869702750135469E-5</v>
      </c>
      <c r="CP34" s="24" t="str">
        <f t="shared" si="15"/>
        <v/>
      </c>
      <c r="CQ34" s="24">
        <f t="shared" si="10"/>
        <v>8.5929217021045567E-5</v>
      </c>
    </row>
    <row r="35" spans="1:95" s="29" customFormat="1" x14ac:dyDescent="0.25">
      <c r="A35" s="27" t="s">
        <v>34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30"/>
      <c r="P35" s="30"/>
      <c r="Q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B35" s="36" t="e">
        <f t="shared" ref="CB35:CB51" si="16">AI35/AS35</f>
        <v>#DIV/0!</v>
      </c>
      <c r="CC35" s="24" t="str">
        <f t="shared" ref="CC35:CC60" si="17">IF(B35=0,"",(AB35-B35)/B35)</f>
        <v/>
      </c>
      <c r="CD35" s="24" t="str">
        <f t="shared" ref="CD35:CD59" si="18">IF(C35=0,"",(AO35-C35)/C35)</f>
        <v/>
      </c>
      <c r="CE35" s="24" t="str">
        <f t="shared" ref="CE35:CE60" si="19">IF(D35=0,"",(AS35-D35)/D35)</f>
        <v/>
      </c>
      <c r="CF35" s="24" t="str">
        <f t="shared" ref="CF35:CF60" si="20">IF(E35=0,"",(BD35-E35)/E35)</f>
        <v/>
      </c>
      <c r="CG35" s="24" t="str">
        <f t="shared" ref="CG35:CG60" si="21">IF(F35=0,"",(BE35-F35)/F35)</f>
        <v/>
      </c>
      <c r="CH35" s="24" t="str">
        <f t="shared" ref="CH35:CH60" si="22">IF(G35=0,"",(BS35-G35)/G35)</f>
        <v/>
      </c>
      <c r="CI35" s="24" t="str">
        <f t="shared" ref="CI35:CI60" si="23">IF(H35=0,"",(BY35-H35)/H35)</f>
        <v/>
      </c>
      <c r="CJ35" s="24" t="str">
        <f t="shared" ref="CJ35:CJ59" si="24">IF(I35=0,"",(V35-I35)/I35)</f>
        <v/>
      </c>
      <c r="CK35" s="24" t="str">
        <f t="shared" ref="CK35:CK59" si="25">IF(J35=0,"",(X35-J35)/J35)</f>
        <v/>
      </c>
      <c r="CL35" s="24" t="str">
        <f t="shared" si="11"/>
        <v/>
      </c>
      <c r="CM35" s="24" t="str">
        <f t="shared" si="12"/>
        <v/>
      </c>
      <c r="CN35" s="24" t="str">
        <f t="shared" si="13"/>
        <v/>
      </c>
      <c r="CO35" s="24" t="str">
        <f t="shared" si="14"/>
        <v/>
      </c>
      <c r="CP35" s="24" t="str">
        <f t="shared" si="15"/>
        <v/>
      </c>
      <c r="CQ35" s="24" t="str">
        <f t="shared" ref="CQ35:CQ60" si="26">IF(P35=0,"",(AN35-P35)/P35)</f>
        <v/>
      </c>
    </row>
    <row r="36" spans="1:95" x14ac:dyDescent="0.25">
      <c r="A36" s="27" t="s">
        <v>35</v>
      </c>
      <c r="B36" s="27">
        <v>944.48778086000004</v>
      </c>
      <c r="C36" s="27">
        <v>3.9529576779000002</v>
      </c>
      <c r="D36" s="27">
        <v>8055.4019742</v>
      </c>
      <c r="E36" s="27">
        <v>197.81860272</v>
      </c>
      <c r="F36" s="27">
        <v>181.99303785999999</v>
      </c>
      <c r="G36" s="27">
        <v>1.0450654834999999</v>
      </c>
      <c r="H36" s="27">
        <v>133.69596124</v>
      </c>
      <c r="I36" s="27">
        <v>6.2104838969999996</v>
      </c>
      <c r="J36" s="27">
        <v>1.7005328694999999</v>
      </c>
      <c r="K36" s="27"/>
      <c r="L36" s="27">
        <v>12.504892071</v>
      </c>
      <c r="M36" s="27"/>
      <c r="N36" s="27">
        <v>0.29256099559999998</v>
      </c>
      <c r="O36" s="30"/>
      <c r="P36" s="30">
        <v>0.1594126438</v>
      </c>
      <c r="Q36" s="27"/>
      <c r="R36" s="29" t="s">
        <v>35</v>
      </c>
      <c r="S36" s="27">
        <v>0</v>
      </c>
      <c r="T36" s="27">
        <v>0.29256076093432698</v>
      </c>
      <c r="U36" s="27">
        <v>6.2105052516247801</v>
      </c>
      <c r="V36" s="27">
        <v>6.2105052516247801</v>
      </c>
      <c r="W36" s="27">
        <v>0</v>
      </c>
      <c r="X36" s="27">
        <v>1.7005370143801</v>
      </c>
      <c r="Y36" s="27">
        <v>0</v>
      </c>
      <c r="Z36" s="27">
        <v>0</v>
      </c>
      <c r="AA36" s="27">
        <v>0</v>
      </c>
      <c r="AB36" s="27">
        <v>944.48602143994799</v>
      </c>
      <c r="AC36" s="27">
        <v>1.7413235389736901</v>
      </c>
      <c r="AD36" s="27">
        <v>3.7514736170935401</v>
      </c>
      <c r="AE36" s="27">
        <v>2.5477062129327499</v>
      </c>
      <c r="AF36" s="27">
        <v>0</v>
      </c>
      <c r="AG36" s="27">
        <v>12.5048859919295</v>
      </c>
      <c r="AH36" s="27">
        <v>12.5048859919295</v>
      </c>
      <c r="AI36" s="27">
        <v>64.4431078542965</v>
      </c>
      <c r="AJ36" s="27">
        <v>1.3867974943854799</v>
      </c>
      <c r="AK36" s="27">
        <v>1.1184792628470399</v>
      </c>
      <c r="AL36" s="27">
        <v>0</v>
      </c>
      <c r="AM36" s="27">
        <v>0</v>
      </c>
      <c r="AN36" s="27">
        <v>0.15941183279118301</v>
      </c>
      <c r="AO36" s="27">
        <v>3.9529563990806702</v>
      </c>
      <c r="AP36" s="27">
        <v>0</v>
      </c>
      <c r="AQ36" s="27">
        <v>7249.85739484229</v>
      </c>
      <c r="AR36" s="27">
        <v>741.09788095702504</v>
      </c>
      <c r="AS36" s="27">
        <v>8055.3983836536099</v>
      </c>
      <c r="AT36" s="27">
        <v>0</v>
      </c>
      <c r="AU36" s="27">
        <v>3.4292796550648399</v>
      </c>
      <c r="AV36" s="27">
        <v>0</v>
      </c>
      <c r="AW36" s="27">
        <v>62.634532516361098</v>
      </c>
      <c r="AX36" s="27">
        <v>0.10610170461372199</v>
      </c>
      <c r="AY36" s="27">
        <v>3.7308552445201301E-2</v>
      </c>
      <c r="AZ36" s="27">
        <v>140.352931816553</v>
      </c>
      <c r="BA36" s="27">
        <v>4.7682029795466097E-2</v>
      </c>
      <c r="BB36" s="27">
        <v>0</v>
      </c>
      <c r="BC36" s="27">
        <v>6.9156566962637099E-3</v>
      </c>
      <c r="BD36" s="27">
        <v>197.81376309702799</v>
      </c>
      <c r="BE36" s="27">
        <v>181.98819469697801</v>
      </c>
      <c r="BF36" s="27">
        <v>15.825568400050701</v>
      </c>
      <c r="BG36" s="27">
        <v>0</v>
      </c>
      <c r="BH36" s="27">
        <v>0</v>
      </c>
      <c r="BI36" s="27">
        <v>0.74453148442710104</v>
      </c>
      <c r="BJ36" s="27">
        <v>0</v>
      </c>
      <c r="BK36" s="27">
        <v>7.9894834592723498</v>
      </c>
      <c r="BL36" s="27">
        <v>0</v>
      </c>
      <c r="BM36" s="27">
        <v>0.20765330423232201</v>
      </c>
      <c r="BN36" s="27">
        <v>31.957981989340599</v>
      </c>
      <c r="BO36" s="27">
        <v>4.2423622312979097</v>
      </c>
      <c r="BP36" s="27">
        <v>0</v>
      </c>
      <c r="BQ36" s="27">
        <v>0.53687672260895003</v>
      </c>
      <c r="BR36" s="27">
        <v>7.2797699256491304E-4</v>
      </c>
      <c r="BS36" s="27">
        <v>1.0450632650224101</v>
      </c>
      <c r="BT36" s="27">
        <v>29.618082128083</v>
      </c>
      <c r="BU36" s="27">
        <v>0</v>
      </c>
      <c r="BV36" s="27">
        <v>0</v>
      </c>
      <c r="BW36" s="27">
        <v>12.4318091259884</v>
      </c>
      <c r="BX36" s="27">
        <v>11.7484240440284</v>
      </c>
      <c r="BY36" s="27">
        <v>133.695893483688</v>
      </c>
      <c r="BZ36" s="27">
        <v>13.023954220782899</v>
      </c>
      <c r="CB36" s="36">
        <f t="shared" si="16"/>
        <v>7.9999901662303214E-3</v>
      </c>
      <c r="CC36" s="24">
        <f t="shared" si="17"/>
        <v>-1.8628298721359792E-6</v>
      </c>
      <c r="CD36" s="24">
        <f t="shared" si="18"/>
        <v>-3.2350949192695672E-7</v>
      </c>
      <c r="CE36" s="24">
        <f t="shared" si="19"/>
        <v>-4.4573149814426902E-7</v>
      </c>
      <c r="CF36" s="24">
        <f t="shared" si="20"/>
        <v>-2.4464953778205579E-5</v>
      </c>
      <c r="CG36" s="24">
        <f t="shared" si="21"/>
        <v>-2.6611803830097631E-5</v>
      </c>
      <c r="CH36" s="24">
        <f t="shared" si="22"/>
        <v>-2.12281203894036E-6</v>
      </c>
      <c r="CI36" s="24">
        <f t="shared" si="23"/>
        <v>-5.0679400767211305E-7</v>
      </c>
      <c r="CJ36" s="24">
        <f t="shared" si="24"/>
        <v>3.4384800177638332E-6</v>
      </c>
      <c r="CK36" s="24">
        <f t="shared" si="25"/>
        <v>2.4374007550061715E-6</v>
      </c>
      <c r="CL36" s="24" t="str">
        <f t="shared" si="11"/>
        <v/>
      </c>
      <c r="CM36" s="24">
        <f t="shared" si="12"/>
        <v>-4.8613538332073233E-7</v>
      </c>
      <c r="CN36" s="24" t="str">
        <f t="shared" si="13"/>
        <v/>
      </c>
      <c r="CO36" s="24">
        <f t="shared" si="14"/>
        <v>-8.0210853987319342E-7</v>
      </c>
      <c r="CP36" s="24" t="str">
        <f t="shared" si="15"/>
        <v/>
      </c>
      <c r="CQ36" s="24">
        <f t="shared" si="26"/>
        <v>-5.087481128596291E-6</v>
      </c>
    </row>
    <row r="37" spans="1:95" s="29" customFormat="1" x14ac:dyDescent="0.25">
      <c r="A37" s="27" t="s">
        <v>36</v>
      </c>
      <c r="B37" s="27">
        <v>67.140818472999996</v>
      </c>
      <c r="C37" s="27">
        <v>0.16912577870000001</v>
      </c>
      <c r="D37" s="27">
        <v>347.39562468999998</v>
      </c>
      <c r="E37" s="27">
        <v>8.9061924365999996</v>
      </c>
      <c r="F37" s="27">
        <v>8.6390082231999994</v>
      </c>
      <c r="G37" s="27">
        <v>1.6611333089999999E-2</v>
      </c>
      <c r="H37" s="27">
        <v>3.9293636951000002</v>
      </c>
      <c r="I37" s="27">
        <v>0.18615111879999999</v>
      </c>
      <c r="J37" s="27">
        <v>5.0971184099999997E-2</v>
      </c>
      <c r="K37" s="27"/>
      <c r="L37" s="27">
        <v>0.3748176614</v>
      </c>
      <c r="M37" s="27"/>
      <c r="N37" s="27">
        <v>8.7691056000000003E-3</v>
      </c>
      <c r="O37" s="30"/>
      <c r="P37" s="30">
        <v>7.7174208000000003E-3</v>
      </c>
      <c r="Q37" s="27"/>
      <c r="R37" s="29" t="s">
        <v>36</v>
      </c>
      <c r="S37" s="27">
        <v>0</v>
      </c>
      <c r="T37" s="27">
        <v>8.7690206058799597E-3</v>
      </c>
      <c r="U37" s="27">
        <v>0.186152772959539</v>
      </c>
      <c r="V37" s="27">
        <v>0.186152772959539</v>
      </c>
      <c r="W37" s="27">
        <v>0</v>
      </c>
      <c r="X37" s="27">
        <v>5.09695043138787E-2</v>
      </c>
      <c r="Y37" s="27">
        <v>0</v>
      </c>
      <c r="Z37" s="27">
        <v>0</v>
      </c>
      <c r="AA37" s="27">
        <v>0</v>
      </c>
      <c r="AB37" s="27">
        <v>67.140911214360798</v>
      </c>
      <c r="AC37" s="27">
        <v>5.0947441586286203E-2</v>
      </c>
      <c r="AD37" s="27">
        <v>0.109761528453678</v>
      </c>
      <c r="AE37" s="27">
        <v>7.4541416660163201E-2</v>
      </c>
      <c r="AF37" s="27">
        <v>0</v>
      </c>
      <c r="AG37" s="27">
        <v>0.37481688958789999</v>
      </c>
      <c r="AH37" s="27">
        <v>0.37481688958789999</v>
      </c>
      <c r="AI37" s="27">
        <v>2.7791518477488002</v>
      </c>
      <c r="AJ37" s="27">
        <v>4.0575049185943401E-2</v>
      </c>
      <c r="AK37" s="27">
        <v>3.2724952898256603E-2</v>
      </c>
      <c r="AL37" s="27">
        <v>0</v>
      </c>
      <c r="AM37" s="27">
        <v>0</v>
      </c>
      <c r="AN37" s="27">
        <v>7.7175148593511701E-3</v>
      </c>
      <c r="AO37" s="27">
        <v>0.16912563892700999</v>
      </c>
      <c r="AP37" s="27">
        <v>0</v>
      </c>
      <c r="AQ37" s="27">
        <v>312.65538333415901</v>
      </c>
      <c r="AR37" s="27">
        <v>31.9604174462761</v>
      </c>
      <c r="AS37" s="27">
        <v>347.394952628184</v>
      </c>
      <c r="AT37" s="27">
        <v>0</v>
      </c>
      <c r="AU37" s="27">
        <v>0.100336000642096</v>
      </c>
      <c r="AV37" s="27">
        <v>0</v>
      </c>
      <c r="AW37" s="27">
        <v>1.8325811379321699</v>
      </c>
      <c r="AX37" s="27">
        <v>5.03658035571575E-3</v>
      </c>
      <c r="AY37" s="27">
        <v>1.77102159427238E-3</v>
      </c>
      <c r="AZ37" s="27">
        <v>6.6623953713961201</v>
      </c>
      <c r="BA37" s="27">
        <v>2.2633576833832E-3</v>
      </c>
      <c r="BB37" s="27">
        <v>0</v>
      </c>
      <c r="BC37" s="27">
        <v>3.28276095834917E-4</v>
      </c>
      <c r="BD37" s="27">
        <v>8.9059617557603801</v>
      </c>
      <c r="BE37" s="27">
        <v>8.6387748837331806</v>
      </c>
      <c r="BF37" s="27">
        <v>0.26718687202720598</v>
      </c>
      <c r="BG37" s="27">
        <v>0</v>
      </c>
      <c r="BH37" s="27">
        <v>0</v>
      </c>
      <c r="BI37" s="27">
        <v>3.5342135837783901E-2</v>
      </c>
      <c r="BJ37" s="27">
        <v>0</v>
      </c>
      <c r="BK37" s="27">
        <v>0.37925161075194003</v>
      </c>
      <c r="BL37" s="27">
        <v>0</v>
      </c>
      <c r="BM37" s="27">
        <v>9.8571505260779506E-3</v>
      </c>
      <c r="BN37" s="27">
        <v>1.5170096617558599</v>
      </c>
      <c r="BO37" s="27">
        <v>0.124125290540738</v>
      </c>
      <c r="BP37" s="27">
        <v>0</v>
      </c>
      <c r="BQ37" s="27">
        <v>2.5485162342851701E-2</v>
      </c>
      <c r="BR37" s="27">
        <v>3.4555393332120703E-5</v>
      </c>
      <c r="BS37" s="27">
        <v>1.6611031972530398E-2</v>
      </c>
      <c r="BT37" s="27">
        <v>0.866570858573948</v>
      </c>
      <c r="BU37" s="27">
        <v>0</v>
      </c>
      <c r="BV37" s="27">
        <v>0</v>
      </c>
      <c r="BW37" s="27">
        <v>0.36373003160501899</v>
      </c>
      <c r="BX37" s="27">
        <v>0.34373640830040098</v>
      </c>
      <c r="BY37" s="27">
        <v>3.92938210508329</v>
      </c>
      <c r="BZ37" s="27">
        <v>0.38105957685532499</v>
      </c>
      <c r="CB37" s="36">
        <f t="shared" si="16"/>
        <v>7.9999776240943822E-3</v>
      </c>
      <c r="CC37" s="24">
        <f t="shared" si="17"/>
        <v>1.3812962503547865E-6</v>
      </c>
      <c r="CD37" s="24">
        <f t="shared" si="18"/>
        <v>-8.2644402934796927E-7</v>
      </c>
      <c r="CE37" s="24">
        <f t="shared" si="19"/>
        <v>-1.9345719065282957E-6</v>
      </c>
      <c r="CF37" s="24">
        <f t="shared" si="20"/>
        <v>-2.5901173959765424E-5</v>
      </c>
      <c r="CG37" s="24">
        <f t="shared" si="21"/>
        <v>-2.7009983182117285E-5</v>
      </c>
      <c r="CH37" s="24">
        <f t="shared" si="22"/>
        <v>-1.8127230847140934E-5</v>
      </c>
      <c r="CI37" s="24">
        <f t="shared" si="23"/>
        <v>4.6852327039090554E-6</v>
      </c>
      <c r="CJ37" s="24">
        <f t="shared" si="24"/>
        <v>8.886111185761584E-6</v>
      </c>
      <c r="CK37" s="24">
        <f t="shared" si="25"/>
        <v>-3.2955603267954856E-5</v>
      </c>
      <c r="CL37" s="24" t="str">
        <f t="shared" si="11"/>
        <v/>
      </c>
      <c r="CM37" s="24">
        <f t="shared" si="12"/>
        <v>-2.0591668416211746E-6</v>
      </c>
      <c r="CN37" s="24" t="str">
        <f t="shared" si="13"/>
        <v/>
      </c>
      <c r="CO37" s="24">
        <f t="shared" si="14"/>
        <v>-9.6924502814345155E-6</v>
      </c>
      <c r="CP37" s="24" t="str">
        <f t="shared" si="15"/>
        <v/>
      </c>
      <c r="CQ37" s="24">
        <f t="shared" si="26"/>
        <v>1.218792568234381E-5</v>
      </c>
    </row>
    <row r="38" spans="1:95" x14ac:dyDescent="0.25">
      <c r="A38" s="27" t="s">
        <v>37</v>
      </c>
      <c r="B38" s="27">
        <v>268.17294931999999</v>
      </c>
      <c r="C38" s="27">
        <v>0.6729364498</v>
      </c>
      <c r="D38" s="27">
        <v>1435.4045630000001</v>
      </c>
      <c r="E38" s="27">
        <v>34.874771934000002</v>
      </c>
      <c r="F38" s="27">
        <v>33.812410614999997</v>
      </c>
      <c r="G38" s="27">
        <v>0.30665025633999998</v>
      </c>
      <c r="H38" s="27">
        <v>15.527953438999999</v>
      </c>
      <c r="I38" s="27">
        <v>0.73249571440000005</v>
      </c>
      <c r="J38" s="27">
        <v>0.20056931619999999</v>
      </c>
      <c r="K38" s="27"/>
      <c r="L38" s="27">
        <v>1.4748902488</v>
      </c>
      <c r="M38" s="27"/>
      <c r="N38" s="27">
        <v>3.4506089900000002E-2</v>
      </c>
      <c r="O38" s="30"/>
      <c r="P38" s="30">
        <v>3.0021354900000002E-2</v>
      </c>
      <c r="Q38" s="27"/>
      <c r="R38" s="29" t="s">
        <v>37</v>
      </c>
      <c r="S38" s="27">
        <v>0</v>
      </c>
      <c r="T38" s="27">
        <v>3.4506566222263502E-2</v>
      </c>
      <c r="U38" s="27">
        <v>0.73249514771075097</v>
      </c>
      <c r="V38" s="27">
        <v>0.73249514771075097</v>
      </c>
      <c r="W38" s="27">
        <v>0</v>
      </c>
      <c r="X38" s="27">
        <v>0.20057081581362299</v>
      </c>
      <c r="Y38" s="27">
        <v>0</v>
      </c>
      <c r="Z38" s="27">
        <v>0</v>
      </c>
      <c r="AA38" s="27">
        <v>0</v>
      </c>
      <c r="AB38" s="27">
        <v>268.17214208788801</v>
      </c>
      <c r="AC38" s="27">
        <v>0.20150173378103201</v>
      </c>
      <c r="AD38" s="27">
        <v>0.43411402221260198</v>
      </c>
      <c r="AE38" s="27">
        <v>0.29481534289017702</v>
      </c>
      <c r="AF38" s="27">
        <v>0</v>
      </c>
      <c r="AG38" s="27">
        <v>1.4748885719045199</v>
      </c>
      <c r="AH38" s="27">
        <v>1.4748885719045199</v>
      </c>
      <c r="AI38" s="27">
        <v>11.483128675959099</v>
      </c>
      <c r="AJ38" s="27">
        <v>0.160474627121518</v>
      </c>
      <c r="AK38" s="27">
        <v>0.12942758733917401</v>
      </c>
      <c r="AL38" s="27">
        <v>0</v>
      </c>
      <c r="AM38" s="27">
        <v>0</v>
      </c>
      <c r="AN38" s="27">
        <v>3.0018966613556099E-2</v>
      </c>
      <c r="AO38" s="27">
        <v>0.67292921824103702</v>
      </c>
      <c r="AP38" s="27">
        <v>0</v>
      </c>
      <c r="AQ38" s="27">
        <v>1291.8611536015301</v>
      </c>
      <c r="AR38" s="27">
        <v>132.05766000429799</v>
      </c>
      <c r="AS38" s="27">
        <v>1435.4019422817901</v>
      </c>
      <c r="AT38" s="27">
        <v>0</v>
      </c>
      <c r="AU38" s="27">
        <v>0.39681934691876503</v>
      </c>
      <c r="AV38" s="27">
        <v>0</v>
      </c>
      <c r="AW38" s="27">
        <v>7.24786569553065</v>
      </c>
      <c r="AX38" s="27">
        <v>1.9712443029812E-2</v>
      </c>
      <c r="AY38" s="27">
        <v>6.9316271543290496E-3</v>
      </c>
      <c r="AZ38" s="27">
        <v>26.0761545500641</v>
      </c>
      <c r="BA38" s="27">
        <v>8.8590022542259905E-3</v>
      </c>
      <c r="BB38" s="27">
        <v>0</v>
      </c>
      <c r="BC38" s="27">
        <v>1.28486477730561E-3</v>
      </c>
      <c r="BD38" s="27">
        <v>34.873918686497902</v>
      </c>
      <c r="BE38" s="27">
        <v>33.811548866119502</v>
      </c>
      <c r="BF38" s="27">
        <v>1.06236982037842</v>
      </c>
      <c r="BG38" s="27">
        <v>0</v>
      </c>
      <c r="BH38" s="27">
        <v>0</v>
      </c>
      <c r="BI38" s="27">
        <v>0.13832509229098799</v>
      </c>
      <c r="BJ38" s="27">
        <v>0</v>
      </c>
      <c r="BK38" s="27">
        <v>1.48437336651288</v>
      </c>
      <c r="BL38" s="27">
        <v>0</v>
      </c>
      <c r="BM38" s="27">
        <v>3.8580051588154501E-2</v>
      </c>
      <c r="BN38" s="27">
        <v>5.9374476793598001</v>
      </c>
      <c r="BO38" s="27">
        <v>0.49091787220785099</v>
      </c>
      <c r="BP38" s="27">
        <v>0</v>
      </c>
      <c r="BQ38" s="27">
        <v>9.9744964257566002E-2</v>
      </c>
      <c r="BR38" s="27">
        <v>1.3522483032677899E-4</v>
      </c>
      <c r="BS38" s="27">
        <v>0.30665180832575401</v>
      </c>
      <c r="BT38" s="27">
        <v>3.4273330485693201</v>
      </c>
      <c r="BU38" s="27">
        <v>0</v>
      </c>
      <c r="BV38" s="27">
        <v>0</v>
      </c>
      <c r="BW38" s="27">
        <v>1.43856838610947</v>
      </c>
      <c r="BX38" s="27">
        <v>1.3594787047603301</v>
      </c>
      <c r="BY38" s="27">
        <v>15.527963469413599</v>
      </c>
      <c r="BZ38" s="27">
        <v>1.50707951634357</v>
      </c>
      <c r="CB38" s="36">
        <f t="shared" si="16"/>
        <v>7.9999394857338119E-3</v>
      </c>
      <c r="CC38" s="24">
        <f t="shared" si="17"/>
        <v>-3.0101175902643169E-6</v>
      </c>
      <c r="CD38" s="24">
        <f t="shared" si="18"/>
        <v>-1.0746273240411776E-5</v>
      </c>
      <c r="CE38" s="24">
        <f t="shared" si="19"/>
        <v>-1.8257697359587131E-6</v>
      </c>
      <c r="CF38" s="24">
        <f t="shared" si="20"/>
        <v>-2.4466038192727886E-5</v>
      </c>
      <c r="CG38" s="24">
        <f t="shared" si="21"/>
        <v>-2.5486171048495015E-5</v>
      </c>
      <c r="CH38" s="24">
        <f t="shared" si="22"/>
        <v>5.0610939398717382E-6</v>
      </c>
      <c r="CI38" s="24">
        <f t="shared" si="23"/>
        <v>6.4595850570725914E-7</v>
      </c>
      <c r="CJ38" s="24">
        <f t="shared" si="24"/>
        <v>-7.7364172641755363E-7</v>
      </c>
      <c r="CK38" s="24">
        <f t="shared" si="25"/>
        <v>7.476784841337865E-6</v>
      </c>
      <c r="CL38" s="24" t="str">
        <f t="shared" si="11"/>
        <v/>
      </c>
      <c r="CM38" s="24">
        <f t="shared" si="12"/>
        <v>-1.1369628902176467E-6</v>
      </c>
      <c r="CN38" s="24" t="str">
        <f t="shared" si="13"/>
        <v/>
      </c>
      <c r="CO38" s="24">
        <f t="shared" si="14"/>
        <v>1.3804005753194947E-5</v>
      </c>
      <c r="CP38" s="24" t="str">
        <f t="shared" si="15"/>
        <v/>
      </c>
      <c r="CQ38" s="24">
        <f t="shared" si="26"/>
        <v>-7.9552919975051529E-5</v>
      </c>
    </row>
    <row r="39" spans="1:95" x14ac:dyDescent="0.25">
      <c r="A39" s="27" t="s">
        <v>38</v>
      </c>
      <c r="B39" s="27">
        <v>163.22146063</v>
      </c>
      <c r="C39" s="27">
        <v>0.38235954430000002</v>
      </c>
      <c r="D39" s="27">
        <v>846.23702433999995</v>
      </c>
      <c r="E39" s="27">
        <v>21.696731200999999</v>
      </c>
      <c r="F39" s="27">
        <v>21.040700636</v>
      </c>
      <c r="G39" s="27">
        <v>0.11651977847</v>
      </c>
      <c r="H39" s="27">
        <v>9.6232468577999999</v>
      </c>
      <c r="I39" s="27">
        <v>0.46846910120000002</v>
      </c>
      <c r="J39" s="27">
        <v>0.12827428590000001</v>
      </c>
      <c r="K39" s="27"/>
      <c r="L39" s="27">
        <v>0.94326974699999999</v>
      </c>
      <c r="M39" s="27"/>
      <c r="N39" s="27">
        <v>2.2068581899999998E-2</v>
      </c>
      <c r="O39" s="30"/>
      <c r="P39" s="30">
        <v>1.9298964599999999E-2</v>
      </c>
      <c r="Q39" s="27"/>
      <c r="R39" s="29" t="s">
        <v>130</v>
      </c>
      <c r="S39" s="27">
        <v>0</v>
      </c>
      <c r="T39" s="27">
        <v>2.2068303379516201E-2</v>
      </c>
      <c r="U39" s="27">
        <v>0.46846742033280198</v>
      </c>
      <c r="V39" s="27">
        <v>0.46846742033280198</v>
      </c>
      <c r="W39" s="27">
        <v>0</v>
      </c>
      <c r="X39" s="27">
        <v>0.12827030646344501</v>
      </c>
      <c r="Y39" s="27">
        <v>0</v>
      </c>
      <c r="Z39" s="27">
        <v>0</v>
      </c>
      <c r="AA39" s="27">
        <v>0</v>
      </c>
      <c r="AB39" s="27">
        <v>163.221543984964</v>
      </c>
      <c r="AC39" s="27">
        <v>0.124131450931612</v>
      </c>
      <c r="AD39" s="27">
        <v>0.26742825148196903</v>
      </c>
      <c r="AE39" s="27">
        <v>0.18161746850819299</v>
      </c>
      <c r="AF39" s="27">
        <v>0</v>
      </c>
      <c r="AG39" s="27">
        <v>0.94327342366463096</v>
      </c>
      <c r="AH39" s="27">
        <v>0.94327342366463096</v>
      </c>
      <c r="AI39" s="27">
        <v>6.7699021213975197</v>
      </c>
      <c r="AJ39" s="27">
        <v>9.8859276322822695E-2</v>
      </c>
      <c r="AK39" s="27">
        <v>7.9733426304352595E-2</v>
      </c>
      <c r="AL39" s="27">
        <v>0</v>
      </c>
      <c r="AM39" s="27">
        <v>0</v>
      </c>
      <c r="AN39" s="27">
        <v>1.9299549844157798E-2</v>
      </c>
      <c r="AO39" s="27">
        <v>0.38236247996274197</v>
      </c>
      <c r="AP39" s="27">
        <v>0</v>
      </c>
      <c r="AQ39" s="27">
        <v>761.61059239956705</v>
      </c>
      <c r="AR39" s="27">
        <v>77.854625533931795</v>
      </c>
      <c r="AS39" s="27">
        <v>846.23512005489704</v>
      </c>
      <c r="AT39" s="27">
        <v>0</v>
      </c>
      <c r="AU39" s="27">
        <v>0.24446063576365301</v>
      </c>
      <c r="AV39" s="27">
        <v>0</v>
      </c>
      <c r="AW39" s="27">
        <v>4.4649385722614401</v>
      </c>
      <c r="AX39" s="27">
        <v>1.22667579490401E-2</v>
      </c>
      <c r="AY39" s="27">
        <v>4.3134019136118699E-3</v>
      </c>
      <c r="AZ39" s="27">
        <v>16.2265687340509</v>
      </c>
      <c r="BA39" s="27">
        <v>5.5125957935812401E-3</v>
      </c>
      <c r="BB39" s="27">
        <v>0</v>
      </c>
      <c r="BC39" s="27">
        <v>7.9956396820935003E-4</v>
      </c>
      <c r="BD39" s="27">
        <v>21.696149828264598</v>
      </c>
      <c r="BE39" s="27">
        <v>21.040119124604399</v>
      </c>
      <c r="BF39" s="27">
        <v>0.65603070366022298</v>
      </c>
      <c r="BG39" s="27">
        <v>0</v>
      </c>
      <c r="BH39" s="27">
        <v>0</v>
      </c>
      <c r="BI39" s="27">
        <v>8.6077725491493201E-2</v>
      </c>
      <c r="BJ39" s="27">
        <v>0</v>
      </c>
      <c r="BK39" s="27">
        <v>0.92368724240370004</v>
      </c>
      <c r="BL39" s="27">
        <v>0</v>
      </c>
      <c r="BM39" s="27">
        <v>2.4007567232703302E-2</v>
      </c>
      <c r="BN39" s="27">
        <v>3.6947310917839098</v>
      </c>
      <c r="BO39" s="27">
        <v>0.30242065334819102</v>
      </c>
      <c r="BP39" s="27">
        <v>0</v>
      </c>
      <c r="BQ39" s="27">
        <v>6.2070276349366502E-2</v>
      </c>
      <c r="BR39" s="27">
        <v>8.4167667895743603E-5</v>
      </c>
      <c r="BS39" s="27">
        <v>0.11651834920550801</v>
      </c>
      <c r="BT39" s="27">
        <v>2.11136061764685</v>
      </c>
      <c r="BU39" s="27">
        <v>0</v>
      </c>
      <c r="BV39" s="27">
        <v>0</v>
      </c>
      <c r="BW39" s="27">
        <v>0.88621318567229201</v>
      </c>
      <c r="BX39" s="27">
        <v>0.83749954299971696</v>
      </c>
      <c r="BY39" s="27">
        <v>9.6232427084883394</v>
      </c>
      <c r="BZ39" s="27">
        <v>0.92842213559797604</v>
      </c>
      <c r="CB39" s="36">
        <f t="shared" si="16"/>
        <v>8.0000250060034642E-3</v>
      </c>
      <c r="CC39" s="24">
        <f t="shared" si="17"/>
        <v>5.106863011958048E-7</v>
      </c>
      <c r="CD39" s="24">
        <f t="shared" si="18"/>
        <v>7.6777545786873009E-6</v>
      </c>
      <c r="CE39" s="24">
        <f t="shared" si="19"/>
        <v>-2.2502975503760891E-6</v>
      </c>
      <c r="CF39" s="24">
        <f t="shared" si="20"/>
        <v>-2.6795406645101903E-5</v>
      </c>
      <c r="CG39" s="24">
        <f t="shared" si="21"/>
        <v>-2.7637453983203379E-5</v>
      </c>
      <c r="CH39" s="24">
        <f t="shared" si="22"/>
        <v>-1.2266282263512665E-5</v>
      </c>
      <c r="CI39" s="24">
        <f t="shared" si="23"/>
        <v>-4.3117585174705078E-7</v>
      </c>
      <c r="CJ39" s="24">
        <f t="shared" si="24"/>
        <v>-3.5880001343394981E-6</v>
      </c>
      <c r="CK39" s="24">
        <f t="shared" si="25"/>
        <v>-3.1022870461379499E-5</v>
      </c>
      <c r="CL39" s="24" t="str">
        <f t="shared" si="11"/>
        <v/>
      </c>
      <c r="CM39" s="24">
        <f t="shared" si="12"/>
        <v>3.8977870780471282E-6</v>
      </c>
      <c r="CN39" s="24" t="str">
        <f t="shared" si="13"/>
        <v/>
      </c>
      <c r="CO39" s="24">
        <f t="shared" si="14"/>
        <v>-1.2620678803009617E-5</v>
      </c>
      <c r="CP39" s="24" t="str">
        <f t="shared" si="15"/>
        <v/>
      </c>
      <c r="CQ39" s="24">
        <f t="shared" si="26"/>
        <v>3.0325158366216633E-5</v>
      </c>
    </row>
    <row r="40" spans="1:95" x14ac:dyDescent="0.25">
      <c r="A40" s="27" t="s">
        <v>39</v>
      </c>
      <c r="B40" s="27">
        <v>651.56567730999996</v>
      </c>
      <c r="C40" s="27">
        <v>1.6658400070999999</v>
      </c>
      <c r="D40" s="27">
        <v>3472.8255653000001</v>
      </c>
      <c r="E40" s="27">
        <v>84.155582210000006</v>
      </c>
      <c r="F40" s="27">
        <v>81.630865897000007</v>
      </c>
      <c r="G40" s="27">
        <v>0.15824965233999999</v>
      </c>
      <c r="H40" s="27">
        <v>37.112361528999998</v>
      </c>
      <c r="I40" s="27">
        <v>1.7304476002</v>
      </c>
      <c r="J40" s="27">
        <v>0.47382523739999999</v>
      </c>
      <c r="K40" s="27"/>
      <c r="L40" s="27">
        <v>3.4842841587</v>
      </c>
      <c r="M40" s="27"/>
      <c r="N40" s="27">
        <v>8.1517425700000007E-2</v>
      </c>
      <c r="O40" s="30"/>
      <c r="P40" s="30">
        <v>7.1771472399999994E-2</v>
      </c>
      <c r="Q40" s="27"/>
      <c r="R40" s="29" t="s">
        <v>39</v>
      </c>
      <c r="S40" s="27">
        <v>0</v>
      </c>
      <c r="T40" s="27">
        <v>8.1518240414206605E-2</v>
      </c>
      <c r="U40" s="27">
        <v>1.7304497824373</v>
      </c>
      <c r="V40" s="27">
        <v>1.7304497824373</v>
      </c>
      <c r="W40" s="27">
        <v>0</v>
      </c>
      <c r="X40" s="27">
        <v>0.47383447358028302</v>
      </c>
      <c r="Y40" s="27">
        <v>0</v>
      </c>
      <c r="Z40" s="27">
        <v>0</v>
      </c>
      <c r="AA40" s="27">
        <v>0</v>
      </c>
      <c r="AB40" s="27">
        <v>651.56411704338495</v>
      </c>
      <c r="AC40" s="27">
        <v>0.48262029634931403</v>
      </c>
      <c r="AD40" s="27">
        <v>1.0397461162658099</v>
      </c>
      <c r="AE40" s="27">
        <v>0.706114763726582</v>
      </c>
      <c r="AF40" s="27">
        <v>0</v>
      </c>
      <c r="AG40" s="27">
        <v>3.4842440181715801</v>
      </c>
      <c r="AH40" s="27">
        <v>3.4842440181715801</v>
      </c>
      <c r="AI40" s="27">
        <v>27.782860527896499</v>
      </c>
      <c r="AJ40" s="27">
        <v>0.38434923910734797</v>
      </c>
      <c r="AK40" s="27">
        <v>0.30999391798878301</v>
      </c>
      <c r="AL40" s="27">
        <v>0</v>
      </c>
      <c r="AM40" s="27">
        <v>0</v>
      </c>
      <c r="AN40" s="27">
        <v>7.1770649084689303E-2</v>
      </c>
      <c r="AO40" s="27">
        <v>1.6658251811923599</v>
      </c>
      <c r="AP40" s="27">
        <v>0</v>
      </c>
      <c r="AQ40" s="27">
        <v>3125.5413455469202</v>
      </c>
      <c r="AR40" s="27">
        <v>319.49827652353099</v>
      </c>
      <c r="AS40" s="27">
        <v>3472.8224825983398</v>
      </c>
      <c r="AT40" s="27">
        <v>0</v>
      </c>
      <c r="AU40" s="27">
        <v>0.95045591762154802</v>
      </c>
      <c r="AV40" s="27">
        <v>0</v>
      </c>
      <c r="AW40" s="27">
        <v>17.3594523163245</v>
      </c>
      <c r="AX40" s="27">
        <v>4.7590691479687398E-2</v>
      </c>
      <c r="AY40" s="27">
        <v>1.6734166790676502E-2</v>
      </c>
      <c r="AZ40" s="27">
        <v>62.953689280576697</v>
      </c>
      <c r="BA40" s="27">
        <v>2.1387470692306301E-2</v>
      </c>
      <c r="BB40" s="27">
        <v>0</v>
      </c>
      <c r="BC40" s="27">
        <v>3.1019614632076002E-3</v>
      </c>
      <c r="BD40" s="27">
        <v>84.153369194028201</v>
      </c>
      <c r="BE40" s="27">
        <v>81.628675397283303</v>
      </c>
      <c r="BF40" s="27">
        <v>2.5246937967448702</v>
      </c>
      <c r="BG40" s="27">
        <v>0</v>
      </c>
      <c r="BH40" s="27">
        <v>0</v>
      </c>
      <c r="BI40" s="27">
        <v>0.33395171436917498</v>
      </c>
      <c r="BJ40" s="27">
        <v>0</v>
      </c>
      <c r="BK40" s="27">
        <v>3.5835806902671301</v>
      </c>
      <c r="BL40" s="27">
        <v>0</v>
      </c>
      <c r="BM40" s="27">
        <v>9.3140511582532795E-2</v>
      </c>
      <c r="BN40" s="27">
        <v>14.3343631563573</v>
      </c>
      <c r="BO40" s="27">
        <v>1.1757991927467799</v>
      </c>
      <c r="BP40" s="27">
        <v>0</v>
      </c>
      <c r="BQ40" s="27">
        <v>0.24080923130342799</v>
      </c>
      <c r="BR40" s="27">
        <v>3.2652240116403899E-4</v>
      </c>
      <c r="BS40" s="27">
        <v>0.158247664853365</v>
      </c>
      <c r="BT40" s="27">
        <v>8.2087033750236795</v>
      </c>
      <c r="BU40" s="27">
        <v>0</v>
      </c>
      <c r="BV40" s="27">
        <v>0</v>
      </c>
      <c r="BW40" s="27">
        <v>3.44552173956777</v>
      </c>
      <c r="BX40" s="27">
        <v>3.2561807939946101</v>
      </c>
      <c r="BY40" s="27">
        <v>37.112358377838902</v>
      </c>
      <c r="BZ40" s="27">
        <v>3.60963459904317</v>
      </c>
      <c r="CB40" s="36">
        <f t="shared" si="16"/>
        <v>8.0000808181561796E-3</v>
      </c>
      <c r="CC40" s="24">
        <f t="shared" si="17"/>
        <v>-2.3946421202590428E-6</v>
      </c>
      <c r="CD40" s="24">
        <f t="shared" si="18"/>
        <v>-8.8999589257222077E-6</v>
      </c>
      <c r="CE40" s="24">
        <f t="shared" si="19"/>
        <v>-8.876638352166221E-7</v>
      </c>
      <c r="CF40" s="24">
        <f t="shared" si="20"/>
        <v>-2.6296722257618683E-5</v>
      </c>
      <c r="CG40" s="24">
        <f t="shared" si="21"/>
        <v>-2.6834209004570359E-5</v>
      </c>
      <c r="CH40" s="24">
        <f t="shared" si="22"/>
        <v>-1.2559184842447747E-5</v>
      </c>
      <c r="CI40" s="24">
        <f t="shared" si="23"/>
        <v>-8.4908665624889185E-8</v>
      </c>
      <c r="CJ40" s="24">
        <f t="shared" si="24"/>
        <v>1.2610825659918689E-6</v>
      </c>
      <c r="CK40" s="24">
        <f t="shared" si="25"/>
        <v>1.9492799357238925E-5</v>
      </c>
      <c r="CL40" s="24" t="str">
        <f t="shared" si="11"/>
        <v/>
      </c>
      <c r="CM40" s="24">
        <f t="shared" si="12"/>
        <v>-1.1520452004352688E-5</v>
      </c>
      <c r="CN40" s="24" t="str">
        <f t="shared" si="13"/>
        <v/>
      </c>
      <c r="CO40" s="24">
        <f t="shared" si="14"/>
        <v>9.9943564164637148E-6</v>
      </c>
      <c r="CP40" s="24" t="str">
        <f t="shared" si="15"/>
        <v/>
      </c>
      <c r="CQ40" s="24">
        <f t="shared" si="26"/>
        <v>-1.1471344855553523E-5</v>
      </c>
    </row>
    <row r="41" spans="1:95" x14ac:dyDescent="0.25">
      <c r="A41" s="27" t="s">
        <v>40</v>
      </c>
      <c r="B41" s="27">
        <v>300.81334564999997</v>
      </c>
      <c r="C41" s="27">
        <v>0.7734078191</v>
      </c>
      <c r="D41" s="27">
        <v>1604.1679334999999</v>
      </c>
      <c r="E41" s="27">
        <v>39.029337576000003</v>
      </c>
      <c r="F41" s="27">
        <v>37.853455730999997</v>
      </c>
      <c r="G41" s="27">
        <v>0.14730427968000001</v>
      </c>
      <c r="H41" s="27">
        <v>17.252547280999998</v>
      </c>
      <c r="I41" s="27">
        <v>0.80446461790000001</v>
      </c>
      <c r="J41" s="27">
        <v>0.2202752784</v>
      </c>
      <c r="K41" s="27"/>
      <c r="L41" s="27">
        <v>1.6198021465000001</v>
      </c>
      <c r="M41" s="27"/>
      <c r="N41" s="27">
        <v>3.7896461200000002E-2</v>
      </c>
      <c r="O41" s="30"/>
      <c r="P41" s="30">
        <v>3.3266536899999997E-2</v>
      </c>
      <c r="Q41" s="27"/>
      <c r="R41" s="29" t="s">
        <v>40</v>
      </c>
      <c r="S41" s="27">
        <v>0</v>
      </c>
      <c r="T41" s="27">
        <v>3.7897045728320797E-2</v>
      </c>
      <c r="U41" s="27">
        <v>0.80447261764705502</v>
      </c>
      <c r="V41" s="27">
        <v>0.80447261764705502</v>
      </c>
      <c r="W41" s="27">
        <v>0</v>
      </c>
      <c r="X41" s="27">
        <v>0.22027653234472</v>
      </c>
      <c r="Y41" s="27">
        <v>0</v>
      </c>
      <c r="Z41" s="27">
        <v>0</v>
      </c>
      <c r="AA41" s="27">
        <v>0</v>
      </c>
      <c r="AB41" s="27">
        <v>300.812961796325</v>
      </c>
      <c r="AC41" s="27">
        <v>0.22435478960455599</v>
      </c>
      <c r="AD41" s="27">
        <v>0.48334527582902098</v>
      </c>
      <c r="AE41" s="27">
        <v>0.32825087308769402</v>
      </c>
      <c r="AF41" s="27">
        <v>0</v>
      </c>
      <c r="AG41" s="27">
        <v>1.61976218963288</v>
      </c>
      <c r="AH41" s="27">
        <v>1.61976218963288</v>
      </c>
      <c r="AI41" s="27">
        <v>12.833367637097</v>
      </c>
      <c r="AJ41" s="27">
        <v>0.178680470556771</v>
      </c>
      <c r="AK41" s="27">
        <v>0.14410413540587599</v>
      </c>
      <c r="AL41" s="27">
        <v>0</v>
      </c>
      <c r="AM41" s="27">
        <v>0</v>
      </c>
      <c r="AN41" s="27">
        <v>3.3266932758984902E-2</v>
      </c>
      <c r="AO41" s="27">
        <v>0.77340953213842101</v>
      </c>
      <c r="AP41" s="27">
        <v>0</v>
      </c>
      <c r="AQ41" s="27">
        <v>1443.7478686607401</v>
      </c>
      <c r="AR41" s="27">
        <v>147.58257699300501</v>
      </c>
      <c r="AS41" s="27">
        <v>1604.1638132908399</v>
      </c>
      <c r="AT41" s="27">
        <v>0</v>
      </c>
      <c r="AU41" s="27">
        <v>0.44183138822026102</v>
      </c>
      <c r="AV41" s="27">
        <v>0</v>
      </c>
      <c r="AW41" s="27">
        <v>8.0702007296829894</v>
      </c>
      <c r="AX41" s="27">
        <v>2.2068517557058302E-2</v>
      </c>
      <c r="AY41" s="27">
        <v>7.7599327467385596E-3</v>
      </c>
      <c r="AZ41" s="27">
        <v>29.192551374306301</v>
      </c>
      <c r="BA41" s="27">
        <v>9.9174540534731608E-3</v>
      </c>
      <c r="BB41" s="27">
        <v>0</v>
      </c>
      <c r="BC41" s="27">
        <v>1.4384551285018901E-3</v>
      </c>
      <c r="BD41" s="27">
        <v>39.028313287875697</v>
      </c>
      <c r="BE41" s="27">
        <v>37.852430803101399</v>
      </c>
      <c r="BF41" s="27">
        <v>1.1758824847743301</v>
      </c>
      <c r="BG41" s="27">
        <v>0</v>
      </c>
      <c r="BH41" s="27">
        <v>0</v>
      </c>
      <c r="BI41" s="27">
        <v>0.15485868198878999</v>
      </c>
      <c r="BJ41" s="27">
        <v>0</v>
      </c>
      <c r="BK41" s="27">
        <v>1.6617815443928201</v>
      </c>
      <c r="BL41" s="27">
        <v>0</v>
      </c>
      <c r="BM41" s="27">
        <v>4.3190910864377201E-2</v>
      </c>
      <c r="BN41" s="27">
        <v>6.64704521398615</v>
      </c>
      <c r="BO41" s="27">
        <v>0.54659546944166804</v>
      </c>
      <c r="BP41" s="27">
        <v>0</v>
      </c>
      <c r="BQ41" s="27">
        <v>0.111667288513368</v>
      </c>
      <c r="BR41" s="27">
        <v>1.5142956374939901E-4</v>
      </c>
      <c r="BS41" s="27">
        <v>0.14730514390427499</v>
      </c>
      <c r="BT41" s="27">
        <v>3.8160835038702099</v>
      </c>
      <c r="BU41" s="27">
        <v>0</v>
      </c>
      <c r="BV41" s="27">
        <v>0</v>
      </c>
      <c r="BW41" s="27">
        <v>1.6017329017469699</v>
      </c>
      <c r="BX41" s="27">
        <v>1.51369141973247</v>
      </c>
      <c r="BY41" s="27">
        <v>17.2525524496107</v>
      </c>
      <c r="BZ41" s="27">
        <v>1.6780255860069899</v>
      </c>
      <c r="CB41" s="36">
        <f t="shared" si="16"/>
        <v>8.0000356140500165E-3</v>
      </c>
      <c r="CC41" s="24">
        <f t="shared" si="17"/>
        <v>-1.2760526769381333E-6</v>
      </c>
      <c r="CD41" s="24">
        <f t="shared" si="18"/>
        <v>2.2149225527566162E-6</v>
      </c>
      <c r="CE41" s="24">
        <f t="shared" si="19"/>
        <v>-2.5684400454102216E-6</v>
      </c>
      <c r="CF41" s="24">
        <f t="shared" si="20"/>
        <v>-2.6244056085024115E-5</v>
      </c>
      <c r="CG41" s="24">
        <f t="shared" si="21"/>
        <v>-2.7076204240944147E-5</v>
      </c>
      <c r="CH41" s="24">
        <f t="shared" si="22"/>
        <v>5.8669325620016372E-6</v>
      </c>
      <c r="CI41" s="24">
        <f t="shared" si="23"/>
        <v>2.9958536660797698E-7</v>
      </c>
      <c r="CJ41" s="24">
        <f t="shared" si="24"/>
        <v>9.944187571471464E-6</v>
      </c>
      <c r="CK41" s="24">
        <f t="shared" si="25"/>
        <v>5.6926257413518545E-6</v>
      </c>
      <c r="CL41" s="24" t="str">
        <f t="shared" si="11"/>
        <v/>
      </c>
      <c r="CM41" s="24">
        <f t="shared" si="12"/>
        <v>-2.4667745506105612E-5</v>
      </c>
      <c r="CN41" s="24" t="str">
        <f t="shared" si="13"/>
        <v/>
      </c>
      <c r="CO41" s="24">
        <f t="shared" si="14"/>
        <v>1.5424351041905536E-5</v>
      </c>
      <c r="CP41" s="24" t="str">
        <f t="shared" si="15"/>
        <v/>
      </c>
      <c r="CQ41" s="24">
        <f t="shared" si="26"/>
        <v>1.1899615102535544E-5</v>
      </c>
    </row>
    <row r="42" spans="1:95" s="29" customFormat="1" x14ac:dyDescent="0.25">
      <c r="A42" s="27" t="s">
        <v>41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30"/>
      <c r="P42" s="30"/>
      <c r="Q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B42" s="36" t="e">
        <f t="shared" si="16"/>
        <v>#DIV/0!</v>
      </c>
      <c r="CC42" s="24" t="str">
        <f t="shared" si="17"/>
        <v/>
      </c>
      <c r="CD42" s="24" t="str">
        <f t="shared" si="18"/>
        <v/>
      </c>
      <c r="CE42" s="24" t="str">
        <f t="shared" si="19"/>
        <v/>
      </c>
      <c r="CF42" s="24" t="str">
        <f t="shared" si="20"/>
        <v/>
      </c>
      <c r="CG42" s="24" t="str">
        <f t="shared" si="21"/>
        <v/>
      </c>
      <c r="CH42" s="24" t="str">
        <f t="shared" si="22"/>
        <v/>
      </c>
      <c r="CI42" s="24" t="str">
        <f t="shared" si="23"/>
        <v/>
      </c>
      <c r="CJ42" s="24" t="str">
        <f t="shared" si="24"/>
        <v/>
      </c>
      <c r="CK42" s="24" t="str">
        <f t="shared" si="25"/>
        <v/>
      </c>
      <c r="CL42" s="24" t="str">
        <f t="shared" si="11"/>
        <v/>
      </c>
      <c r="CM42" s="24" t="str">
        <f t="shared" si="12"/>
        <v/>
      </c>
      <c r="CN42" s="24" t="str">
        <f t="shared" si="13"/>
        <v/>
      </c>
      <c r="CO42" s="24" t="str">
        <f t="shared" si="14"/>
        <v/>
      </c>
      <c r="CP42" s="24" t="str">
        <f t="shared" si="15"/>
        <v/>
      </c>
      <c r="CQ42" s="24" t="str">
        <f t="shared" si="26"/>
        <v/>
      </c>
    </row>
    <row r="43" spans="1:95" s="29" customFormat="1" x14ac:dyDescent="0.25">
      <c r="A43" s="27" t="s">
        <v>42</v>
      </c>
      <c r="B43" s="27">
        <v>756.55729653000003</v>
      </c>
      <c r="C43" s="27">
        <v>1.9784439556</v>
      </c>
      <c r="D43" s="27">
        <v>3911.8421941000001</v>
      </c>
      <c r="E43" s="27">
        <v>100.41709966000001</v>
      </c>
      <c r="F43" s="27">
        <v>97.404542120000002</v>
      </c>
      <c r="G43" s="27">
        <v>0.1873109194</v>
      </c>
      <c r="H43" s="27">
        <v>44.304661463999999</v>
      </c>
      <c r="I43" s="27">
        <v>2.0695899345000002</v>
      </c>
      <c r="J43" s="27">
        <v>0.56668757319999996</v>
      </c>
      <c r="K43" s="27"/>
      <c r="L43" s="27">
        <v>4.1671468038999997</v>
      </c>
      <c r="M43" s="27"/>
      <c r="N43" s="27">
        <v>9.7493211199999999E-2</v>
      </c>
      <c r="O43" s="30"/>
      <c r="P43" s="30">
        <v>8.5797889500000002E-2</v>
      </c>
      <c r="Q43" s="27"/>
      <c r="R43" s="29" t="s">
        <v>42</v>
      </c>
      <c r="S43" s="27">
        <v>0</v>
      </c>
      <c r="T43" s="27">
        <v>9.74955832013292E-2</v>
      </c>
      <c r="U43" s="27">
        <v>2.0695823926923298</v>
      </c>
      <c r="V43" s="27">
        <v>2.0695823926923298</v>
      </c>
      <c r="W43" s="27">
        <v>0</v>
      </c>
      <c r="X43" s="27">
        <v>0.56668805786259802</v>
      </c>
      <c r="Y43" s="27">
        <v>0</v>
      </c>
      <c r="Z43" s="27">
        <v>0</v>
      </c>
      <c r="AA43" s="27">
        <v>0</v>
      </c>
      <c r="AB43" s="27">
        <v>756.55714547749005</v>
      </c>
      <c r="AC43" s="27">
        <v>0.57595789371302297</v>
      </c>
      <c r="AD43" s="27">
        <v>1.2408324448003401</v>
      </c>
      <c r="AE43" s="27">
        <v>0.84267344229054597</v>
      </c>
      <c r="AF43" s="27">
        <v>0</v>
      </c>
      <c r="AG43" s="27">
        <v>4.1671310801622603</v>
      </c>
      <c r="AH43" s="27">
        <v>4.1671310801622603</v>
      </c>
      <c r="AI43" s="27">
        <v>31.294627045200201</v>
      </c>
      <c r="AJ43" s="27">
        <v>0.45869589614742301</v>
      </c>
      <c r="AK43" s="27">
        <v>0.36994957392505301</v>
      </c>
      <c r="AL43" s="27">
        <v>0</v>
      </c>
      <c r="AM43" s="27">
        <v>0</v>
      </c>
      <c r="AN43" s="27">
        <v>8.5795969453082793E-2</v>
      </c>
      <c r="AO43" s="27">
        <v>1.9784277440654301</v>
      </c>
      <c r="AP43" s="27">
        <v>0</v>
      </c>
      <c r="AQ43" s="27">
        <v>3520.65729503905</v>
      </c>
      <c r="AR43" s="27">
        <v>359.888459024344</v>
      </c>
      <c r="AS43" s="27">
        <v>3911.8403811086</v>
      </c>
      <c r="AT43" s="27">
        <v>0</v>
      </c>
      <c r="AU43" s="27">
        <v>1.13425115513649</v>
      </c>
      <c r="AV43" s="27">
        <v>0</v>
      </c>
      <c r="AW43" s="27">
        <v>20.716851141487101</v>
      </c>
      <c r="AX43" s="27">
        <v>5.6787286496139101E-2</v>
      </c>
      <c r="AY43" s="27">
        <v>1.99680349653047E-2</v>
      </c>
      <c r="AZ43" s="27">
        <v>75.118294339081899</v>
      </c>
      <c r="BA43" s="27">
        <v>2.5519784002160501E-2</v>
      </c>
      <c r="BB43" s="27">
        <v>0</v>
      </c>
      <c r="BC43" s="27">
        <v>3.70133862993765E-3</v>
      </c>
      <c r="BD43" s="27">
        <v>100.41450405362301</v>
      </c>
      <c r="BE43" s="27">
        <v>97.401934427251902</v>
      </c>
      <c r="BF43" s="27">
        <v>3.0125696263716799</v>
      </c>
      <c r="BG43" s="27">
        <v>0</v>
      </c>
      <c r="BH43" s="27">
        <v>0</v>
      </c>
      <c r="BI43" s="27">
        <v>0.39848173966721101</v>
      </c>
      <c r="BJ43" s="27">
        <v>0</v>
      </c>
      <c r="BK43" s="27">
        <v>4.2760471100161404</v>
      </c>
      <c r="BL43" s="27">
        <v>0</v>
      </c>
      <c r="BM43" s="27">
        <v>0.11113854395740599</v>
      </c>
      <c r="BN43" s="27">
        <v>17.104264482988501</v>
      </c>
      <c r="BO43" s="27">
        <v>1.4031860203614399</v>
      </c>
      <c r="BP43" s="27">
        <v>0</v>
      </c>
      <c r="BQ43" s="27">
        <v>0.28734214961667098</v>
      </c>
      <c r="BR43" s="27">
        <v>3.8961783043149899E-4</v>
      </c>
      <c r="BS43" s="27">
        <v>0.18731223924557799</v>
      </c>
      <c r="BT43" s="27">
        <v>9.7964044289455998</v>
      </c>
      <c r="BU43" s="27">
        <v>0</v>
      </c>
      <c r="BV43" s="27">
        <v>0</v>
      </c>
      <c r="BW43" s="27">
        <v>4.1118908103806797</v>
      </c>
      <c r="BX43" s="27">
        <v>3.8858611158253198</v>
      </c>
      <c r="BY43" s="27">
        <v>44.3046759646599</v>
      </c>
      <c r="BZ43" s="27">
        <v>4.3077733909574603</v>
      </c>
      <c r="CB43" s="36">
        <f t="shared" si="16"/>
        <v>7.9999754581835548E-3</v>
      </c>
      <c r="CC43" s="24">
        <f t="shared" si="17"/>
        <v>-1.996577267449562E-7</v>
      </c>
      <c r="CD43" s="24">
        <f t="shared" si="18"/>
        <v>-8.1940832966178788E-6</v>
      </c>
      <c r="CE43" s="24">
        <f t="shared" si="19"/>
        <v>-4.6346230501416355E-7</v>
      </c>
      <c r="CF43" s="24">
        <f t="shared" si="20"/>
        <v>-2.5848250803777757E-5</v>
      </c>
      <c r="CG43" s="24">
        <f t="shared" si="21"/>
        <v>-2.6771777694795872E-5</v>
      </c>
      <c r="CH43" s="24">
        <f t="shared" si="22"/>
        <v>7.0462820972952693E-6</v>
      </c>
      <c r="CI43" s="24">
        <f t="shared" si="23"/>
        <v>3.2729422643384222E-7</v>
      </c>
      <c r="CJ43" s="24">
        <f t="shared" si="24"/>
        <v>-3.6441072430113436E-6</v>
      </c>
      <c r="CK43" s="24">
        <f t="shared" si="25"/>
        <v>8.5525538405223846E-7</v>
      </c>
      <c r="CL43" s="24" t="str">
        <f t="shared" si="11"/>
        <v/>
      </c>
      <c r="CM43" s="24">
        <f t="shared" si="12"/>
        <v>-3.7732622533664753E-6</v>
      </c>
      <c r="CN43" s="24" t="str">
        <f t="shared" si="13"/>
        <v/>
      </c>
      <c r="CO43" s="24">
        <f t="shared" si="14"/>
        <v>2.4329912821674741E-5</v>
      </c>
      <c r="CP43" s="24" t="str">
        <f t="shared" si="15"/>
        <v/>
      </c>
      <c r="CQ43" s="24">
        <f t="shared" si="26"/>
        <v>-2.2378719667792138E-5</v>
      </c>
    </row>
    <row r="44" spans="1:95" x14ac:dyDescent="0.25">
      <c r="A44" s="27" t="s">
        <v>43</v>
      </c>
      <c r="B44" s="27">
        <v>4574.4364250999997</v>
      </c>
      <c r="C44" s="27">
        <v>4.6853543873000003</v>
      </c>
      <c r="D44" s="27">
        <v>15464.710502</v>
      </c>
      <c r="E44" s="27">
        <v>248.88822574</v>
      </c>
      <c r="F44" s="27">
        <v>241.4215705</v>
      </c>
      <c r="G44" s="27">
        <v>9.2413539958000008</v>
      </c>
      <c r="H44" s="27">
        <v>336.56144173000001</v>
      </c>
      <c r="I44" s="27">
        <v>15.995868351</v>
      </c>
      <c r="J44" s="27">
        <v>4.3799281305999997</v>
      </c>
      <c r="K44" s="27"/>
      <c r="L44" s="27">
        <v>32.207889246000001</v>
      </c>
      <c r="M44" s="27"/>
      <c r="N44" s="27">
        <v>0.75352695530000002</v>
      </c>
      <c r="O44" s="30"/>
      <c r="P44" s="30">
        <v>0.2163619041</v>
      </c>
      <c r="Q44" s="27"/>
      <c r="R44" s="29" t="s">
        <v>43</v>
      </c>
      <c r="S44" s="27">
        <v>0</v>
      </c>
      <c r="T44" s="27">
        <v>0.75352790273877202</v>
      </c>
      <c r="U44" s="27">
        <v>15.9958836923684</v>
      </c>
      <c r="V44" s="27">
        <v>15.9958836923684</v>
      </c>
      <c r="W44" s="27">
        <v>0</v>
      </c>
      <c r="X44" s="27">
        <v>4.3799506654333102</v>
      </c>
      <c r="Y44" s="27">
        <v>0</v>
      </c>
      <c r="Z44" s="27">
        <v>0</v>
      </c>
      <c r="AA44" s="27">
        <v>0</v>
      </c>
      <c r="AB44" s="27">
        <v>4574.4323957186198</v>
      </c>
      <c r="AC44" s="27">
        <v>4.3680843959466804</v>
      </c>
      <c r="AD44" s="27">
        <v>9.4105234601175898</v>
      </c>
      <c r="AE44" s="27">
        <v>6.3908467831834903</v>
      </c>
      <c r="AF44" s="27">
        <v>0</v>
      </c>
      <c r="AG44" s="27">
        <v>32.2078492890682</v>
      </c>
      <c r="AH44" s="27">
        <v>32.2078492890682</v>
      </c>
      <c r="AI44" s="27">
        <v>123.718251924999</v>
      </c>
      <c r="AJ44" s="27">
        <v>3.4787536374783299</v>
      </c>
      <c r="AK44" s="27">
        <v>2.8057060931445501</v>
      </c>
      <c r="AL44" s="27">
        <v>0</v>
      </c>
      <c r="AM44" s="27">
        <v>0</v>
      </c>
      <c r="AN44" s="27">
        <v>0.216365422268741</v>
      </c>
      <c r="AO44" s="27">
        <v>4.6853690879588896</v>
      </c>
      <c r="AP44" s="27">
        <v>0</v>
      </c>
      <c r="AQ44" s="27">
        <v>13918.2300825939</v>
      </c>
      <c r="AR44" s="27">
        <v>1422.7518911622201</v>
      </c>
      <c r="AS44" s="27">
        <v>15464.700225681099</v>
      </c>
      <c r="AT44" s="27">
        <v>0</v>
      </c>
      <c r="AU44" s="27">
        <v>8.6022702080992204</v>
      </c>
      <c r="AV44" s="27">
        <v>0</v>
      </c>
      <c r="AW44" s="27">
        <v>157.11728434779599</v>
      </c>
      <c r="AX44" s="27">
        <v>0.140748885777983</v>
      </c>
      <c r="AY44" s="27">
        <v>4.9491242257091901E-2</v>
      </c>
      <c r="AZ44" s="27">
        <v>186.18406932213301</v>
      </c>
      <c r="BA44" s="27">
        <v>6.3252195295887603E-2</v>
      </c>
      <c r="BB44" s="27">
        <v>0</v>
      </c>
      <c r="BC44" s="27">
        <v>9.1739378381476607E-3</v>
      </c>
      <c r="BD44" s="27">
        <v>248.881704871376</v>
      </c>
      <c r="BE44" s="27">
        <v>241.41507676773699</v>
      </c>
      <c r="BF44" s="27">
        <v>7.4666281036392697</v>
      </c>
      <c r="BG44" s="27">
        <v>0</v>
      </c>
      <c r="BH44" s="27">
        <v>0</v>
      </c>
      <c r="BI44" s="27">
        <v>0.98765906662367497</v>
      </c>
      <c r="BJ44" s="27">
        <v>0</v>
      </c>
      <c r="BK44" s="27">
        <v>10.5984591750855</v>
      </c>
      <c r="BL44" s="27">
        <v>0</v>
      </c>
      <c r="BM44" s="27">
        <v>0.27546192739077402</v>
      </c>
      <c r="BN44" s="27">
        <v>42.393598472748003</v>
      </c>
      <c r="BO44" s="27">
        <v>10.641925729912</v>
      </c>
      <c r="BP44" s="27">
        <v>0</v>
      </c>
      <c r="BQ44" s="27">
        <v>0.71219687730727299</v>
      </c>
      <c r="BR44" s="27">
        <v>9.6566527914372397E-4</v>
      </c>
      <c r="BS44" s="27">
        <v>9.24138762107399</v>
      </c>
      <c r="BT44" s="27">
        <v>74.296504780169599</v>
      </c>
      <c r="BU44" s="27">
        <v>0</v>
      </c>
      <c r="BV44" s="27">
        <v>0</v>
      </c>
      <c r="BW44" s="27">
        <v>31.1848029762415</v>
      </c>
      <c r="BX44" s="27">
        <v>29.470589795370199</v>
      </c>
      <c r="BY44" s="27">
        <v>336.56118162227</v>
      </c>
      <c r="BZ44" s="27">
        <v>32.670185677449297</v>
      </c>
      <c r="CB44" s="36">
        <f t="shared" si="16"/>
        <v>8.0000420389364623E-3</v>
      </c>
      <c r="CC44" s="24">
        <f t="shared" si="17"/>
        <v>-8.8084760733399134E-7</v>
      </c>
      <c r="CD44" s="24">
        <f t="shared" si="18"/>
        <v>3.137576728274349E-6</v>
      </c>
      <c r="CE44" s="24">
        <f t="shared" si="19"/>
        <v>-6.6450121386507349E-7</v>
      </c>
      <c r="CF44" s="24">
        <f t="shared" si="20"/>
        <v>-2.6199988386779469E-5</v>
      </c>
      <c r="CG44" s="24">
        <f t="shared" si="21"/>
        <v>-2.6897895865564705E-5</v>
      </c>
      <c r="CH44" s="24">
        <f t="shared" si="22"/>
        <v>3.6385657344674557E-6</v>
      </c>
      <c r="CI44" s="24">
        <f t="shared" si="23"/>
        <v>-7.7283876809285869E-7</v>
      </c>
      <c r="CJ44" s="24">
        <f t="shared" si="24"/>
        <v>9.5908318717108515E-7</v>
      </c>
      <c r="CK44" s="24">
        <f t="shared" si="25"/>
        <v>5.1450235343034384E-6</v>
      </c>
      <c r="CL44" s="24" t="str">
        <f t="shared" si="11"/>
        <v/>
      </c>
      <c r="CM44" s="24">
        <f t="shared" si="12"/>
        <v>-1.2405945479817858E-6</v>
      </c>
      <c r="CN44" s="24" t="str">
        <f t="shared" si="13"/>
        <v/>
      </c>
      <c r="CO44" s="24">
        <f t="shared" si="14"/>
        <v>1.2573389250752183E-6</v>
      </c>
      <c r="CP44" s="24" t="str">
        <f t="shared" si="15"/>
        <v/>
      </c>
      <c r="CQ44" s="24">
        <f t="shared" si="26"/>
        <v>1.6260573947321368E-5</v>
      </c>
    </row>
    <row r="45" spans="1:95" s="29" customFormat="1" x14ac:dyDescent="0.25">
      <c r="A45" s="27" t="s">
        <v>44</v>
      </c>
      <c r="B45" s="27">
        <v>0.11369600000000001</v>
      </c>
      <c r="C45" s="27">
        <v>1.4860000000000001E-4</v>
      </c>
      <c r="D45" s="27">
        <v>0.58904800000000002</v>
      </c>
      <c r="E45" s="27">
        <v>1.48665E-2</v>
      </c>
      <c r="F45" s="27">
        <v>1.4420499999999999E-2</v>
      </c>
      <c r="G45" s="27">
        <v>2.8073800000000002E-5</v>
      </c>
      <c r="H45" s="27">
        <v>6.5813199999999999E-3</v>
      </c>
      <c r="I45" s="27">
        <v>3.6673400000000002E-4</v>
      </c>
      <c r="J45" s="27">
        <v>1.004E-4</v>
      </c>
      <c r="K45" s="27"/>
      <c r="L45" s="27">
        <v>7.38424E-4</v>
      </c>
      <c r="M45" s="27"/>
      <c r="N45" s="27">
        <v>1.7280000000000001E-5</v>
      </c>
      <c r="O45" s="30"/>
      <c r="P45" s="30">
        <v>1.5160000000000001E-5</v>
      </c>
      <c r="Q45" s="27"/>
      <c r="R45" s="29" t="s">
        <v>44</v>
      </c>
      <c r="S45" s="27">
        <v>0</v>
      </c>
      <c r="T45" s="27">
        <v>1.7280691763477E-5</v>
      </c>
      <c r="U45" s="27">
        <v>3.6671530868565997E-4</v>
      </c>
      <c r="V45" s="27">
        <v>3.6671530868565997E-4</v>
      </c>
      <c r="W45" s="27">
        <v>0</v>
      </c>
      <c r="X45" s="27">
        <v>1.00411744423683E-4</v>
      </c>
      <c r="Y45" s="27">
        <v>0</v>
      </c>
      <c r="Z45" s="27">
        <v>0</v>
      </c>
      <c r="AA45" s="27">
        <v>0</v>
      </c>
      <c r="AB45" s="27">
        <v>0.113692620579044</v>
      </c>
      <c r="AC45" s="27">
        <v>8.2518837166620205E-5</v>
      </c>
      <c r="AD45" s="27">
        <v>1.7772060566477501E-4</v>
      </c>
      <c r="AE45" s="27">
        <v>1.20681423965343E-4</v>
      </c>
      <c r="AF45" s="27">
        <v>0</v>
      </c>
      <c r="AG45" s="27">
        <v>7.3837643788201798E-4</v>
      </c>
      <c r="AH45" s="27">
        <v>7.3837643788201798E-4</v>
      </c>
      <c r="AI45" s="27">
        <v>4.71208628890469E-3</v>
      </c>
      <c r="AJ45" s="27">
        <v>6.5717264560150406E-5</v>
      </c>
      <c r="AK45" s="27">
        <v>5.3004041590193599E-5</v>
      </c>
      <c r="AL45" s="27">
        <v>0</v>
      </c>
      <c r="AM45" s="27">
        <v>0</v>
      </c>
      <c r="AN45" s="27">
        <v>1.51611593611006E-5</v>
      </c>
      <c r="AO45" s="27">
        <v>1.48629717202113E-4</v>
      </c>
      <c r="AP45" s="27">
        <v>0</v>
      </c>
      <c r="AQ45" s="27">
        <v>0.53013746920418803</v>
      </c>
      <c r="AR45" s="27">
        <v>5.4192693882724803E-2</v>
      </c>
      <c r="AS45" s="27">
        <v>0.58904224937581695</v>
      </c>
      <c r="AT45" s="27">
        <v>0</v>
      </c>
      <c r="AU45" s="27">
        <v>1.6253330081515799E-4</v>
      </c>
      <c r="AV45" s="27">
        <v>0</v>
      </c>
      <c r="AW45" s="27">
        <v>2.9679335967856702E-3</v>
      </c>
      <c r="AX45" s="27">
        <v>8.4089794253653106E-6</v>
      </c>
      <c r="AY45" s="27">
        <v>2.9560177912994702E-6</v>
      </c>
      <c r="AZ45" s="27">
        <v>1.11211770476803E-2</v>
      </c>
      <c r="BA45" s="27">
        <v>3.7780055887167102E-6</v>
      </c>
      <c r="BB45" s="27">
        <v>0</v>
      </c>
      <c r="BC45" s="27">
        <v>5.4799186494485203E-7</v>
      </c>
      <c r="BD45" s="27">
        <v>1.48661632698952E-2</v>
      </c>
      <c r="BE45" s="27">
        <v>1.4420165485540299E-2</v>
      </c>
      <c r="BF45" s="27">
        <v>4.4599778435489799E-4</v>
      </c>
      <c r="BG45" s="27">
        <v>0</v>
      </c>
      <c r="BH45" s="27">
        <v>0</v>
      </c>
      <c r="BI45" s="27">
        <v>5.8983559031509297E-5</v>
      </c>
      <c r="BJ45" s="27">
        <v>0</v>
      </c>
      <c r="BK45" s="27">
        <v>6.3304728363012804E-4</v>
      </c>
      <c r="BL45" s="27">
        <v>0</v>
      </c>
      <c r="BM45" s="27">
        <v>1.64518262537408E-5</v>
      </c>
      <c r="BN45" s="27">
        <v>2.5322293688718302E-3</v>
      </c>
      <c r="BO45" s="27">
        <v>2.0101390918059699E-4</v>
      </c>
      <c r="BP45" s="27">
        <v>0</v>
      </c>
      <c r="BQ45" s="27">
        <v>4.2527709342636598E-5</v>
      </c>
      <c r="BR45" s="27">
        <v>5.76960597893484E-8</v>
      </c>
      <c r="BS45" s="27">
        <v>2.8067483479113801E-5</v>
      </c>
      <c r="BT45" s="27">
        <v>1.4036842713669099E-3</v>
      </c>
      <c r="BU45" s="27">
        <v>0</v>
      </c>
      <c r="BV45" s="27">
        <v>0</v>
      </c>
      <c r="BW45" s="27">
        <v>5.8906020194337302E-4</v>
      </c>
      <c r="BX45" s="27">
        <v>5.5677784024206901E-4</v>
      </c>
      <c r="BY45" s="27">
        <v>6.5811328450095501E-3</v>
      </c>
      <c r="BZ45" s="27">
        <v>6.1722884665200799E-4</v>
      </c>
      <c r="CB45" s="36">
        <f t="shared" si="16"/>
        <v>7.9995726858266749E-3</v>
      </c>
      <c r="CC45" s="24">
        <f t="shared" si="17"/>
        <v>-2.9723305622044436E-5</v>
      </c>
      <c r="CD45" s="24">
        <f t="shared" si="18"/>
        <v>1.99981171689021E-4</v>
      </c>
      <c r="CE45" s="24">
        <f t="shared" si="19"/>
        <v>-9.7625731401603204E-6</v>
      </c>
      <c r="CF45" s="24">
        <f t="shared" si="20"/>
        <v>-2.2650260975994401E-5</v>
      </c>
      <c r="CG45" s="24">
        <f t="shared" si="21"/>
        <v>-2.3197147096143607E-5</v>
      </c>
      <c r="CH45" s="24">
        <f t="shared" si="22"/>
        <v>-2.2499700383280826E-4</v>
      </c>
      <c r="CI45" s="24">
        <f t="shared" si="23"/>
        <v>-2.8437302919436363E-5</v>
      </c>
      <c r="CJ45" s="24">
        <f t="shared" si="24"/>
        <v>-5.0966952450662718E-5</v>
      </c>
      <c r="CK45" s="24">
        <f t="shared" si="25"/>
        <v>1.1697633150397631E-4</v>
      </c>
      <c r="CL45" s="24" t="str">
        <f t="shared" si="11"/>
        <v/>
      </c>
      <c r="CM45" s="24">
        <f t="shared" si="12"/>
        <v>-6.441030895803132E-5</v>
      </c>
      <c r="CN45" s="24" t="str">
        <f t="shared" si="13"/>
        <v/>
      </c>
      <c r="CO45" s="24">
        <f t="shared" si="14"/>
        <v>4.0032608622658631E-5</v>
      </c>
      <c r="CP45" s="24" t="str">
        <f t="shared" si="15"/>
        <v/>
      </c>
      <c r="CQ45" s="24">
        <f t="shared" si="26"/>
        <v>7.6475006635879673E-5</v>
      </c>
    </row>
    <row r="46" spans="1:95" s="29" customFormat="1" x14ac:dyDescent="0.25">
      <c r="A46" s="27" t="s">
        <v>45</v>
      </c>
      <c r="B46" s="27">
        <v>2.8506943900000001</v>
      </c>
      <c r="C46" s="27">
        <v>6.7734453999999996E-3</v>
      </c>
      <c r="D46" s="27">
        <v>14.7692286</v>
      </c>
      <c r="E46" s="27">
        <v>0.37274864600000002</v>
      </c>
      <c r="F46" s="27">
        <v>0.361566306</v>
      </c>
      <c r="G46" s="27">
        <v>7.0389516000000007E-4</v>
      </c>
      <c r="H46" s="27">
        <v>0.16501354800000001</v>
      </c>
      <c r="I46" s="27">
        <v>7.9428143999999996E-3</v>
      </c>
      <c r="J46" s="27">
        <v>2.1748738000000002E-3</v>
      </c>
      <c r="K46" s="27"/>
      <c r="L46" s="27">
        <v>1.59929298E-2</v>
      </c>
      <c r="M46" s="27"/>
      <c r="N46" s="27">
        <v>3.7411470000000001E-4</v>
      </c>
      <c r="O46" s="30"/>
      <c r="P46" s="30">
        <v>3.2821450000000002E-4</v>
      </c>
      <c r="Q46" s="27"/>
      <c r="R46" s="29" t="s">
        <v>45</v>
      </c>
      <c r="S46" s="27">
        <v>0</v>
      </c>
      <c r="T46" s="27">
        <v>3.7407430677291302E-4</v>
      </c>
      <c r="U46" s="27">
        <v>7.9434009819772406E-3</v>
      </c>
      <c r="V46" s="27">
        <v>7.9434009819772406E-3</v>
      </c>
      <c r="W46" s="27">
        <v>0</v>
      </c>
      <c r="X46" s="27">
        <v>2.1749120986617998E-3</v>
      </c>
      <c r="Y46" s="27">
        <v>0</v>
      </c>
      <c r="Z46" s="27">
        <v>0</v>
      </c>
      <c r="AA46" s="27">
        <v>0</v>
      </c>
      <c r="AB46" s="27">
        <v>2.8507388173305301</v>
      </c>
      <c r="AC46" s="27">
        <v>2.1327682533557198E-3</v>
      </c>
      <c r="AD46" s="27">
        <v>4.5954023947816502E-3</v>
      </c>
      <c r="AE46" s="27">
        <v>3.12113380312173E-3</v>
      </c>
      <c r="AF46" s="27">
        <v>0</v>
      </c>
      <c r="AG46" s="27">
        <v>1.5992542624690499E-2</v>
      </c>
      <c r="AH46" s="27">
        <v>1.5992542624690499E-2</v>
      </c>
      <c r="AI46" s="27">
        <v>0.118153805453133</v>
      </c>
      <c r="AJ46" s="27">
        <v>1.69903171789658E-3</v>
      </c>
      <c r="AK46" s="27">
        <v>1.37002840551431E-3</v>
      </c>
      <c r="AL46" s="27">
        <v>0</v>
      </c>
      <c r="AM46" s="27">
        <v>0</v>
      </c>
      <c r="AN46" s="27">
        <v>3.2817824925610598E-4</v>
      </c>
      <c r="AO46" s="27">
        <v>6.7737873917668497E-3</v>
      </c>
      <c r="AP46" s="27">
        <v>0</v>
      </c>
      <c r="AQ46" s="27">
        <v>13.292295710356701</v>
      </c>
      <c r="AR46" s="27">
        <v>1.3587687627110201</v>
      </c>
      <c r="AS46" s="27">
        <v>14.7692182785208</v>
      </c>
      <c r="AT46" s="27">
        <v>0</v>
      </c>
      <c r="AU46" s="27">
        <v>4.2011242701323198E-3</v>
      </c>
      <c r="AV46" s="27">
        <v>0</v>
      </c>
      <c r="AW46" s="27">
        <v>7.6730605016617007E-2</v>
      </c>
      <c r="AX46" s="27">
        <v>2.1078696186554999E-4</v>
      </c>
      <c r="AY46" s="27">
        <v>7.4118877075788906E-5</v>
      </c>
      <c r="AZ46" s="27">
        <v>0.278839826496247</v>
      </c>
      <c r="BA46" s="27">
        <v>9.4732987207680295E-5</v>
      </c>
      <c r="BB46" s="27">
        <v>0</v>
      </c>
      <c r="BC46" s="27">
        <v>1.3740755193262601E-5</v>
      </c>
      <c r="BD46" s="27">
        <v>0.372738136780699</v>
      </c>
      <c r="BE46" s="27">
        <v>0.36155568281596201</v>
      </c>
      <c r="BF46" s="27">
        <v>1.1182453964737099E-2</v>
      </c>
      <c r="BG46" s="27">
        <v>0</v>
      </c>
      <c r="BH46" s="27">
        <v>0</v>
      </c>
      <c r="BI46" s="27">
        <v>1.4791435043568801E-3</v>
      </c>
      <c r="BJ46" s="27">
        <v>0</v>
      </c>
      <c r="BK46" s="27">
        <v>1.58728941726329E-2</v>
      </c>
      <c r="BL46" s="27">
        <v>0</v>
      </c>
      <c r="BM46" s="27">
        <v>4.1256183137948699E-4</v>
      </c>
      <c r="BN46" s="27">
        <v>6.3489806379074198E-2</v>
      </c>
      <c r="BO46" s="27">
        <v>5.1968216423331198E-3</v>
      </c>
      <c r="BP46" s="27">
        <v>0</v>
      </c>
      <c r="BQ46" s="27">
        <v>1.0666247237333E-3</v>
      </c>
      <c r="BR46" s="27">
        <v>1.44612719566571E-6</v>
      </c>
      <c r="BS46" s="27">
        <v>7.0377026075166705E-4</v>
      </c>
      <c r="BT46" s="27">
        <v>3.6285090190518898E-2</v>
      </c>
      <c r="BU46" s="27">
        <v>0</v>
      </c>
      <c r="BV46" s="27">
        <v>0</v>
      </c>
      <c r="BW46" s="27">
        <v>1.5228522245231101E-2</v>
      </c>
      <c r="BX46" s="27">
        <v>1.4391876938441499E-2</v>
      </c>
      <c r="BY46" s="27">
        <v>0.165012179434182</v>
      </c>
      <c r="BZ46" s="27">
        <v>1.5954746321367601E-2</v>
      </c>
      <c r="CB46" s="36">
        <f t="shared" si="16"/>
        <v>8.0000040100271716E-3</v>
      </c>
      <c r="CC46" s="24">
        <f t="shared" si="17"/>
        <v>1.5584739874555897E-5</v>
      </c>
      <c r="CD46" s="24">
        <f t="shared" si="18"/>
        <v>5.0490075087949319E-5</v>
      </c>
      <c r="CE46" s="24">
        <f t="shared" si="19"/>
        <v>-6.9885025682484647E-7</v>
      </c>
      <c r="CF46" s="24">
        <f t="shared" si="20"/>
        <v>-2.8193849699493399E-5</v>
      </c>
      <c r="CG46" s="24">
        <f t="shared" si="21"/>
        <v>-2.9381012173170938E-5</v>
      </c>
      <c r="CH46" s="24">
        <f t="shared" si="22"/>
        <v>-1.7744012948323816E-4</v>
      </c>
      <c r="CI46" s="24">
        <f t="shared" si="23"/>
        <v>-8.293657306278583E-6</v>
      </c>
      <c r="CJ46" s="24">
        <f t="shared" si="24"/>
        <v>7.3850646345335834E-5</v>
      </c>
      <c r="CK46" s="24">
        <f t="shared" si="25"/>
        <v>1.7609601899506196E-5</v>
      </c>
      <c r="CL46" s="24" t="str">
        <f t="shared" si="11"/>
        <v/>
      </c>
      <c r="CM46" s="24">
        <f t="shared" si="12"/>
        <v>-2.4209154566573141E-5</v>
      </c>
      <c r="CN46" s="24" t="str">
        <f t="shared" si="13"/>
        <v/>
      </c>
      <c r="CO46" s="24">
        <f t="shared" si="14"/>
        <v>-1.0797016820508101E-4</v>
      </c>
      <c r="CP46" s="24" t="str">
        <f t="shared" si="15"/>
        <v/>
      </c>
      <c r="CQ46" s="24">
        <f t="shared" si="26"/>
        <v>-1.1044833148457175E-4</v>
      </c>
    </row>
    <row r="47" spans="1:95" x14ac:dyDescent="0.25">
      <c r="A47" s="27" t="s">
        <v>46</v>
      </c>
      <c r="B47" s="27">
        <v>400.87139543000001</v>
      </c>
      <c r="C47" s="27">
        <v>1.0004159614999999</v>
      </c>
      <c r="D47" s="27">
        <v>2116.4397410000001</v>
      </c>
      <c r="E47" s="27">
        <v>52.421650562000004</v>
      </c>
      <c r="F47" s="27">
        <v>50.837256834000002</v>
      </c>
      <c r="G47" s="27">
        <v>0.27550026444000003</v>
      </c>
      <c r="H47" s="27">
        <v>23.224383245999999</v>
      </c>
      <c r="I47" s="27">
        <v>1.0990451297999999</v>
      </c>
      <c r="J47" s="27">
        <v>0.3009364336</v>
      </c>
      <c r="K47" s="27"/>
      <c r="L47" s="27">
        <v>2.2129420288000001</v>
      </c>
      <c r="M47" s="27"/>
      <c r="N47" s="27">
        <v>5.1773390500000002E-2</v>
      </c>
      <c r="O47" s="30"/>
      <c r="P47" s="30">
        <v>4.532808E-2</v>
      </c>
      <c r="Q47" s="27"/>
      <c r="R47" s="29" t="s">
        <v>46</v>
      </c>
      <c r="S47" s="27">
        <v>0</v>
      </c>
      <c r="T47" s="27">
        <v>5.1772781891377302E-2</v>
      </c>
      <c r="U47" s="27">
        <v>1.0990510459252401</v>
      </c>
      <c r="V47" s="27">
        <v>1.0990510459252401</v>
      </c>
      <c r="W47" s="27">
        <v>0</v>
      </c>
      <c r="X47" s="27">
        <v>0.30094153475475099</v>
      </c>
      <c r="Y47" s="27">
        <v>0</v>
      </c>
      <c r="Z47" s="27">
        <v>0</v>
      </c>
      <c r="AA47" s="27">
        <v>0</v>
      </c>
      <c r="AB47" s="27">
        <v>400.87250747348702</v>
      </c>
      <c r="AC47" s="27">
        <v>0.30119238912093499</v>
      </c>
      <c r="AD47" s="27">
        <v>0.64888801506162697</v>
      </c>
      <c r="AE47" s="27">
        <v>0.44067014434931001</v>
      </c>
      <c r="AF47" s="27">
        <v>0</v>
      </c>
      <c r="AG47" s="27">
        <v>2.21294289321047</v>
      </c>
      <c r="AH47" s="27">
        <v>2.21294289321047</v>
      </c>
      <c r="AI47" s="27">
        <v>16.931405681677099</v>
      </c>
      <c r="AJ47" s="27">
        <v>0.239865407274169</v>
      </c>
      <c r="AK47" s="27">
        <v>0.19345822084024</v>
      </c>
      <c r="AL47" s="27">
        <v>0</v>
      </c>
      <c r="AM47" s="27">
        <v>0</v>
      </c>
      <c r="AN47" s="27">
        <v>4.5324703932051999E-2</v>
      </c>
      <c r="AO47" s="27">
        <v>1.0004180668657601</v>
      </c>
      <c r="AP47" s="27">
        <v>0</v>
      </c>
      <c r="AQ47" s="27">
        <v>1904.7938889894899</v>
      </c>
      <c r="AR47" s="27">
        <v>194.71163886222399</v>
      </c>
      <c r="AS47" s="27">
        <v>2116.4369335333899</v>
      </c>
      <c r="AT47" s="27">
        <v>0</v>
      </c>
      <c r="AU47" s="27">
        <v>0.59315737441914496</v>
      </c>
      <c r="AV47" s="27">
        <v>0</v>
      </c>
      <c r="AW47" s="27">
        <v>10.833725940407801</v>
      </c>
      <c r="AX47" s="27">
        <v>2.96381742175575E-2</v>
      </c>
      <c r="AY47" s="27">
        <v>1.0421602437114199E-2</v>
      </c>
      <c r="AZ47" s="27">
        <v>39.205688144033402</v>
      </c>
      <c r="BA47" s="27">
        <v>1.33193530208038E-2</v>
      </c>
      <c r="BB47" s="27">
        <v>0</v>
      </c>
      <c r="BC47" s="27">
        <v>1.9317903525193901E-3</v>
      </c>
      <c r="BD47" s="27">
        <v>52.420332178254398</v>
      </c>
      <c r="BE47" s="27">
        <v>50.835939141592199</v>
      </c>
      <c r="BF47" s="27">
        <v>1.5843930366622001</v>
      </c>
      <c r="BG47" s="27">
        <v>0</v>
      </c>
      <c r="BH47" s="27">
        <v>0</v>
      </c>
      <c r="BI47" s="27">
        <v>0.20797438499650001</v>
      </c>
      <c r="BJ47" s="27">
        <v>0</v>
      </c>
      <c r="BK47" s="27">
        <v>2.2317526201133102</v>
      </c>
      <c r="BL47" s="27">
        <v>0</v>
      </c>
      <c r="BM47" s="27">
        <v>5.8004864812452699E-2</v>
      </c>
      <c r="BN47" s="27">
        <v>8.9270353050077809</v>
      </c>
      <c r="BO47" s="27">
        <v>0.73379173604621295</v>
      </c>
      <c r="BP47" s="27">
        <v>0</v>
      </c>
      <c r="BQ47" s="27">
        <v>0.14996956923133101</v>
      </c>
      <c r="BR47" s="27">
        <v>2.0333336937791E-4</v>
      </c>
      <c r="BS47" s="27">
        <v>0.27549980957959902</v>
      </c>
      <c r="BT47" s="27">
        <v>5.1229811260844196</v>
      </c>
      <c r="BU47" s="27">
        <v>0</v>
      </c>
      <c r="BV47" s="27">
        <v>0</v>
      </c>
      <c r="BW47" s="27">
        <v>2.1502743751616902</v>
      </c>
      <c r="BX47" s="27">
        <v>2.03208365870473</v>
      </c>
      <c r="BY47" s="27">
        <v>23.224341669080601</v>
      </c>
      <c r="BZ47" s="27">
        <v>2.25272362514501</v>
      </c>
      <c r="CB47" s="36">
        <f t="shared" si="16"/>
        <v>7.999957576534128E-3</v>
      </c>
      <c r="CC47" s="24">
        <f t="shared" si="17"/>
        <v>2.7740654476465381E-6</v>
      </c>
      <c r="CD47" s="24">
        <f t="shared" si="18"/>
        <v>2.1044903732020212E-6</v>
      </c>
      <c r="CE47" s="24">
        <f t="shared" si="19"/>
        <v>-1.3265043912218488E-6</v>
      </c>
      <c r="CF47" s="24">
        <f t="shared" si="20"/>
        <v>-2.5149603865413761E-5</v>
      </c>
      <c r="CG47" s="24">
        <f t="shared" si="21"/>
        <v>-2.5919817273090275E-5</v>
      </c>
      <c r="CH47" s="24">
        <f t="shared" si="22"/>
        <v>-1.6510343535816937E-6</v>
      </c>
      <c r="CI47" s="24">
        <f t="shared" si="23"/>
        <v>-1.7902270625103695E-6</v>
      </c>
      <c r="CJ47" s="24">
        <f t="shared" si="24"/>
        <v>5.3829684329913553E-6</v>
      </c>
      <c r="CK47" s="24">
        <f t="shared" si="25"/>
        <v>1.6950937744472394E-5</v>
      </c>
      <c r="CL47" s="24" t="str">
        <f t="shared" si="11"/>
        <v/>
      </c>
      <c r="CM47" s="24">
        <f t="shared" si="12"/>
        <v>3.9061595767981523E-7</v>
      </c>
      <c r="CN47" s="24" t="str">
        <f t="shared" si="13"/>
        <v/>
      </c>
      <c r="CO47" s="24">
        <f t="shared" si="14"/>
        <v>-1.1755239840821572E-5</v>
      </c>
      <c r="CP47" s="24" t="str">
        <f t="shared" si="15"/>
        <v/>
      </c>
      <c r="CQ47" s="24">
        <f t="shared" si="26"/>
        <v>-7.4480718089113229E-5</v>
      </c>
    </row>
    <row r="48" spans="1:95" x14ac:dyDescent="0.25">
      <c r="A48" s="27" t="s">
        <v>47</v>
      </c>
      <c r="B48" s="27">
        <v>976.02399502000003</v>
      </c>
      <c r="C48" s="27">
        <v>2.9880559018000001</v>
      </c>
      <c r="D48" s="27">
        <v>7038.0809655000003</v>
      </c>
      <c r="E48" s="27">
        <v>289.89090286999999</v>
      </c>
      <c r="F48" s="27">
        <v>269.52881321000001</v>
      </c>
      <c r="G48" s="27">
        <v>5.0739307377000005</v>
      </c>
      <c r="H48" s="27">
        <v>247.54618237</v>
      </c>
      <c r="I48" s="27">
        <v>13.757590204</v>
      </c>
      <c r="J48" s="27">
        <v>3.7670499537</v>
      </c>
      <c r="K48" s="27"/>
      <c r="L48" s="27">
        <v>27.701087643000001</v>
      </c>
      <c r="M48" s="27"/>
      <c r="N48" s="27">
        <v>0.64808651569999998</v>
      </c>
      <c r="O48" s="30"/>
      <c r="P48" s="30">
        <v>0.2816935827</v>
      </c>
      <c r="Q48" s="27"/>
      <c r="R48" s="29" t="s">
        <v>47</v>
      </c>
      <c r="S48" s="27">
        <v>0</v>
      </c>
      <c r="T48" s="27">
        <v>0.64808162100348599</v>
      </c>
      <c r="U48" s="27">
        <v>13.757580513499001</v>
      </c>
      <c r="V48" s="27">
        <v>13.757580513499001</v>
      </c>
      <c r="W48" s="27">
        <v>0</v>
      </c>
      <c r="X48" s="27">
        <v>3.7670726991486299</v>
      </c>
      <c r="Y48" s="27">
        <v>0</v>
      </c>
      <c r="Z48" s="27">
        <v>0</v>
      </c>
      <c r="AA48" s="27">
        <v>0</v>
      </c>
      <c r="AB48" s="27">
        <v>976.02455179925096</v>
      </c>
      <c r="AC48" s="27">
        <v>3.1101116652734802</v>
      </c>
      <c r="AD48" s="27">
        <v>6.7002296009568001</v>
      </c>
      <c r="AE48" s="27">
        <v>4.5502756169487304</v>
      </c>
      <c r="AF48" s="27">
        <v>0</v>
      </c>
      <c r="AG48" s="27">
        <v>27.701330945147099</v>
      </c>
      <c r="AH48" s="27">
        <v>27.701330945147099</v>
      </c>
      <c r="AI48" s="27">
        <v>56.3052796674326</v>
      </c>
      <c r="AJ48" s="27">
        <v>2.4768870334150601</v>
      </c>
      <c r="AK48" s="27">
        <v>1.99765177241306</v>
      </c>
      <c r="AL48" s="27">
        <v>0</v>
      </c>
      <c r="AM48" s="27">
        <v>0</v>
      </c>
      <c r="AN48" s="27">
        <v>0.281691658332274</v>
      </c>
      <c r="AO48" s="27">
        <v>2.9880450700298198</v>
      </c>
      <c r="AP48" s="27">
        <v>0</v>
      </c>
      <c r="AQ48" s="27">
        <v>6334.2686390725103</v>
      </c>
      <c r="AR48" s="27">
        <v>647.50080645072296</v>
      </c>
      <c r="AS48" s="27">
        <v>7038.0747251906596</v>
      </c>
      <c r="AT48" s="27">
        <v>0</v>
      </c>
      <c r="AU48" s="27">
        <v>6.1248868857454903</v>
      </c>
      <c r="AV48" s="27">
        <v>0</v>
      </c>
      <c r="AW48" s="27">
        <v>111.868207978524</v>
      </c>
      <c r="AX48" s="27">
        <v>0.157132972954799</v>
      </c>
      <c r="AY48" s="27">
        <v>5.5253320871707597E-2</v>
      </c>
      <c r="AZ48" s="27">
        <v>207.86044748149399</v>
      </c>
      <c r="BA48" s="27">
        <v>7.0616813555118105E-2</v>
      </c>
      <c r="BB48" s="27">
        <v>0</v>
      </c>
      <c r="BC48" s="27">
        <v>1.02421713806996E-2</v>
      </c>
      <c r="BD48" s="27">
        <v>289.88368346676702</v>
      </c>
      <c r="BE48" s="27">
        <v>269.521564456862</v>
      </c>
      <c r="BF48" s="27">
        <v>20.362119009904301</v>
      </c>
      <c r="BG48" s="27">
        <v>0</v>
      </c>
      <c r="BH48" s="27">
        <v>0</v>
      </c>
      <c r="BI48" s="27">
        <v>1.10265580443901</v>
      </c>
      <c r="BJ48" s="27">
        <v>0</v>
      </c>
      <c r="BK48" s="27">
        <v>11.832278610757401</v>
      </c>
      <c r="BL48" s="27">
        <v>0</v>
      </c>
      <c r="BM48" s="27">
        <v>0.30753191770145999</v>
      </c>
      <c r="BN48" s="27">
        <v>47.329217000391303</v>
      </c>
      <c r="BO48" s="27">
        <v>7.5770117104680601</v>
      </c>
      <c r="BP48" s="27">
        <v>0</v>
      </c>
      <c r="BQ48" s="27">
        <v>0.79511020062060001</v>
      </c>
      <c r="BR48" s="27">
        <v>1.0781626964731499E-3</v>
      </c>
      <c r="BS48" s="27">
        <v>5.0738532308889601</v>
      </c>
      <c r="BT48" s="27">
        <v>52.899184641708104</v>
      </c>
      <c r="BU48" s="27">
        <v>0</v>
      </c>
      <c r="BV48" s="27">
        <v>0</v>
      </c>
      <c r="BW48" s="27">
        <v>22.203662909657702</v>
      </c>
      <c r="BX48" s="27">
        <v>20.983133133578399</v>
      </c>
      <c r="BY48" s="27">
        <v>247.545999350187</v>
      </c>
      <c r="BZ48" s="27">
        <v>23.2610689206934</v>
      </c>
      <c r="CB48" s="36">
        <f t="shared" si="16"/>
        <v>8.0000968824478214E-3</v>
      </c>
      <c r="CC48" s="24">
        <f t="shared" si="17"/>
        <v>5.7045651927524665E-7</v>
      </c>
      <c r="CD48" s="24">
        <f t="shared" si="18"/>
        <v>-3.6250226020965072E-6</v>
      </c>
      <c r="CE48" s="24">
        <f t="shared" si="19"/>
        <v>-8.8664926863903237E-7</v>
      </c>
      <c r="CF48" s="24">
        <f t="shared" si="20"/>
        <v>-2.4903862665203115E-5</v>
      </c>
      <c r="CG48" s="24">
        <f t="shared" si="21"/>
        <v>-2.6894167831945251E-5</v>
      </c>
      <c r="CH48" s="24">
        <f t="shared" si="22"/>
        <v>-1.5275496463612468E-5</v>
      </c>
      <c r="CI48" s="24">
        <f t="shared" si="23"/>
        <v>-7.3933603516526885E-7</v>
      </c>
      <c r="CJ48" s="24">
        <f t="shared" si="24"/>
        <v>-7.0437488362995982E-7</v>
      </c>
      <c r="CK48" s="24">
        <f t="shared" si="25"/>
        <v>6.038000267971251E-6</v>
      </c>
      <c r="CL48" s="24" t="str">
        <f t="shared" si="11"/>
        <v/>
      </c>
      <c r="CM48" s="24">
        <f t="shared" si="12"/>
        <v>8.7831261441195102E-6</v>
      </c>
      <c r="CN48" s="24" t="str">
        <f t="shared" si="13"/>
        <v/>
      </c>
      <c r="CO48" s="24">
        <f t="shared" si="14"/>
        <v>-7.5525356498181188E-6</v>
      </c>
      <c r="CP48" s="24" t="str">
        <f t="shared" si="15"/>
        <v/>
      </c>
      <c r="CQ48" s="24">
        <f t="shared" si="26"/>
        <v>-6.8314219570000723E-6</v>
      </c>
    </row>
    <row r="49" spans="1:95" x14ac:dyDescent="0.25">
      <c r="A49" s="27" t="s">
        <v>48</v>
      </c>
      <c r="B49" s="27">
        <v>679.09462078000001</v>
      </c>
      <c r="C49" s="27">
        <v>1.7826706460999999</v>
      </c>
      <c r="D49" s="27">
        <v>3511.4915236000002</v>
      </c>
      <c r="E49" s="27">
        <v>90.134273682</v>
      </c>
      <c r="F49" s="27">
        <v>87.430272821000003</v>
      </c>
      <c r="G49" s="27">
        <v>0.16813001865999999</v>
      </c>
      <c r="H49" s="27">
        <v>39.767801272</v>
      </c>
      <c r="I49" s="27">
        <v>1.8548668044000001</v>
      </c>
      <c r="J49" s="27">
        <v>0.50789292350000004</v>
      </c>
      <c r="K49" s="27"/>
      <c r="L49" s="27">
        <v>3.7348037207</v>
      </c>
      <c r="M49" s="27"/>
      <c r="N49" s="27">
        <v>8.7378322600000002E-2</v>
      </c>
      <c r="O49" s="30"/>
      <c r="P49" s="30">
        <v>7.6896065299999997E-2</v>
      </c>
      <c r="Q49" s="27"/>
      <c r="R49" s="29" t="s">
        <v>48</v>
      </c>
      <c r="S49" s="27">
        <v>0</v>
      </c>
      <c r="T49" s="27">
        <v>8.7381253410733703E-2</v>
      </c>
      <c r="U49" s="27">
        <v>1.8548566357675</v>
      </c>
      <c r="V49" s="27">
        <v>1.8548566357675</v>
      </c>
      <c r="W49" s="27">
        <v>0</v>
      </c>
      <c r="X49" s="27">
        <v>0.50789380415437102</v>
      </c>
      <c r="Y49" s="27">
        <v>0</v>
      </c>
      <c r="Z49" s="27">
        <v>0</v>
      </c>
      <c r="AA49" s="27">
        <v>0</v>
      </c>
      <c r="AB49" s="27">
        <v>679.09511857889902</v>
      </c>
      <c r="AC49" s="27">
        <v>0.51712357797470598</v>
      </c>
      <c r="AD49" s="27">
        <v>1.11407257314373</v>
      </c>
      <c r="AE49" s="27">
        <v>0.75658838334935896</v>
      </c>
      <c r="AF49" s="27">
        <v>0</v>
      </c>
      <c r="AG49" s="27">
        <v>3.73479206869859</v>
      </c>
      <c r="AH49" s="27">
        <v>3.73479206869859</v>
      </c>
      <c r="AI49" s="27">
        <v>28.091874556788198</v>
      </c>
      <c r="AJ49" s="27">
        <v>0.41183579316513003</v>
      </c>
      <c r="AK49" s="27">
        <v>0.33214528428272899</v>
      </c>
      <c r="AL49" s="27">
        <v>0</v>
      </c>
      <c r="AM49" s="27">
        <v>0</v>
      </c>
      <c r="AN49" s="27">
        <v>7.6895835689110806E-2</v>
      </c>
      <c r="AO49" s="27">
        <v>1.7826761138577001</v>
      </c>
      <c r="AP49" s="27">
        <v>0</v>
      </c>
      <c r="AQ49" s="27">
        <v>3160.33909781686</v>
      </c>
      <c r="AR49" s="27">
        <v>323.05787830486503</v>
      </c>
      <c r="AS49" s="27">
        <v>3511.4888506785201</v>
      </c>
      <c r="AT49" s="27">
        <v>0</v>
      </c>
      <c r="AU49" s="27">
        <v>1.0183876006810899</v>
      </c>
      <c r="AV49" s="27">
        <v>0</v>
      </c>
      <c r="AW49" s="27">
        <v>18.600539035192298</v>
      </c>
      <c r="AX49" s="27">
        <v>5.0971891813687303E-2</v>
      </c>
      <c r="AY49" s="27">
        <v>1.7923176324013301E-2</v>
      </c>
      <c r="AZ49" s="27">
        <v>67.426100423838605</v>
      </c>
      <c r="BA49" s="27">
        <v>2.2906682420344202E-2</v>
      </c>
      <c r="BB49" s="27">
        <v>0</v>
      </c>
      <c r="BC49" s="27">
        <v>3.3223736285873202E-3</v>
      </c>
      <c r="BD49" s="27">
        <v>90.131865506971707</v>
      </c>
      <c r="BE49" s="27">
        <v>87.427867331627198</v>
      </c>
      <c r="BF49" s="27">
        <v>2.7039981753446001</v>
      </c>
      <c r="BG49" s="27">
        <v>0</v>
      </c>
      <c r="BH49" s="27">
        <v>0</v>
      </c>
      <c r="BI49" s="27">
        <v>0.35767637519359202</v>
      </c>
      <c r="BJ49" s="27">
        <v>0</v>
      </c>
      <c r="BK49" s="27">
        <v>3.8381981578178501</v>
      </c>
      <c r="BL49" s="27">
        <v>0</v>
      </c>
      <c r="BM49" s="27">
        <v>9.9757270738603201E-2</v>
      </c>
      <c r="BN49" s="27">
        <v>15.352741944035699</v>
      </c>
      <c r="BO49" s="27">
        <v>1.2598543777281599</v>
      </c>
      <c r="BP49" s="27">
        <v>0</v>
      </c>
      <c r="BQ49" s="27">
        <v>0.25791930562674598</v>
      </c>
      <c r="BR49" s="27">
        <v>3.4973018938254001E-4</v>
      </c>
      <c r="BS49" s="27">
        <v>0.16812915149699301</v>
      </c>
      <c r="BT49" s="27">
        <v>8.7956815228185601</v>
      </c>
      <c r="BU49" s="27">
        <v>0</v>
      </c>
      <c r="BV49" s="27">
        <v>0</v>
      </c>
      <c r="BW49" s="27">
        <v>3.6918275985676998</v>
      </c>
      <c r="BX49" s="27">
        <v>3.48889607252302</v>
      </c>
      <c r="BY49" s="27">
        <v>39.767756080071798</v>
      </c>
      <c r="BZ49" s="27">
        <v>3.8676760543220201</v>
      </c>
      <c r="CB49" s="36">
        <f t="shared" si="16"/>
        <v>7.99998967713084E-3</v>
      </c>
      <c r="CC49" s="24">
        <f t="shared" si="17"/>
        <v>7.3303319415658731E-7</v>
      </c>
      <c r="CD49" s="24">
        <f t="shared" si="18"/>
        <v>3.067172117364239E-6</v>
      </c>
      <c r="CE49" s="24">
        <f t="shared" si="19"/>
        <v>-7.6119263342481833E-7</v>
      </c>
      <c r="CF49" s="24">
        <f t="shared" si="20"/>
        <v>-2.6717639471854706E-5</v>
      </c>
      <c r="CG49" s="24">
        <f t="shared" si="21"/>
        <v>-2.7513231918305973E-5</v>
      </c>
      <c r="CH49" s="24">
        <f t="shared" si="22"/>
        <v>-5.1576929206089239E-6</v>
      </c>
      <c r="CI49" s="24">
        <f t="shared" si="23"/>
        <v>-1.1363949415333572E-6</v>
      </c>
      <c r="CJ49" s="24">
        <f t="shared" si="24"/>
        <v>-5.4821362245030305E-6</v>
      </c>
      <c r="CK49" s="24">
        <f t="shared" si="25"/>
        <v>1.7339370765671344E-6</v>
      </c>
      <c r="CL49" s="24" t="str">
        <f t="shared" si="11"/>
        <v/>
      </c>
      <c r="CM49" s="24">
        <f t="shared" si="12"/>
        <v>-3.1198430443280377E-6</v>
      </c>
      <c r="CN49" s="24" t="str">
        <f t="shared" si="13"/>
        <v/>
      </c>
      <c r="CO49" s="24">
        <f t="shared" si="14"/>
        <v>3.3541622755992414E-5</v>
      </c>
      <c r="CP49" s="24" t="str">
        <f t="shared" si="15"/>
        <v/>
      </c>
      <c r="CQ49" s="24">
        <f t="shared" si="26"/>
        <v>-2.9859900931865144E-6</v>
      </c>
    </row>
    <row r="50" spans="1:95" x14ac:dyDescent="0.25">
      <c r="A50" s="27" t="s">
        <v>49</v>
      </c>
      <c r="B50" s="27">
        <v>848.03497364999998</v>
      </c>
      <c r="C50" s="27">
        <v>1.8894672894</v>
      </c>
      <c r="D50" s="27">
        <v>5624.5402844</v>
      </c>
      <c r="E50" s="27">
        <v>94.585789277000003</v>
      </c>
      <c r="F50" s="27">
        <v>87.018918463999995</v>
      </c>
      <c r="G50" s="27">
        <v>0.22768977068999999</v>
      </c>
      <c r="H50" s="27">
        <v>63.898425631000002</v>
      </c>
      <c r="I50" s="27">
        <v>2.9686128417000002</v>
      </c>
      <c r="J50" s="27">
        <v>0.81285501140000005</v>
      </c>
      <c r="K50" s="27"/>
      <c r="L50" s="27">
        <v>5.9773461388999998</v>
      </c>
      <c r="M50" s="27"/>
      <c r="N50" s="27">
        <v>0.13984426729999999</v>
      </c>
      <c r="O50" s="30"/>
      <c r="P50" s="30">
        <v>7.6232200700000002E-2</v>
      </c>
      <c r="Q50" s="27"/>
      <c r="R50" s="29" t="s">
        <v>49</v>
      </c>
      <c r="S50" s="27">
        <v>0</v>
      </c>
      <c r="T50" s="27">
        <v>0.139843377362977</v>
      </c>
      <c r="U50" s="27">
        <v>2.9686053373295702</v>
      </c>
      <c r="V50" s="27">
        <v>2.9686053373295702</v>
      </c>
      <c r="W50" s="27">
        <v>0</v>
      </c>
      <c r="X50" s="27">
        <v>0.81285398933240305</v>
      </c>
      <c r="Y50" s="27">
        <v>0</v>
      </c>
      <c r="Z50" s="27">
        <v>0</v>
      </c>
      <c r="AA50" s="27">
        <v>0</v>
      </c>
      <c r="AB50" s="27">
        <v>848.03434567943702</v>
      </c>
      <c r="AC50" s="27">
        <v>0.83222716976338196</v>
      </c>
      <c r="AD50" s="27">
        <v>1.7929448293958701</v>
      </c>
      <c r="AE50" s="27">
        <v>1.2176175421967099</v>
      </c>
      <c r="AF50" s="27">
        <v>0</v>
      </c>
      <c r="AG50" s="27">
        <v>5.9773312444442404</v>
      </c>
      <c r="AH50" s="27">
        <v>5.9773312444442404</v>
      </c>
      <c r="AI50" s="27">
        <v>44.996232206771403</v>
      </c>
      <c r="AJ50" s="27">
        <v>0.662789541980494</v>
      </c>
      <c r="AK50" s="27">
        <v>0.53455289504209902</v>
      </c>
      <c r="AL50" s="27">
        <v>0</v>
      </c>
      <c r="AM50" s="27">
        <v>0</v>
      </c>
      <c r="AN50" s="27">
        <v>7.6230725245265404E-2</v>
      </c>
      <c r="AO50" s="27">
        <v>1.8894708955782999</v>
      </c>
      <c r="AP50" s="27">
        <v>0</v>
      </c>
      <c r="AQ50" s="27">
        <v>5062.0802541942403</v>
      </c>
      <c r="AR50" s="27">
        <v>517.45633546145496</v>
      </c>
      <c r="AS50" s="27">
        <v>5624.53282186247</v>
      </c>
      <c r="AT50" s="27">
        <v>0</v>
      </c>
      <c r="AU50" s="27">
        <v>1.63895017881483</v>
      </c>
      <c r="AV50" s="27">
        <v>0</v>
      </c>
      <c r="AW50" s="27">
        <v>29.934700769492199</v>
      </c>
      <c r="AX50" s="27">
        <v>5.0732180319890498E-2</v>
      </c>
      <c r="AY50" s="27">
        <v>1.7838872190876098E-2</v>
      </c>
      <c r="AZ50" s="27">
        <v>67.108955506649593</v>
      </c>
      <c r="BA50" s="27">
        <v>2.2798970004354099E-2</v>
      </c>
      <c r="BB50" s="27">
        <v>0</v>
      </c>
      <c r="BC50" s="27">
        <v>3.3067296239355799E-3</v>
      </c>
      <c r="BD50" s="27">
        <v>94.583494819040396</v>
      </c>
      <c r="BE50" s="27">
        <v>87.016635643657196</v>
      </c>
      <c r="BF50" s="27">
        <v>7.56685917538318</v>
      </c>
      <c r="BG50" s="27">
        <v>0</v>
      </c>
      <c r="BH50" s="27">
        <v>0</v>
      </c>
      <c r="BI50" s="27">
        <v>0.35599352038448601</v>
      </c>
      <c r="BJ50" s="27">
        <v>0</v>
      </c>
      <c r="BK50" s="27">
        <v>3.8201320769192599</v>
      </c>
      <c r="BL50" s="27">
        <v>0</v>
      </c>
      <c r="BM50" s="27">
        <v>9.9288457331856095E-2</v>
      </c>
      <c r="BN50" s="27">
        <v>15.2805345537679</v>
      </c>
      <c r="BO50" s="27">
        <v>2.02753794383006</v>
      </c>
      <c r="BP50" s="27">
        <v>0</v>
      </c>
      <c r="BQ50" s="27">
        <v>0.25670670133809398</v>
      </c>
      <c r="BR50" s="27">
        <v>3.4807512688260901E-4</v>
      </c>
      <c r="BS50" s="27">
        <v>0.22768924415425701</v>
      </c>
      <c r="BT50" s="27">
        <v>14.1553219915669</v>
      </c>
      <c r="BU50" s="27">
        <v>0</v>
      </c>
      <c r="BV50" s="27">
        <v>0</v>
      </c>
      <c r="BW50" s="27">
        <v>5.94147889968339</v>
      </c>
      <c r="BX50" s="27">
        <v>5.6148415515260197</v>
      </c>
      <c r="BY50" s="27">
        <v>63.898418412010599</v>
      </c>
      <c r="BZ50" s="27">
        <v>6.2244452875791696</v>
      </c>
      <c r="CB50" s="36">
        <f t="shared" si="16"/>
        <v>7.9999946007731984E-3</v>
      </c>
      <c r="CC50" s="24">
        <f t="shared" si="17"/>
        <v>-7.4050078413235973E-7</v>
      </c>
      <c r="CD50" s="24">
        <f t="shared" si="18"/>
        <v>1.9085687908999834E-6</v>
      </c>
      <c r="CE50" s="24">
        <f t="shared" si="19"/>
        <v>-1.3267817728576788E-6</v>
      </c>
      <c r="CF50" s="24">
        <f t="shared" si="20"/>
        <v>-2.4257956476820101E-5</v>
      </c>
      <c r="CG50" s="24">
        <f t="shared" si="21"/>
        <v>-2.6233609691937864E-5</v>
      </c>
      <c r="CH50" s="24">
        <f t="shared" si="22"/>
        <v>-2.312513826962084E-6</v>
      </c>
      <c r="CI50" s="24">
        <f t="shared" si="23"/>
        <v>-1.1297601359366951E-7</v>
      </c>
      <c r="CJ50" s="24">
        <f t="shared" si="24"/>
        <v>-2.5279047252448587E-6</v>
      </c>
      <c r="CK50" s="24">
        <f t="shared" si="25"/>
        <v>-1.2573799541943034E-6</v>
      </c>
      <c r="CL50" s="24" t="str">
        <f t="shared" si="11"/>
        <v/>
      </c>
      <c r="CM50" s="24">
        <f t="shared" si="12"/>
        <v>-2.4918175078545348E-6</v>
      </c>
      <c r="CN50" s="24" t="str">
        <f t="shared" si="13"/>
        <v/>
      </c>
      <c r="CO50" s="24">
        <f t="shared" si="14"/>
        <v>-6.3637719312566653E-6</v>
      </c>
      <c r="CP50" s="24" t="str">
        <f t="shared" si="15"/>
        <v/>
      </c>
      <c r="CQ50" s="24">
        <f t="shared" si="26"/>
        <v>-1.9354744072054325E-5</v>
      </c>
    </row>
    <row r="51" spans="1:95" x14ac:dyDescent="0.25">
      <c r="A51" s="27" t="s">
        <v>50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30"/>
      <c r="P51" s="30"/>
      <c r="Q51" s="27"/>
      <c r="R51" s="29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B51" s="36" t="e">
        <f t="shared" si="16"/>
        <v>#DIV/0!</v>
      </c>
      <c r="CC51" s="24" t="str">
        <f t="shared" si="17"/>
        <v/>
      </c>
      <c r="CD51" s="24" t="str">
        <f t="shared" si="18"/>
        <v/>
      </c>
      <c r="CE51" s="24" t="str">
        <f t="shared" si="19"/>
        <v/>
      </c>
      <c r="CF51" s="24" t="str">
        <f t="shared" si="20"/>
        <v/>
      </c>
      <c r="CG51" s="24" t="str">
        <f t="shared" si="21"/>
        <v/>
      </c>
      <c r="CH51" s="24" t="str">
        <f t="shared" si="22"/>
        <v/>
      </c>
      <c r="CI51" s="24" t="str">
        <f t="shared" si="23"/>
        <v/>
      </c>
      <c r="CJ51" s="24" t="str">
        <f t="shared" si="24"/>
        <v/>
      </c>
      <c r="CK51" s="24" t="str">
        <f t="shared" si="25"/>
        <v/>
      </c>
      <c r="CL51" s="24" t="str">
        <f t="shared" si="11"/>
        <v/>
      </c>
      <c r="CM51" s="24" t="str">
        <f t="shared" si="12"/>
        <v/>
      </c>
      <c r="CN51" s="24" t="str">
        <f t="shared" si="13"/>
        <v/>
      </c>
      <c r="CO51" s="24" t="str">
        <f t="shared" si="14"/>
        <v/>
      </c>
      <c r="CP51" s="24" t="str">
        <f t="shared" si="15"/>
        <v/>
      </c>
      <c r="CQ51" s="24" t="str">
        <f t="shared" si="26"/>
        <v/>
      </c>
    </row>
    <row r="52" spans="1:95" x14ac:dyDescent="0.25">
      <c r="A52" s="42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0"/>
      <c r="P52" s="30"/>
      <c r="Q52" s="27"/>
      <c r="R52" s="29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C52" s="24" t="str">
        <f t="shared" si="17"/>
        <v/>
      </c>
      <c r="CD52" s="24" t="str">
        <f t="shared" si="18"/>
        <v/>
      </c>
      <c r="CE52" s="24" t="str">
        <f t="shared" si="19"/>
        <v/>
      </c>
      <c r="CF52" s="24" t="str">
        <f t="shared" si="20"/>
        <v/>
      </c>
      <c r="CG52" s="24" t="str">
        <f t="shared" si="21"/>
        <v/>
      </c>
      <c r="CH52" s="24" t="str">
        <f t="shared" si="22"/>
        <v/>
      </c>
      <c r="CI52" s="24" t="str">
        <f t="shared" si="23"/>
        <v/>
      </c>
      <c r="CJ52" s="24" t="str">
        <f t="shared" si="24"/>
        <v/>
      </c>
      <c r="CK52" s="24" t="str">
        <f t="shared" si="25"/>
        <v/>
      </c>
      <c r="CL52" s="24" t="str">
        <f t="shared" si="11"/>
        <v/>
      </c>
      <c r="CM52" s="24" t="str">
        <f t="shared" si="12"/>
        <v/>
      </c>
      <c r="CN52" s="24" t="str">
        <f t="shared" si="13"/>
        <v/>
      </c>
      <c r="CO52" s="24" t="str">
        <f t="shared" si="14"/>
        <v/>
      </c>
      <c r="CP52" s="24" t="str">
        <f t="shared" si="15"/>
        <v/>
      </c>
      <c r="CQ52" s="24" t="str">
        <f t="shared" si="26"/>
        <v/>
      </c>
    </row>
    <row r="53" spans="1:95" s="29" customFormat="1" x14ac:dyDescent="0.25">
      <c r="A53" s="42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30"/>
      <c r="Q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C53" s="24" t="str">
        <f t="shared" si="17"/>
        <v/>
      </c>
      <c r="CD53" s="24" t="str">
        <f t="shared" si="18"/>
        <v/>
      </c>
      <c r="CE53" s="24" t="str">
        <f t="shared" si="19"/>
        <v/>
      </c>
      <c r="CF53" s="24" t="str">
        <f t="shared" si="20"/>
        <v/>
      </c>
      <c r="CG53" s="24" t="str">
        <f t="shared" si="21"/>
        <v/>
      </c>
      <c r="CH53" s="24" t="str">
        <f t="shared" si="22"/>
        <v/>
      </c>
      <c r="CI53" s="24" t="str">
        <f t="shared" si="23"/>
        <v/>
      </c>
      <c r="CJ53" s="24" t="str">
        <f t="shared" si="24"/>
        <v/>
      </c>
      <c r="CK53" s="24" t="str">
        <f t="shared" si="25"/>
        <v/>
      </c>
      <c r="CL53" s="24" t="str">
        <f t="shared" si="11"/>
        <v/>
      </c>
      <c r="CM53" s="24" t="str">
        <f t="shared" si="12"/>
        <v/>
      </c>
      <c r="CN53" s="24" t="str">
        <f t="shared" si="13"/>
        <v/>
      </c>
      <c r="CO53" s="24" t="str">
        <f t="shared" si="14"/>
        <v/>
      </c>
      <c r="CP53" s="24" t="str">
        <f t="shared" si="15"/>
        <v/>
      </c>
      <c r="CQ53" s="24" t="str">
        <f t="shared" si="26"/>
        <v/>
      </c>
    </row>
    <row r="54" spans="1:95" x14ac:dyDescent="0.25">
      <c r="A54" s="42" t="s">
        <v>231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30"/>
      <c r="Q54" s="27"/>
      <c r="R54" s="29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C54" s="24" t="str">
        <f t="shared" si="17"/>
        <v/>
      </c>
      <c r="CD54" s="24" t="str">
        <f t="shared" si="18"/>
        <v/>
      </c>
      <c r="CE54" s="24" t="str">
        <f t="shared" si="19"/>
        <v/>
      </c>
      <c r="CF54" s="24" t="str">
        <f t="shared" si="20"/>
        <v/>
      </c>
      <c r="CG54" s="24" t="str">
        <f t="shared" si="21"/>
        <v/>
      </c>
      <c r="CH54" s="24" t="str">
        <f t="shared" si="22"/>
        <v/>
      </c>
      <c r="CI54" s="24" t="str">
        <f t="shared" si="23"/>
        <v/>
      </c>
      <c r="CJ54" s="24" t="str">
        <f t="shared" si="24"/>
        <v/>
      </c>
      <c r="CK54" s="24" t="str">
        <f t="shared" si="25"/>
        <v/>
      </c>
      <c r="CL54" s="24" t="str">
        <f t="shared" si="11"/>
        <v/>
      </c>
      <c r="CM54" s="24" t="str">
        <f t="shared" si="12"/>
        <v/>
      </c>
      <c r="CN54" s="24" t="str">
        <f t="shared" si="13"/>
        <v/>
      </c>
      <c r="CO54" s="24" t="str">
        <f t="shared" si="14"/>
        <v/>
      </c>
      <c r="CP54" s="24" t="str">
        <f t="shared" si="15"/>
        <v/>
      </c>
      <c r="CQ54" s="24" t="str">
        <f t="shared" si="26"/>
        <v/>
      </c>
    </row>
    <row r="55" spans="1:95" x14ac:dyDescent="0.25">
      <c r="A55" s="27" t="s">
        <v>1</v>
      </c>
      <c r="B55" s="27">
        <v>5619.631042</v>
      </c>
      <c r="C55" s="27">
        <v>12.767794495</v>
      </c>
      <c r="D55" s="27">
        <v>29294.458185</v>
      </c>
      <c r="E55" s="27">
        <v>733.32034483999996</v>
      </c>
      <c r="F55" s="27">
        <v>711.30322464999995</v>
      </c>
      <c r="G55" s="27">
        <v>1.6446292120999999</v>
      </c>
      <c r="H55" s="27">
        <v>324.50772609000001</v>
      </c>
      <c r="I55" s="27">
        <v>15.850675883999999</v>
      </c>
      <c r="J55" s="27">
        <v>4.3401743560000003</v>
      </c>
      <c r="K55" s="27"/>
      <c r="L55" s="27">
        <v>31.915546668000001</v>
      </c>
      <c r="M55" s="27"/>
      <c r="N55" s="27">
        <v>0.74668797070000004</v>
      </c>
      <c r="O55" s="30"/>
      <c r="P55" s="30">
        <v>0.65508363199999997</v>
      </c>
      <c r="Q55" s="27"/>
      <c r="R55" s="29" t="s">
        <v>1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B55" s="36" t="e">
        <f t="shared" ref="CB55:CB58" si="27">AI55/AS55</f>
        <v>#DIV/0!</v>
      </c>
      <c r="CC55" s="24">
        <f t="shared" si="17"/>
        <v>-1</v>
      </c>
      <c r="CD55" s="24">
        <f t="shared" si="18"/>
        <v>-1</v>
      </c>
      <c r="CE55" s="24">
        <f t="shared" si="19"/>
        <v>-1</v>
      </c>
      <c r="CF55" s="24">
        <f t="shared" si="20"/>
        <v>-1</v>
      </c>
      <c r="CG55" s="24">
        <f t="shared" si="21"/>
        <v>-1</v>
      </c>
      <c r="CH55" s="24">
        <f t="shared" si="22"/>
        <v>-1</v>
      </c>
      <c r="CI55" s="24">
        <f t="shared" si="23"/>
        <v>-1</v>
      </c>
      <c r="CJ55" s="24">
        <f t="shared" si="24"/>
        <v>-1</v>
      </c>
      <c r="CK55" s="24">
        <f t="shared" si="25"/>
        <v>-1</v>
      </c>
      <c r="CL55" s="24" t="str">
        <f t="shared" si="11"/>
        <v/>
      </c>
      <c r="CM55" s="24">
        <f t="shared" si="12"/>
        <v>-1</v>
      </c>
      <c r="CN55" s="24" t="str">
        <f t="shared" si="13"/>
        <v/>
      </c>
      <c r="CO55" s="24">
        <f t="shared" si="14"/>
        <v>-1</v>
      </c>
      <c r="CP55" s="24" t="str">
        <f t="shared" si="15"/>
        <v/>
      </c>
      <c r="CQ55" s="24">
        <f t="shared" si="26"/>
        <v>-1</v>
      </c>
    </row>
    <row r="56" spans="1:95" x14ac:dyDescent="0.25">
      <c r="A56" s="27" t="s">
        <v>11</v>
      </c>
      <c r="B56" s="27">
        <v>69.821813754999994</v>
      </c>
      <c r="C56" s="27">
        <v>0.16992222809999999</v>
      </c>
      <c r="D56" s="27">
        <v>372.07210517999999</v>
      </c>
      <c r="E56" s="27">
        <v>9.5335467575999999</v>
      </c>
      <c r="F56" s="27">
        <v>9.2181668173000002</v>
      </c>
      <c r="G56" s="27">
        <v>0.46034267277999996</v>
      </c>
      <c r="H56" s="27">
        <v>4.4516926776999997</v>
      </c>
      <c r="I56" s="27">
        <v>0.21747513439999999</v>
      </c>
      <c r="J56" s="27">
        <v>5.9548319099999997E-2</v>
      </c>
      <c r="K56" s="27"/>
      <c r="L56" s="27">
        <v>0.4378885777</v>
      </c>
      <c r="M56" s="27"/>
      <c r="N56" s="27">
        <v>1.0244798499999999E-2</v>
      </c>
      <c r="O56" s="30"/>
      <c r="P56" s="30">
        <v>8.4189854000000005E-3</v>
      </c>
      <c r="Q56" s="27"/>
      <c r="R56" s="29" t="s">
        <v>11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0</v>
      </c>
      <c r="AX56" s="27">
        <v>0</v>
      </c>
      <c r="AY56" s="27">
        <v>0</v>
      </c>
      <c r="AZ56" s="27">
        <v>0</v>
      </c>
      <c r="BA56" s="27">
        <v>0</v>
      </c>
      <c r="BB56" s="27">
        <v>0</v>
      </c>
      <c r="BC56" s="27">
        <v>0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</v>
      </c>
      <c r="BT56" s="27">
        <v>0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B56" s="36" t="e">
        <f t="shared" si="27"/>
        <v>#DIV/0!</v>
      </c>
      <c r="CC56" s="24">
        <f t="shared" si="17"/>
        <v>-1</v>
      </c>
      <c r="CD56" s="24">
        <f t="shared" si="18"/>
        <v>-1</v>
      </c>
      <c r="CE56" s="24">
        <f t="shared" si="19"/>
        <v>-1</v>
      </c>
      <c r="CF56" s="24">
        <f t="shared" si="20"/>
        <v>-1</v>
      </c>
      <c r="CG56" s="24">
        <f t="shared" si="21"/>
        <v>-1</v>
      </c>
      <c r="CH56" s="24">
        <f t="shared" si="22"/>
        <v>-1</v>
      </c>
      <c r="CI56" s="24">
        <f t="shared" si="23"/>
        <v>-1</v>
      </c>
      <c r="CJ56" s="24">
        <f t="shared" si="24"/>
        <v>-1</v>
      </c>
      <c r="CK56" s="24">
        <f t="shared" si="25"/>
        <v>-1</v>
      </c>
      <c r="CL56" s="24" t="str">
        <f t="shared" si="11"/>
        <v/>
      </c>
      <c r="CM56" s="24">
        <f t="shared" si="12"/>
        <v>-1</v>
      </c>
      <c r="CN56" s="24" t="str">
        <f t="shared" si="13"/>
        <v/>
      </c>
      <c r="CO56" s="24">
        <f t="shared" si="14"/>
        <v>-1</v>
      </c>
      <c r="CP56" s="24" t="str">
        <f t="shared" si="15"/>
        <v/>
      </c>
      <c r="CQ56" s="24">
        <f t="shared" si="26"/>
        <v>-1</v>
      </c>
    </row>
    <row r="57" spans="1:95" s="29" customFormat="1" x14ac:dyDescent="0.25">
      <c r="A57" s="29" t="s">
        <v>58</v>
      </c>
      <c r="B57" s="27">
        <v>173.13327165000001</v>
      </c>
      <c r="C57" s="27">
        <v>0.42138283989999997</v>
      </c>
      <c r="D57" s="27">
        <v>955.77732389000005</v>
      </c>
      <c r="E57" s="27">
        <v>26.113058995999999</v>
      </c>
      <c r="F57" s="27">
        <v>25.079962483999999</v>
      </c>
      <c r="G57" s="27">
        <v>3.8094032041000001</v>
      </c>
      <c r="H57" s="27">
        <v>13.587690786</v>
      </c>
      <c r="I57" s="27">
        <v>0.69149178180000004</v>
      </c>
      <c r="J57" s="27">
        <v>0.18934155389999999</v>
      </c>
      <c r="K57" s="27"/>
      <c r="L57" s="27">
        <v>1.3923274707</v>
      </c>
      <c r="M57" s="27"/>
      <c r="N57" s="27">
        <v>3.2574578999999999E-2</v>
      </c>
      <c r="O57" s="27"/>
      <c r="P57" s="27">
        <v>2.3630517399999999E-2</v>
      </c>
      <c r="Q57" s="27"/>
      <c r="R57" s="29" t="s">
        <v>58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0</v>
      </c>
      <c r="AX57" s="27">
        <v>0</v>
      </c>
      <c r="AY57" s="27">
        <v>0</v>
      </c>
      <c r="AZ57" s="27">
        <v>0</v>
      </c>
      <c r="BA57" s="27">
        <v>0</v>
      </c>
      <c r="BB57" s="27">
        <v>0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27">
        <v>0</v>
      </c>
      <c r="BT57" s="27">
        <v>0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B57" s="36" t="e">
        <f t="shared" si="27"/>
        <v>#DIV/0!</v>
      </c>
      <c r="CC57" s="24">
        <f t="shared" si="17"/>
        <v>-1</v>
      </c>
      <c r="CD57" s="24">
        <f t="shared" si="18"/>
        <v>-1</v>
      </c>
      <c r="CE57" s="24">
        <f t="shared" si="19"/>
        <v>-1</v>
      </c>
      <c r="CF57" s="24">
        <f t="shared" si="20"/>
        <v>-1</v>
      </c>
      <c r="CG57" s="24">
        <f t="shared" si="21"/>
        <v>-1</v>
      </c>
      <c r="CH57" s="24">
        <f t="shared" si="22"/>
        <v>-1</v>
      </c>
      <c r="CI57" s="24">
        <f t="shared" si="23"/>
        <v>-1</v>
      </c>
      <c r="CJ57" s="24">
        <f t="shared" si="24"/>
        <v>-1</v>
      </c>
      <c r="CK57" s="24">
        <f t="shared" si="25"/>
        <v>-1</v>
      </c>
      <c r="CL57" s="24" t="str">
        <f t="shared" si="11"/>
        <v/>
      </c>
      <c r="CM57" s="24">
        <f t="shared" si="12"/>
        <v>-1</v>
      </c>
      <c r="CN57" s="24" t="str">
        <f t="shared" si="13"/>
        <v/>
      </c>
      <c r="CO57" s="24">
        <f t="shared" si="14"/>
        <v>-1</v>
      </c>
      <c r="CP57" s="24" t="str">
        <f t="shared" si="15"/>
        <v/>
      </c>
      <c r="CQ57" s="24">
        <f t="shared" si="26"/>
        <v>-1</v>
      </c>
    </row>
    <row r="58" spans="1:95" s="29" customFormat="1" x14ac:dyDescent="0.25">
      <c r="A58" s="29" t="s">
        <v>75</v>
      </c>
      <c r="B58" s="27">
        <v>31.24241482</v>
      </c>
      <c r="C58" s="27">
        <v>9.2518812000000006E-2</v>
      </c>
      <c r="D58" s="27">
        <v>200.4178464</v>
      </c>
      <c r="E58" s="27">
        <v>6.1238863400000003</v>
      </c>
      <c r="F58" s="27">
        <v>5.7821957499999996</v>
      </c>
      <c r="G58" s="27">
        <v>2.3902826730000002</v>
      </c>
      <c r="H58" s="27">
        <v>4.0103471180000003</v>
      </c>
      <c r="I58" s="27">
        <v>0.21065791049999999</v>
      </c>
      <c r="J58" s="27">
        <v>5.7681531799999998E-2</v>
      </c>
      <c r="K58" s="27"/>
      <c r="L58" s="27">
        <v>0.4241624665</v>
      </c>
      <c r="M58" s="27"/>
      <c r="N58" s="27">
        <v>9.9235733999999999E-3</v>
      </c>
      <c r="O58" s="27"/>
      <c r="P58" s="27">
        <v>5.5442894000000001E-3</v>
      </c>
      <c r="Q58" s="27"/>
      <c r="R58" s="29" t="s">
        <v>176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B58" s="36" t="e">
        <f t="shared" si="27"/>
        <v>#DIV/0!</v>
      </c>
      <c r="CC58" s="24">
        <f t="shared" si="17"/>
        <v>-1</v>
      </c>
      <c r="CD58" s="24">
        <f t="shared" si="18"/>
        <v>-1</v>
      </c>
      <c r="CE58" s="24">
        <f t="shared" si="19"/>
        <v>-1</v>
      </c>
      <c r="CF58" s="24">
        <f t="shared" si="20"/>
        <v>-1</v>
      </c>
      <c r="CG58" s="24">
        <f t="shared" si="21"/>
        <v>-1</v>
      </c>
      <c r="CH58" s="24">
        <f t="shared" si="22"/>
        <v>-1</v>
      </c>
      <c r="CI58" s="24">
        <f t="shared" si="23"/>
        <v>-1</v>
      </c>
      <c r="CJ58" s="24">
        <f t="shared" si="24"/>
        <v>-1</v>
      </c>
      <c r="CK58" s="24">
        <f t="shared" si="25"/>
        <v>-1</v>
      </c>
      <c r="CL58" s="24" t="str">
        <f t="shared" si="11"/>
        <v/>
      </c>
      <c r="CM58" s="24">
        <f t="shared" si="12"/>
        <v>-1</v>
      </c>
      <c r="CN58" s="24" t="str">
        <f t="shared" si="13"/>
        <v/>
      </c>
      <c r="CO58" s="24">
        <f t="shared" si="14"/>
        <v>-1</v>
      </c>
      <c r="CP58" s="24" t="str">
        <f t="shared" si="15"/>
        <v/>
      </c>
      <c r="CQ58" s="24">
        <f t="shared" si="26"/>
        <v>-1</v>
      </c>
    </row>
    <row r="59" spans="1:95" s="29" customFormat="1" x14ac:dyDescent="0.25">
      <c r="A59" s="29" t="s">
        <v>237</v>
      </c>
      <c r="B59" s="27">
        <v>63003.404000000002</v>
      </c>
      <c r="C59" s="27">
        <v>201.04987</v>
      </c>
      <c r="D59" s="27">
        <v>318444.45699999999</v>
      </c>
      <c r="E59" s="27">
        <v>10052.4761</v>
      </c>
      <c r="F59" s="27">
        <v>9750.8948</v>
      </c>
      <c r="G59" s="27">
        <v>225.15717500000002</v>
      </c>
      <c r="H59" s="27">
        <v>5627.1085999999996</v>
      </c>
      <c r="I59" s="27">
        <v>261.30218600000001</v>
      </c>
      <c r="J59" s="27">
        <v>71.548698999999999</v>
      </c>
      <c r="K59" s="27"/>
      <c r="L59" s="27">
        <v>526.13434500000005</v>
      </c>
      <c r="M59" s="27"/>
      <c r="N59" s="27">
        <v>12.309308400000001</v>
      </c>
      <c r="O59" s="27"/>
      <c r="P59" s="27">
        <v>8.5381345999999994</v>
      </c>
      <c r="Q59" s="27"/>
      <c r="R59" s="29" t="s">
        <v>69</v>
      </c>
      <c r="S59" s="27">
        <v>0</v>
      </c>
      <c r="T59" s="27">
        <v>11.4809568661507</v>
      </c>
      <c r="U59" s="27">
        <v>243.71785979870501</v>
      </c>
      <c r="V59" s="27">
        <v>243.71785979870501</v>
      </c>
      <c r="W59" s="27">
        <v>0</v>
      </c>
      <c r="X59" s="27">
        <v>66.731470541879006</v>
      </c>
      <c r="Y59" s="27">
        <v>0</v>
      </c>
      <c r="Z59" s="27">
        <v>0</v>
      </c>
      <c r="AA59" s="27">
        <v>0</v>
      </c>
      <c r="AB59" s="27">
        <v>56393.396381113002</v>
      </c>
      <c r="AC59" s="27">
        <v>68.338441714611704</v>
      </c>
      <c r="AD59" s="27">
        <v>147.22791146778101</v>
      </c>
      <c r="AE59" s="27">
        <v>99.984957836372999</v>
      </c>
      <c r="AF59" s="27">
        <v>0</v>
      </c>
      <c r="AG59" s="27">
        <v>490.73160087633403</v>
      </c>
      <c r="AH59" s="27">
        <v>490.73160087633403</v>
      </c>
      <c r="AI59" s="27">
        <v>2267.47331955445</v>
      </c>
      <c r="AJ59" s="27">
        <v>54.425282135242497</v>
      </c>
      <c r="AK59" s="27">
        <v>43.893019568329201</v>
      </c>
      <c r="AL59" s="27">
        <v>0</v>
      </c>
      <c r="AM59" s="27">
        <v>0</v>
      </c>
      <c r="AN59" s="27">
        <v>7.8086984035086902</v>
      </c>
      <c r="AO59" s="27">
        <v>183.874070691204</v>
      </c>
      <c r="AP59" s="27">
        <v>0</v>
      </c>
      <c r="AQ59" s="27">
        <v>255087.93248786</v>
      </c>
      <c r="AR59" s="27">
        <v>26075.852671726301</v>
      </c>
      <c r="AS59" s="27">
        <v>283431.25847914099</v>
      </c>
      <c r="AT59" s="27">
        <v>0</v>
      </c>
      <c r="AU59" s="27">
        <v>134.5832578468</v>
      </c>
      <c r="AV59" s="27">
        <v>0</v>
      </c>
      <c r="AW59" s="27">
        <v>2458.0766269449</v>
      </c>
      <c r="AX59" s="27">
        <v>5.1991661623593597</v>
      </c>
      <c r="AY59" s="27">
        <v>1.82816845516624</v>
      </c>
      <c r="AZ59" s="27">
        <v>6877.4360295860197</v>
      </c>
      <c r="BA59" s="27">
        <v>2.3365073551701201</v>
      </c>
      <c r="BB59" s="27">
        <v>0</v>
      </c>
      <c r="BC59" s="27">
        <v>0.33887655990784599</v>
      </c>
      <c r="BD59" s="27">
        <v>9193.4188727023593</v>
      </c>
      <c r="BE59" s="27">
        <v>8917.5991573190604</v>
      </c>
      <c r="BF59" s="27">
        <v>275.81971538329998</v>
      </c>
      <c r="BG59" s="27">
        <v>0</v>
      </c>
      <c r="BH59" s="27">
        <v>0</v>
      </c>
      <c r="BI59" s="27">
        <v>36.483427470692199</v>
      </c>
      <c r="BJ59" s="27">
        <v>0</v>
      </c>
      <c r="BK59" s="27">
        <v>391.491584406708</v>
      </c>
      <c r="BL59" s="27">
        <v>0</v>
      </c>
      <c r="BM59" s="27">
        <v>10.175384127824</v>
      </c>
      <c r="BN59" s="27">
        <v>1565.9665387985899</v>
      </c>
      <c r="BO59" s="27">
        <v>166.49181944974799</v>
      </c>
      <c r="BP59" s="27">
        <v>0</v>
      </c>
      <c r="BQ59" s="27">
        <v>26.3078019367602</v>
      </c>
      <c r="BR59" s="27">
        <v>3.56724598621007E-2</v>
      </c>
      <c r="BS59" s="27">
        <v>223.559465484989</v>
      </c>
      <c r="BT59" s="27">
        <v>1162.34744128223</v>
      </c>
      <c r="BU59" s="27">
        <v>0</v>
      </c>
      <c r="BV59" s="27">
        <v>0</v>
      </c>
      <c r="BW59" s="27">
        <v>487.88690652756299</v>
      </c>
      <c r="BX59" s="27">
        <v>461.066045817553</v>
      </c>
      <c r="BY59" s="27">
        <v>5248.38017714137</v>
      </c>
      <c r="BZ59" s="27">
        <v>511.11187329965799</v>
      </c>
      <c r="CB59" s="36">
        <f>AI59/AS59</f>
        <v>8.0000820365454632E-3</v>
      </c>
      <c r="CC59" s="24">
        <f t="shared" si="17"/>
        <v>-0.10491508711000759</v>
      </c>
      <c r="CD59" s="24">
        <f t="shared" si="18"/>
        <v>-8.5430541729750939E-2</v>
      </c>
      <c r="CE59" s="24">
        <f t="shared" si="19"/>
        <v>-0.10995072374853429</v>
      </c>
      <c r="CF59" s="24">
        <f t="shared" si="20"/>
        <v>-8.5457276272225172E-2</v>
      </c>
      <c r="CG59" s="24">
        <f t="shared" si="21"/>
        <v>-8.545837687439102E-2</v>
      </c>
      <c r="CH59" s="24">
        <f t="shared" si="22"/>
        <v>-7.0959742455954091E-3</v>
      </c>
      <c r="CI59" s="24">
        <f t="shared" si="23"/>
        <v>-6.7304267569783457E-2</v>
      </c>
      <c r="CJ59" s="24">
        <f t="shared" si="24"/>
        <v>-6.7294983139922909E-2</v>
      </c>
      <c r="CK59" s="24">
        <f t="shared" si="25"/>
        <v>-6.7327967181080306E-2</v>
      </c>
      <c r="CL59" s="24" t="str">
        <f t="shared" si="11"/>
        <v/>
      </c>
      <c r="CM59" s="24">
        <f t="shared" si="12"/>
        <v>-6.7288411144621293E-2</v>
      </c>
      <c r="CN59" s="24" t="str">
        <f t="shared" si="13"/>
        <v/>
      </c>
      <c r="CO59" s="24">
        <f t="shared" si="14"/>
        <v>-6.7294725823044646E-2</v>
      </c>
      <c r="CP59" s="24" t="str">
        <f t="shared" si="15"/>
        <v/>
      </c>
      <c r="CQ59" s="24">
        <f t="shared" si="26"/>
        <v>-8.5432735681082991E-2</v>
      </c>
    </row>
    <row r="60" spans="1:95" s="29" customForma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C60" s="24" t="str">
        <f t="shared" si="17"/>
        <v/>
      </c>
      <c r="CD60" s="24"/>
      <c r="CE60" s="24" t="str">
        <f t="shared" si="19"/>
        <v/>
      </c>
      <c r="CF60" s="24" t="str">
        <f t="shared" si="20"/>
        <v/>
      </c>
      <c r="CG60" s="24" t="str">
        <f t="shared" si="21"/>
        <v/>
      </c>
      <c r="CH60" s="24" t="str">
        <f t="shared" si="22"/>
        <v/>
      </c>
      <c r="CI60" s="24" t="str">
        <f t="shared" si="23"/>
        <v/>
      </c>
      <c r="CP60" s="24" t="str">
        <f>IF(O60=0,"",(#REF!-O60)/O60)</f>
        <v/>
      </c>
      <c r="CQ60" s="24" t="str">
        <f t="shared" si="26"/>
        <v/>
      </c>
    </row>
    <row r="61" spans="1:95" x14ac:dyDescent="0.25">
      <c r="A61" s="43" t="s">
        <v>55</v>
      </c>
      <c r="B61" s="1">
        <f>SUM(B3:B59)</f>
        <v>116080.39427970909</v>
      </c>
      <c r="C61" s="1">
        <f t="shared" ref="C61:P61" si="28">SUM(C3:C59)</f>
        <v>334.08664607697062</v>
      </c>
      <c r="D61" s="1">
        <f t="shared" si="28"/>
        <v>609605.08579887846</v>
      </c>
      <c r="E61" s="1">
        <f t="shared" si="28"/>
        <v>17320.814945743201</v>
      </c>
      <c r="F61" s="1">
        <f t="shared" si="28"/>
        <v>16669.917039601802</v>
      </c>
      <c r="G61" s="1">
        <f t="shared" si="28"/>
        <v>578.75050793158482</v>
      </c>
      <c r="H61" s="1">
        <f t="shared" si="28"/>
        <v>10813.960809455799</v>
      </c>
      <c r="I61" s="1">
        <f t="shared" si="28"/>
        <v>561.73901010710142</v>
      </c>
      <c r="J61" s="1">
        <f t="shared" si="28"/>
        <v>153.61649721722142</v>
      </c>
      <c r="K61" s="1">
        <f t="shared" si="28"/>
        <v>1.55142428E-2</v>
      </c>
      <c r="L61" s="1">
        <f t="shared" si="28"/>
        <v>1129.5938111189002</v>
      </c>
      <c r="M61" s="1">
        <f t="shared" si="28"/>
        <v>0.4940695054</v>
      </c>
      <c r="N61" s="1">
        <f t="shared" si="28"/>
        <v>23.44290025993898</v>
      </c>
      <c r="O61" s="1">
        <f t="shared" si="28"/>
        <v>3.129106009</v>
      </c>
      <c r="P61" s="1">
        <f t="shared" si="28"/>
        <v>15.59638238593552</v>
      </c>
      <c r="Q61" s="27"/>
      <c r="R61" s="27"/>
      <c r="S61" s="1">
        <f t="shared" ref="S61:BZ61" si="29">SUM(S3:S59)</f>
        <v>0</v>
      </c>
      <c r="T61" s="1">
        <f t="shared" si="29"/>
        <v>21.81511952001463</v>
      </c>
      <c r="U61" s="1">
        <f t="shared" si="29"/>
        <v>527.18322111061991</v>
      </c>
      <c r="V61" s="1">
        <f t="shared" si="29"/>
        <v>527.18322111061991</v>
      </c>
      <c r="W61" s="1">
        <f t="shared" si="29"/>
        <v>0</v>
      </c>
      <c r="X61" s="1">
        <f t="shared" si="29"/>
        <v>144.15259587189107</v>
      </c>
      <c r="Y61" s="1">
        <f t="shared" si="29"/>
        <v>3.1290970194674199</v>
      </c>
      <c r="Z61" s="1">
        <f t="shared" si="29"/>
        <v>0</v>
      </c>
      <c r="AA61" s="1">
        <f t="shared" si="29"/>
        <v>1.55133073939935E-2</v>
      </c>
      <c r="AB61" s="1">
        <f t="shared" si="29"/>
        <v>103576.51717985407</v>
      </c>
      <c r="AC61" s="1">
        <f t="shared" si="29"/>
        <v>128.42347587974177</v>
      </c>
      <c r="AD61" s="1">
        <f t="shared" si="29"/>
        <v>276.67356179104729</v>
      </c>
      <c r="AE61" s="1">
        <f t="shared" si="29"/>
        <v>187.89426572585796</v>
      </c>
      <c r="AF61" s="1">
        <f t="shared" si="29"/>
        <v>0</v>
      </c>
      <c r="AG61" s="1">
        <f t="shared" si="29"/>
        <v>1060.0202077592417</v>
      </c>
      <c r="AH61" s="1">
        <f t="shared" si="29"/>
        <v>1060.0202077592417</v>
      </c>
      <c r="AI61" s="1">
        <f t="shared" si="29"/>
        <v>4350.1801031379555</v>
      </c>
      <c r="AJ61" s="1">
        <f t="shared" si="29"/>
        <v>102.27712889539056</v>
      </c>
      <c r="AK61" s="1">
        <f t="shared" si="29"/>
        <v>82.486505557495065</v>
      </c>
      <c r="AL61" s="1">
        <f t="shared" si="29"/>
        <v>0</v>
      </c>
      <c r="AM61" s="1">
        <f t="shared" si="29"/>
        <v>0.49406566639015398</v>
      </c>
      <c r="AN61" s="1">
        <f t="shared" si="29"/>
        <v>14.174252868216925</v>
      </c>
      <c r="AO61" s="1">
        <f t="shared" si="29"/>
        <v>303.4591650359672</v>
      </c>
      <c r="AP61" s="1">
        <f t="shared" si="29"/>
        <v>0</v>
      </c>
      <c r="AQ61" s="1">
        <f t="shared" si="29"/>
        <v>489391.90415587707</v>
      </c>
      <c r="AR61" s="1">
        <f t="shared" si="29"/>
        <v>50026.924442192634</v>
      </c>
      <c r="AS61" s="1">
        <f t="shared" si="29"/>
        <v>543769.00870120781</v>
      </c>
      <c r="AT61" s="1">
        <f t="shared" si="29"/>
        <v>0</v>
      </c>
      <c r="AU61" s="1">
        <f t="shared" si="29"/>
        <v>252.91156991284009</v>
      </c>
      <c r="AV61" s="1">
        <f t="shared" si="29"/>
        <v>0</v>
      </c>
      <c r="AW61" s="1">
        <f t="shared" si="29"/>
        <v>4619.3023858737706</v>
      </c>
      <c r="AX61" s="1">
        <f t="shared" si="29"/>
        <v>8.7949011756674942</v>
      </c>
      <c r="AY61" s="1">
        <f t="shared" si="29"/>
        <v>3.0925325354037798</v>
      </c>
      <c r="AZ61" s="1">
        <f t="shared" si="29"/>
        <v>11633.916385631797</v>
      </c>
      <c r="BA61" s="1">
        <f t="shared" si="29"/>
        <v>3.9524243514344146</v>
      </c>
      <c r="BB61" s="1">
        <f t="shared" si="29"/>
        <v>0</v>
      </c>
      <c r="BC61" s="1">
        <f t="shared" si="29"/>
        <v>0.57324700927376759</v>
      </c>
      <c r="BD61" s="1">
        <f t="shared" si="29"/>
        <v>15686.503083456524</v>
      </c>
      <c r="BE61" s="1">
        <f t="shared" si="29"/>
        <v>15085.074130295796</v>
      </c>
      <c r="BF61" s="1">
        <f t="shared" si="29"/>
        <v>601.42895316073111</v>
      </c>
      <c r="BG61" s="1">
        <f t="shared" si="29"/>
        <v>0</v>
      </c>
      <c r="BH61" s="1">
        <f t="shared" si="29"/>
        <v>0</v>
      </c>
      <c r="BI61" s="1">
        <f t="shared" si="29"/>
        <v>61.715233545759261</v>
      </c>
      <c r="BJ61" s="1">
        <f t="shared" si="29"/>
        <v>0</v>
      </c>
      <c r="BK61" s="1">
        <f t="shared" si="29"/>
        <v>662.25077272441899</v>
      </c>
      <c r="BL61" s="1">
        <f t="shared" si="29"/>
        <v>0</v>
      </c>
      <c r="BM61" s="1">
        <f t="shared" si="29"/>
        <v>17.21265347188648</v>
      </c>
      <c r="BN61" s="1">
        <f t="shared" si="29"/>
        <v>2649.0033431591246</v>
      </c>
      <c r="BO61" s="1">
        <f t="shared" si="29"/>
        <v>312.87586616407964</v>
      </c>
      <c r="BP61" s="1">
        <f t="shared" si="29"/>
        <v>0</v>
      </c>
      <c r="BQ61" s="1">
        <f t="shared" si="29"/>
        <v>44.50229378096418</v>
      </c>
      <c r="BR61" s="1">
        <f t="shared" si="29"/>
        <v>6.0342910058345745E-2</v>
      </c>
      <c r="BS61" s="1">
        <f t="shared" si="29"/>
        <v>568.84993975302586</v>
      </c>
      <c r="BT61" s="1">
        <f t="shared" si="29"/>
        <v>2184.3255360479297</v>
      </c>
      <c r="BU61" s="1">
        <f t="shared" si="29"/>
        <v>0</v>
      </c>
      <c r="BV61" s="1">
        <f t="shared" si="29"/>
        <v>0</v>
      </c>
      <c r="BW61" s="1">
        <f t="shared" si="29"/>
        <v>916.84924500892521</v>
      </c>
      <c r="BX61" s="1">
        <f t="shared" si="29"/>
        <v>866.44675156454662</v>
      </c>
      <c r="BY61" s="1">
        <f t="shared" si="29"/>
        <v>10088.673139253428</v>
      </c>
      <c r="BZ61" s="1">
        <f t="shared" si="29"/>
        <v>960.50521524482713</v>
      </c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</row>
    <row r="62" spans="1:95" x14ac:dyDescent="0.25">
      <c r="A62" s="10" t="s">
        <v>56</v>
      </c>
      <c r="B62" s="1">
        <f>SUM(B3:B51)</f>
        <v>47183.161737484093</v>
      </c>
      <c r="C62" s="1">
        <f>SUM(C3:C51)</f>
        <v>119.58515770197062</v>
      </c>
      <c r="D62" s="1">
        <f t="shared" ref="D62:L62" si="30">SUM(D3:D51)</f>
        <v>260337.90333840839</v>
      </c>
      <c r="E62" s="1">
        <f t="shared" si="30"/>
        <v>6493.2480088095999</v>
      </c>
      <c r="F62" s="1">
        <f t="shared" si="30"/>
        <v>6167.6386899005001</v>
      </c>
      <c r="G62" s="1">
        <f t="shared" si="30"/>
        <v>345.2886751696048</v>
      </c>
      <c r="H62" s="1">
        <f t="shared" si="30"/>
        <v>4840.2947527840997</v>
      </c>
      <c r="I62" s="1">
        <f t="shared" si="30"/>
        <v>283.46652339640144</v>
      </c>
      <c r="J62" s="1">
        <f t="shared" si="30"/>
        <v>77.421052456421407</v>
      </c>
      <c r="K62" s="1"/>
      <c r="L62" s="1">
        <f t="shared" si="30"/>
        <v>569.28954093600009</v>
      </c>
      <c r="M62" s="1">
        <f t="shared" ref="M62:P62" si="31">SUM(M3:M51)</f>
        <v>0.4940695054</v>
      </c>
      <c r="N62" s="1">
        <f t="shared" si="31"/>
        <v>10.334160938338979</v>
      </c>
      <c r="O62" s="1">
        <f t="shared" si="31"/>
        <v>3.129106009</v>
      </c>
      <c r="P62" s="1">
        <f t="shared" si="31"/>
        <v>6.3655703617355197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</row>
    <row r="63" spans="1:95" x14ac:dyDescent="0.25">
      <c r="A63" s="29" t="s">
        <v>240</v>
      </c>
      <c r="B63" s="27">
        <f>+B3+B5+B8+B9+B11+B12+B14+B15+B16+B17+B18+B19+B20+B21+B22+B23+B24+B25+B26+B28+B30+B31+B33+B34+B35+B36+B37+B39+B40+B41+B42+B43+B44+B46+B47+B49+B50</f>
        <v>40568.598931223001</v>
      </c>
      <c r="C63" s="27">
        <f>+C3+C5+C8+C9+C11+C12+C14+C15+C16+C17+C18+C19+C20+C21+C22+C23+C24+C25+C26+C28+C30+C31+C33+C34+C35+C36+C37+C39+C40+C41+C42+C43+C44+C46+C47+C49+C50</f>
        <v>106.58638260640001</v>
      </c>
      <c r="D63" s="27">
        <f t="shared" ref="D63:L63" si="32">+D3+D5+D8+D9+D11+D12+D14+D15+D16+D17+D18+D19+D20+D21+D22+D23+D24+D25+D26+D28+D30+D31+D33+D34+D35+D36+D37+D39+D40+D41+D42+D43+D44+D46+D47+D49+D50</f>
        <v>231681.62941007997</v>
      </c>
      <c r="E63" s="27">
        <f t="shared" si="32"/>
        <v>5438.4375724355987</v>
      </c>
      <c r="F63" s="27">
        <f t="shared" si="32"/>
        <v>5183.2913973981995</v>
      </c>
      <c r="G63" s="27">
        <f t="shared" si="32"/>
        <v>207.03442791521005</v>
      </c>
      <c r="H63" s="27">
        <f t="shared" si="32"/>
        <v>3155.9401610735999</v>
      </c>
      <c r="I63" s="27">
        <f t="shared" si="32"/>
        <v>147.9275371295</v>
      </c>
      <c r="J63" s="27">
        <f t="shared" si="32"/>
        <v>40.5049708962</v>
      </c>
      <c r="K63" s="27"/>
      <c r="L63" s="27">
        <f t="shared" si="32"/>
        <v>297.85409448529992</v>
      </c>
      <c r="M63" s="27">
        <f t="shared" ref="M63:P63" si="33">+M3+M5+M8+M9+M11+M12+M14+M15+M16+M17+M18+M19+M20+M21+M22+M23+M24+M25+M26+M28+M30+M31+M33+M34+M35+M36+M37+M39+M40+M41+M42+M43+M44+M46+M47+M49+M50</f>
        <v>0</v>
      </c>
      <c r="N63" s="27">
        <f t="shared" si="33"/>
        <v>6.9685117382999984</v>
      </c>
      <c r="O63" s="27">
        <f t="shared" si="33"/>
        <v>0</v>
      </c>
      <c r="P63" s="27">
        <f t="shared" si="33"/>
        <v>4.5716315650999997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</row>
    <row r="65" spans="1:17" x14ac:dyDescent="0.25">
      <c r="A65" s="29"/>
      <c r="B65" s="29"/>
      <c r="D65" s="29"/>
      <c r="E65" s="29"/>
      <c r="F65" s="29"/>
      <c r="G65" s="29"/>
      <c r="H65" s="29"/>
      <c r="I65" s="29"/>
      <c r="J65" s="29"/>
      <c r="L65" s="29"/>
      <c r="Q65" s="29"/>
    </row>
    <row r="66" spans="1:17" x14ac:dyDescent="0.25">
      <c r="A66" s="5"/>
      <c r="B66" s="29"/>
      <c r="D66" s="29"/>
      <c r="E66" s="29"/>
      <c r="F66" s="29"/>
      <c r="G66" s="29"/>
      <c r="H66" s="29"/>
      <c r="I66" s="29"/>
    </row>
    <row r="67" spans="1:17" x14ac:dyDescent="0.25">
      <c r="A67" s="40"/>
      <c r="B67" s="29"/>
      <c r="D67" s="29"/>
      <c r="E67" s="29"/>
      <c r="F67" s="29"/>
      <c r="G67" s="29"/>
      <c r="H67" s="29"/>
      <c r="I67" s="29"/>
    </row>
    <row r="68" spans="1:17" x14ac:dyDescent="0.25">
      <c r="A68" s="20"/>
      <c r="B68" s="29"/>
      <c r="D68" s="29"/>
      <c r="E68" s="29"/>
      <c r="F68" s="29"/>
      <c r="G68" s="29"/>
      <c r="H68" s="29"/>
      <c r="I68" s="29"/>
    </row>
    <row r="69" spans="1:17" x14ac:dyDescent="0.25">
      <c r="A69" s="20"/>
      <c r="B69" s="29"/>
      <c r="D69" s="29"/>
      <c r="E69" s="29"/>
      <c r="F69" s="29"/>
      <c r="G69" s="29"/>
      <c r="H69" s="29"/>
      <c r="I69" s="29"/>
    </row>
    <row r="70" spans="1:17" x14ac:dyDescent="0.25">
      <c r="A70" s="20"/>
      <c r="B70" s="29"/>
      <c r="D70" s="29"/>
      <c r="E70" s="29"/>
      <c r="F70" s="29"/>
      <c r="G70" s="29"/>
      <c r="H70" s="29"/>
      <c r="I70" s="29"/>
    </row>
    <row r="71" spans="1:17" x14ac:dyDescent="0.25">
      <c r="A71" s="20"/>
      <c r="B71" s="29"/>
      <c r="D71" s="29"/>
      <c r="E71" s="29"/>
      <c r="F71" s="29"/>
      <c r="G71" s="29"/>
      <c r="H71" s="29"/>
      <c r="I71" s="29"/>
    </row>
    <row r="72" spans="1:17" x14ac:dyDescent="0.25">
      <c r="A72" s="20"/>
      <c r="B72" s="29"/>
      <c r="D72" s="29"/>
      <c r="E72" s="29"/>
      <c r="F72" s="29"/>
      <c r="G72" s="29"/>
      <c r="H72" s="29"/>
      <c r="I72" s="29"/>
    </row>
    <row r="73" spans="1:17" x14ac:dyDescent="0.25">
      <c r="A73" s="20"/>
      <c r="B73" s="29"/>
      <c r="D73" s="29"/>
      <c r="E73" s="29"/>
      <c r="F73" s="29"/>
      <c r="G73" s="29"/>
      <c r="H73" s="29"/>
      <c r="I73" s="29"/>
    </row>
    <row r="74" spans="1:17" x14ac:dyDescent="0.25">
      <c r="A74" s="20"/>
      <c r="B74" s="29"/>
      <c r="D74" s="29"/>
      <c r="E74" s="29"/>
      <c r="F74" s="29"/>
      <c r="G74" s="29"/>
      <c r="H74" s="29"/>
      <c r="I74" s="29"/>
    </row>
    <row r="75" spans="1:17" x14ac:dyDescent="0.25">
      <c r="A75" s="20"/>
      <c r="B75" s="29"/>
      <c r="D75" s="29"/>
      <c r="E75" s="29"/>
      <c r="F75" s="29"/>
      <c r="G75" s="29"/>
      <c r="H75" s="29"/>
      <c r="I75" s="29"/>
    </row>
    <row r="76" spans="1:17" x14ac:dyDescent="0.25">
      <c r="A76" s="20"/>
      <c r="B76" s="29"/>
      <c r="D76" s="29"/>
      <c r="E76" s="29"/>
      <c r="F76" s="29"/>
      <c r="G76" s="29"/>
      <c r="H76" s="29"/>
      <c r="I76" s="29"/>
    </row>
    <row r="77" spans="1:17" x14ac:dyDescent="0.25">
      <c r="A77" s="20"/>
      <c r="B77" s="29"/>
      <c r="D77" s="29"/>
      <c r="E77" s="29"/>
      <c r="F77" s="29"/>
      <c r="G77" s="29"/>
      <c r="H77" s="29"/>
      <c r="I77" s="29"/>
    </row>
    <row r="78" spans="1:17" x14ac:dyDescent="0.25">
      <c r="A78" s="23"/>
      <c r="B78" s="29"/>
      <c r="D78" s="29"/>
      <c r="E78" s="29"/>
      <c r="F78" s="29"/>
      <c r="G78" s="29"/>
      <c r="H78" s="29"/>
      <c r="I78" s="29"/>
    </row>
    <row r="79" spans="1:17" x14ac:dyDescent="0.25">
      <c r="A79" s="23"/>
      <c r="B79" s="29"/>
      <c r="D79" s="29"/>
      <c r="E79" s="29"/>
      <c r="F79" s="29"/>
      <c r="G79" s="29"/>
      <c r="H79" s="29"/>
      <c r="I79" s="29"/>
    </row>
    <row r="80" spans="1:17" x14ac:dyDescent="0.25">
      <c r="A80" s="17"/>
      <c r="B80" s="15"/>
      <c r="C80" s="15"/>
      <c r="D80" s="15"/>
      <c r="E80" s="15"/>
      <c r="F80" s="15"/>
      <c r="G80" s="15"/>
      <c r="H80" s="15"/>
      <c r="I80" s="15"/>
    </row>
    <row r="82" spans="1:17" x14ac:dyDescent="0.25">
      <c r="A82" s="29"/>
      <c r="D82" s="29"/>
      <c r="E82" s="29"/>
      <c r="F82" s="29"/>
      <c r="G82" s="29"/>
      <c r="H82" s="29"/>
      <c r="I82" s="29"/>
      <c r="J82" s="29"/>
      <c r="L82" s="29"/>
    </row>
    <row r="83" spans="1:17" x14ac:dyDescent="0.25">
      <c r="A83" s="5"/>
      <c r="B83" s="29"/>
      <c r="D83" s="29"/>
      <c r="E83" s="29"/>
      <c r="F83" s="29"/>
      <c r="G83" s="29"/>
      <c r="H83" s="29"/>
      <c r="I83" s="29"/>
      <c r="J83" s="29"/>
      <c r="L83" s="29"/>
      <c r="Q83" s="29"/>
    </row>
    <row r="84" spans="1:17" x14ac:dyDescent="0.25">
      <c r="A84" s="9"/>
      <c r="B84" s="29"/>
      <c r="D84" s="29"/>
      <c r="E84" s="29"/>
      <c r="F84" s="29"/>
      <c r="G84" s="29"/>
      <c r="H84" s="29"/>
      <c r="I84" s="29"/>
      <c r="J84" s="29"/>
      <c r="L84" s="29"/>
      <c r="Q84" s="29"/>
    </row>
    <row r="85" spans="1:17" x14ac:dyDescent="0.25">
      <c r="A85" s="20"/>
      <c r="B85" s="29"/>
      <c r="D85" s="29"/>
      <c r="E85" s="29"/>
      <c r="F85" s="29"/>
      <c r="G85" s="29"/>
      <c r="H85" s="29"/>
      <c r="I85" s="29"/>
      <c r="J85" s="29"/>
      <c r="L85" s="29"/>
      <c r="Q85" s="29"/>
    </row>
    <row r="86" spans="1:17" x14ac:dyDescent="0.25">
      <c r="A86" s="20"/>
      <c r="B86" s="29"/>
      <c r="D86" s="29"/>
      <c r="E86" s="29"/>
      <c r="F86" s="29"/>
      <c r="G86" s="29"/>
      <c r="H86" s="29"/>
      <c r="I86" s="29"/>
      <c r="J86" s="29"/>
      <c r="L86" s="29"/>
      <c r="Q86" s="29"/>
    </row>
    <row r="87" spans="1:17" x14ac:dyDescent="0.25">
      <c r="A87" s="20"/>
      <c r="B87" s="29"/>
      <c r="D87" s="29"/>
      <c r="E87" s="29"/>
      <c r="F87" s="29"/>
      <c r="G87" s="29"/>
      <c r="H87" s="29"/>
      <c r="I87" s="29"/>
      <c r="J87" s="29"/>
      <c r="L87" s="29"/>
      <c r="Q87" s="29"/>
    </row>
    <row r="88" spans="1:17" x14ac:dyDescent="0.25">
      <c r="A88" s="20"/>
      <c r="B88" s="29"/>
      <c r="D88" s="29"/>
      <c r="E88" s="29"/>
      <c r="F88" s="29"/>
      <c r="G88" s="29"/>
      <c r="H88" s="29"/>
      <c r="I88" s="29"/>
      <c r="J88" s="29"/>
      <c r="L88" s="29"/>
      <c r="Q88" s="29"/>
    </row>
    <row r="89" spans="1:17" x14ac:dyDescent="0.25">
      <c r="A89" s="20"/>
      <c r="B89" s="29"/>
      <c r="D89" s="29"/>
      <c r="E89" s="29"/>
      <c r="F89" s="29"/>
      <c r="G89" s="29"/>
      <c r="H89" s="29"/>
      <c r="I89" s="29"/>
      <c r="J89" s="29"/>
      <c r="L89" s="29"/>
      <c r="Q89" s="29"/>
    </row>
    <row r="90" spans="1:17" x14ac:dyDescent="0.25">
      <c r="A90" s="20"/>
      <c r="B90" s="29"/>
      <c r="D90" s="29"/>
      <c r="E90" s="29"/>
      <c r="F90" s="29"/>
      <c r="G90" s="29"/>
      <c r="H90" s="29"/>
      <c r="I90" s="29"/>
      <c r="J90" s="29"/>
      <c r="L90" s="29"/>
      <c r="Q90" s="29"/>
    </row>
    <row r="91" spans="1:17" x14ac:dyDescent="0.25">
      <c r="A91" s="20"/>
      <c r="B91" s="29"/>
      <c r="D91" s="29"/>
      <c r="E91" s="29"/>
      <c r="F91" s="29"/>
      <c r="G91" s="29"/>
      <c r="H91" s="29"/>
      <c r="I91" s="29"/>
      <c r="J91" s="29"/>
      <c r="L91" s="29"/>
      <c r="Q91" s="29"/>
    </row>
    <row r="92" spans="1:17" x14ac:dyDescent="0.25">
      <c r="A92" s="20"/>
      <c r="B92" s="29"/>
      <c r="D92" s="29"/>
      <c r="E92" s="29"/>
      <c r="F92" s="29"/>
      <c r="G92" s="29"/>
      <c r="H92" s="29"/>
      <c r="I92" s="29"/>
      <c r="J92" s="29"/>
      <c r="L92" s="29"/>
      <c r="Q92" s="29"/>
    </row>
    <row r="93" spans="1:17" x14ac:dyDescent="0.25">
      <c r="A93" s="20"/>
      <c r="B93" s="29"/>
      <c r="D93" s="29"/>
      <c r="E93" s="29"/>
      <c r="F93" s="29"/>
      <c r="G93" s="29"/>
      <c r="H93" s="29"/>
      <c r="I93" s="29"/>
      <c r="J93" s="29"/>
      <c r="L93" s="29"/>
      <c r="Q93" s="29"/>
    </row>
    <row r="94" spans="1:17" x14ac:dyDescent="0.25">
      <c r="A94" s="20"/>
      <c r="B94" s="29"/>
      <c r="D94" s="29"/>
      <c r="E94" s="29"/>
      <c r="F94" s="29"/>
      <c r="G94" s="29"/>
      <c r="H94" s="29"/>
      <c r="I94" s="29"/>
      <c r="J94" s="29"/>
      <c r="L94" s="29"/>
      <c r="Q94" s="29"/>
    </row>
    <row r="95" spans="1:17" x14ac:dyDescent="0.25">
      <c r="A95" s="23"/>
      <c r="B95" s="29"/>
      <c r="D95" s="29"/>
      <c r="E95" s="29"/>
      <c r="F95" s="29"/>
      <c r="G95" s="29"/>
      <c r="H95" s="29"/>
      <c r="I95" s="29"/>
      <c r="J95" s="29"/>
      <c r="L95" s="29"/>
      <c r="Q95" s="29"/>
    </row>
    <row r="96" spans="1:17" x14ac:dyDescent="0.25">
      <c r="A96" s="23"/>
      <c r="B96" s="29"/>
      <c r="D96" s="29"/>
      <c r="E96" s="29"/>
      <c r="F96" s="29"/>
      <c r="G96" s="29"/>
      <c r="H96" s="29"/>
      <c r="I96" s="29"/>
      <c r="J96" s="29"/>
      <c r="L96" s="29"/>
      <c r="Q96" s="29"/>
    </row>
    <row r="97" spans="1:17" x14ac:dyDescent="0.25">
      <c r="A97" s="17"/>
      <c r="B97" s="15"/>
      <c r="C97" s="55"/>
      <c r="D97" s="29"/>
      <c r="E97" s="29"/>
      <c r="F97" s="29"/>
      <c r="G97" s="29"/>
      <c r="H97" s="29"/>
      <c r="I97" s="29"/>
      <c r="J97" s="29"/>
      <c r="L97" s="29"/>
      <c r="Q97" s="2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README</vt:lpstr>
      <vt:lpstr>State Totals</vt:lpstr>
      <vt:lpstr>All Sectors</vt:lpstr>
      <vt:lpstr>Model Species 12</vt:lpstr>
      <vt:lpstr>afdust</vt:lpstr>
      <vt:lpstr>biogenics</vt:lpstr>
      <vt:lpstr>ag</vt:lpstr>
      <vt:lpstr>rail</vt:lpstr>
      <vt:lpstr>cmv_c1c2</vt:lpstr>
      <vt:lpstr>cmv_c3</vt:lpstr>
      <vt:lpstr>nonpt</vt:lpstr>
      <vt:lpstr>ptagfire</vt:lpstr>
      <vt:lpstr>nonroad</vt:lpstr>
      <vt:lpstr>onroad all</vt:lpstr>
      <vt:lpstr>othar</vt:lpstr>
      <vt:lpstr>onroad_can</vt:lpstr>
      <vt:lpstr>onroad_mex</vt:lpstr>
      <vt:lpstr>othpt</vt:lpstr>
      <vt:lpstr>othafdust</vt:lpstr>
      <vt:lpstr>ptfire</vt:lpstr>
      <vt:lpstr>ptfire_othna</vt:lpstr>
      <vt:lpstr>ptegu</vt:lpstr>
      <vt:lpstr>ptnonipm</vt:lpstr>
      <vt:lpstr>pt_oilgas</vt:lpstr>
      <vt:lpstr>np_oilgas</vt:lpstr>
      <vt:lpstr>rwc</vt:lpstr>
      <vt:lpstr>ptfire!annual_2011_draft_ptfire_12US2_cbo5_soa</vt:lpstr>
      <vt:lpstr>afdust!annual_2011ea_v6_11f_afdust_12US2_cmaq_cb05_soa_state</vt:lpstr>
      <vt:lpstr>ag!annual_2011ea_v6_11f_c1c2rail_12US2_cbo5_soa_state</vt:lpstr>
      <vt:lpstr>rail!annual_2011ea_v6_11f_c1c2rail_12US2_cbo5_soa_state</vt:lpstr>
      <vt:lpstr>cmv_c1c2!annual_2011ea_v6_11f_c3marine_12US2_cbo5_soa_state</vt:lpstr>
      <vt:lpstr>cmv_c3!annual_2011ea_v6_11f_c3marine_12US2_cbo5_soa_state</vt:lpstr>
      <vt:lpstr>nonpt!annual_2011ea_v6_11f_nonpt_12US2_cbo5_soa_state</vt:lpstr>
      <vt:lpstr>ptagfire!annual_2011ea_v6_11f_nonpt_12US2_cbo5_soa_state</vt:lpstr>
      <vt:lpstr>nonroad!annual_2011ea_v6_11f_nonroad_12US2_cbo5_soa_state</vt:lpstr>
      <vt:lpstr>othar!annual_2011ea_v6_11f_othar_12US2_cmaq_cb05_soa_state</vt:lpstr>
      <vt:lpstr>ptfire_othna!annual_2011ea_v6_11f_othar_12US2_cmaq_cb05_soa_state</vt:lpstr>
      <vt:lpstr>onroad_can!annual_2011ea_v6_11f_othon_12US2_cmaq_cb05_soa_state</vt:lpstr>
      <vt:lpstr>onroad_mex!annual_2011ea_v6_11f_othon_12US2_cmaq_cb05_soa_state</vt:lpstr>
      <vt:lpstr>othpt!annual_2011ea_v6_11f_othpt_12US2_cmaq_cb05_soa_state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Chris Allen</cp:lastModifiedBy>
  <dcterms:created xsi:type="dcterms:W3CDTF">2013-06-04T13:06:38Z</dcterms:created>
  <dcterms:modified xsi:type="dcterms:W3CDTF">2018-08-03T14:23:26Z</dcterms:modified>
</cp:coreProperties>
</file>